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primo Q920\Desktop\AU_Fellbach_UR_2024_\Kalkulation + Leistungsverzeichnis Los 1 FIN_2024-04-25\Kalkulationsvorlage Los 1 FIN_2024-04-25\"/>
    </mc:Choice>
  </mc:AlternateContent>
  <xr:revisionPtr revIDLastSave="0" documentId="13_ncr:1_{3A64D218-FD12-48BE-B62F-06D9D4FCEB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ftraggeber" sheetId="1" r:id="rId1"/>
    <sheet name="Wichtige Hinweise Kalkulation" sheetId="36" r:id="rId2"/>
    <sheet name="Max. Leistungskennzahlen" sheetId="45" r:id="rId3"/>
    <sheet name="Objektübersicht" sheetId="2" r:id="rId4"/>
    <sheet name="SVS_Unterhaltsreinigung" sheetId="3" r:id="rId5"/>
    <sheet name="SVS_Abrufreinigung" sheetId="4" r:id="rId6"/>
    <sheet name="SVS_Grundreinigung" sheetId="5" r:id="rId7"/>
    <sheet name="KALK_grund__GR-_LOS_1" sheetId="6" r:id="rId8"/>
    <sheet name="Berechnung_Anne Frank Schule" sheetId="8" r:id="rId9"/>
    <sheet name="Berechnung_Anne Frank Turnhalle" sheetId="41" r:id="rId10"/>
    <sheet name="Berechnung_Kiga Schatzkiste" sheetId="42" r:id="rId11"/>
    <sheet name="Berechnung_Musikpavillon" sheetId="43" r:id="rId12"/>
    <sheet name="Berechnung_Stadion+Container" sheetId="44" r:id="rId13"/>
    <sheet name="HM_Adressen_Besichtigung_Los1" sheetId="46" r:id="rId14"/>
  </sheets>
  <definedNames>
    <definedName name="__xlnm.Print_Area_13">#REF!</definedName>
    <definedName name="__xlnm.Print_Area_16">#REF!</definedName>
    <definedName name="__xlnm.Print_Area_23">#REF!</definedName>
    <definedName name="__xlnm.Print_Area_33">#REF!</definedName>
    <definedName name="__xlnm.Print_Area_5">#REF!</definedName>
    <definedName name="_xlnm._FilterDatabase" localSheetId="8" hidden="1">'Berechnung_Anne Frank Schule'!$A$13:$AMF$13</definedName>
    <definedName name="_xlnm._FilterDatabase" localSheetId="9" hidden="1">'Berechnung_Anne Frank Turnhalle'!$A$13:$AMF$50</definedName>
    <definedName name="_xlnm._FilterDatabase" localSheetId="10" hidden="1">'Berechnung_Kiga Schatzkiste'!$A$13:$AMF$13</definedName>
    <definedName name="_xlnm._FilterDatabase" localSheetId="11" hidden="1">Berechnung_Musikpavillon!$A$13:$AMF$13</definedName>
    <definedName name="_xlnm._FilterDatabase" localSheetId="12" hidden="1">'Berechnung_Stadion+Container'!$A$14:$AMF$46</definedName>
    <definedName name="_Los2">#REF!</definedName>
    <definedName name="B__Blatt">#REF!</definedName>
    <definedName name="_xlnm.Print_Area" localSheetId="2">'Max. Leistungskennzahlen'!$A$1:$F$47</definedName>
    <definedName name="K_Blatt_ER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  <c r="P13" i="43"/>
  <c r="H107" i="8"/>
  <c r="U91" i="8"/>
  <c r="V91" i="8"/>
  <c r="F69" i="5"/>
  <c r="F71" i="5"/>
  <c r="F72" i="5"/>
  <c r="W7" i="8"/>
  <c r="W91" i="8"/>
  <c r="U92" i="8"/>
  <c r="V92" i="8"/>
  <c r="W92" i="8"/>
  <c r="U93" i="8"/>
  <c r="V93" i="8"/>
  <c r="W93" i="8"/>
  <c r="U94" i="8"/>
  <c r="V94" i="8"/>
  <c r="W94" i="8"/>
  <c r="U95" i="8"/>
  <c r="V95" i="8"/>
  <c r="W95" i="8"/>
  <c r="U96" i="8"/>
  <c r="V96" i="8"/>
  <c r="W96" i="8"/>
  <c r="U97" i="8"/>
  <c r="V97" i="8"/>
  <c r="W97" i="8"/>
  <c r="U98" i="8"/>
  <c r="V98" i="8"/>
  <c r="W98" i="8"/>
  <c r="U99" i="8"/>
  <c r="V99" i="8"/>
  <c r="W99" i="8"/>
  <c r="U100" i="8"/>
  <c r="V100" i="8"/>
  <c r="W100" i="8"/>
  <c r="U101" i="8"/>
  <c r="V101" i="8"/>
  <c r="W101" i="8"/>
  <c r="U102" i="8"/>
  <c r="V102" i="8"/>
  <c r="W102" i="8"/>
  <c r="U103" i="8"/>
  <c r="V103" i="8"/>
  <c r="W103" i="8"/>
  <c r="U104" i="8"/>
  <c r="V104" i="8"/>
  <c r="W104" i="8"/>
  <c r="E12" i="3"/>
  <c r="D16" i="3"/>
  <c r="E16" i="3"/>
  <c r="D19" i="3"/>
  <c r="E19" i="3"/>
  <c r="D22" i="3"/>
  <c r="E22" i="3"/>
  <c r="D25" i="3"/>
  <c r="E25" i="3"/>
  <c r="D28" i="3"/>
  <c r="E28" i="3"/>
  <c r="E32" i="3"/>
  <c r="E39" i="3"/>
  <c r="E69" i="3"/>
  <c r="F69" i="3"/>
  <c r="F71" i="3"/>
  <c r="F72" i="3"/>
  <c r="O7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Q104" i="8"/>
  <c r="S104" i="8"/>
  <c r="Q103" i="8"/>
  <c r="S103" i="8"/>
  <c r="Q102" i="8"/>
  <c r="S102" i="8"/>
  <c r="Q101" i="8"/>
  <c r="S101" i="8"/>
  <c r="Q98" i="8"/>
  <c r="S98" i="8"/>
  <c r="Q97" i="8"/>
  <c r="S97" i="8"/>
  <c r="Q95" i="8"/>
  <c r="S95" i="8"/>
  <c r="Q94" i="8"/>
  <c r="S94" i="8"/>
  <c r="Q93" i="8"/>
  <c r="S93" i="8"/>
  <c r="P88" i="8"/>
  <c r="P89" i="8"/>
  <c r="P90" i="8"/>
  <c r="P91" i="8"/>
  <c r="P92" i="8"/>
  <c r="P93" i="8"/>
  <c r="P94" i="8"/>
  <c r="M95" i="8"/>
  <c r="N95" i="8"/>
  <c r="P95" i="8"/>
  <c r="M96" i="8"/>
  <c r="N96" i="8"/>
  <c r="P96" i="8"/>
  <c r="P97" i="8"/>
  <c r="P98" i="8"/>
  <c r="P99" i="8"/>
  <c r="P100" i="8"/>
  <c r="P101" i="8"/>
  <c r="P102" i="8"/>
  <c r="P103" i="8"/>
  <c r="P104" i="8"/>
  <c r="P105" i="8"/>
  <c r="M88" i="8"/>
  <c r="N88" i="8"/>
  <c r="M91" i="8"/>
  <c r="N91" i="8"/>
  <c r="M92" i="8"/>
  <c r="N92" i="8"/>
  <c r="M93" i="8"/>
  <c r="N93" i="8"/>
  <c r="M94" i="8"/>
  <c r="N94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U35" i="8"/>
  <c r="V35" i="8"/>
  <c r="W35" i="8"/>
  <c r="T35" i="8"/>
  <c r="M35" i="8"/>
  <c r="N35" i="8"/>
  <c r="P35" i="8"/>
  <c r="U31" i="8"/>
  <c r="V31" i="8"/>
  <c r="W31" i="8"/>
  <c r="T31" i="8"/>
  <c r="M31" i="8"/>
  <c r="N31" i="8"/>
  <c r="P31" i="8"/>
  <c r="U90" i="8"/>
  <c r="V90" i="8"/>
  <c r="W90" i="8"/>
  <c r="T90" i="8"/>
  <c r="Q90" i="8"/>
  <c r="S90" i="8"/>
  <c r="M90" i="8"/>
  <c r="N90" i="8"/>
  <c r="T79" i="8"/>
  <c r="U79" i="8"/>
  <c r="V79" i="8"/>
  <c r="W79" i="8"/>
  <c r="T80" i="8"/>
  <c r="U80" i="8"/>
  <c r="V80" i="8"/>
  <c r="W80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104" i="8"/>
  <c r="B105" i="8"/>
  <c r="M10" i="8"/>
  <c r="M79" i="8"/>
  <c r="N79" i="8"/>
  <c r="P79" i="8"/>
  <c r="M33" i="8"/>
  <c r="N33" i="8"/>
  <c r="P33" i="8"/>
  <c r="Q33" i="8"/>
  <c r="S33" i="8"/>
  <c r="T33" i="8"/>
  <c r="U33" i="8"/>
  <c r="V33" i="8"/>
  <c r="W33" i="8"/>
  <c r="M34" i="8"/>
  <c r="N34" i="8"/>
  <c r="P34" i="8"/>
  <c r="Q34" i="8"/>
  <c r="S34" i="8"/>
  <c r="T34" i="8"/>
  <c r="U34" i="8"/>
  <c r="V34" i="8"/>
  <c r="W34" i="8"/>
  <c r="M36" i="8"/>
  <c r="N36" i="8"/>
  <c r="P36" i="8"/>
  <c r="Q36" i="8"/>
  <c r="S36" i="8"/>
  <c r="T36" i="8"/>
  <c r="U36" i="8"/>
  <c r="V36" i="8"/>
  <c r="W36" i="8"/>
  <c r="M37" i="8"/>
  <c r="N37" i="8"/>
  <c r="P37" i="8"/>
  <c r="Q37" i="8"/>
  <c r="S37" i="8"/>
  <c r="T37" i="8"/>
  <c r="U37" i="8"/>
  <c r="V37" i="8"/>
  <c r="W37" i="8"/>
  <c r="M18" i="41"/>
  <c r="M20" i="41"/>
  <c r="Q77" i="8"/>
  <c r="M78" i="8"/>
  <c r="N78" i="8"/>
  <c r="P78" i="8"/>
  <c r="M77" i="8"/>
  <c r="M71" i="8"/>
  <c r="Q85" i="8"/>
  <c r="S85" i="8"/>
  <c r="U14" i="44"/>
  <c r="V14" i="44"/>
  <c r="W7" i="44"/>
  <c r="W14" i="44"/>
  <c r="U15" i="44"/>
  <c r="V15" i="44"/>
  <c r="W15" i="44"/>
  <c r="U17" i="44"/>
  <c r="V17" i="44"/>
  <c r="W17" i="44"/>
  <c r="U18" i="44"/>
  <c r="V18" i="44"/>
  <c r="W18" i="44"/>
  <c r="U19" i="44"/>
  <c r="V19" i="44"/>
  <c r="W19" i="44"/>
  <c r="U20" i="44"/>
  <c r="V20" i="44"/>
  <c r="W20" i="44"/>
  <c r="U21" i="44"/>
  <c r="V21" i="44"/>
  <c r="W21" i="44"/>
  <c r="U22" i="44"/>
  <c r="V22" i="44"/>
  <c r="W22" i="44"/>
  <c r="U24" i="44"/>
  <c r="V24" i="44"/>
  <c r="W24" i="44"/>
  <c r="U25" i="44"/>
  <c r="V25" i="44"/>
  <c r="W25" i="44"/>
  <c r="U26" i="44"/>
  <c r="V26" i="44"/>
  <c r="W26" i="44"/>
  <c r="U27" i="44"/>
  <c r="V27" i="44"/>
  <c r="W27" i="44"/>
  <c r="U30" i="44"/>
  <c r="V30" i="44"/>
  <c r="W30" i="44"/>
  <c r="U31" i="44"/>
  <c r="V31" i="44"/>
  <c r="W31" i="44"/>
  <c r="U32" i="44"/>
  <c r="V32" i="44"/>
  <c r="W32" i="44"/>
  <c r="U33" i="44"/>
  <c r="V33" i="44"/>
  <c r="W33" i="44"/>
  <c r="U34" i="44"/>
  <c r="V34" i="44"/>
  <c r="W34" i="44"/>
  <c r="U35" i="44"/>
  <c r="V35" i="44"/>
  <c r="W35" i="44"/>
  <c r="U37" i="44"/>
  <c r="V37" i="44"/>
  <c r="W37" i="44"/>
  <c r="V39" i="44"/>
  <c r="W39" i="44"/>
  <c r="U40" i="44"/>
  <c r="V40" i="44"/>
  <c r="W40" i="44"/>
  <c r="U41" i="44"/>
  <c r="V41" i="44"/>
  <c r="W41" i="44"/>
  <c r="U42" i="44"/>
  <c r="V42" i="44"/>
  <c r="W42" i="44"/>
  <c r="U43" i="44"/>
  <c r="V43" i="44"/>
  <c r="W43" i="44"/>
  <c r="U45" i="44"/>
  <c r="V45" i="44"/>
  <c r="W45" i="44"/>
  <c r="W48" i="44"/>
  <c r="I12" i="2"/>
  <c r="V48" i="44"/>
  <c r="H12" i="2"/>
  <c r="O7" i="44"/>
  <c r="U50" i="44"/>
  <c r="G12" i="2"/>
  <c r="F12" i="2"/>
  <c r="E12" i="2"/>
  <c r="V13" i="43"/>
  <c r="W7" i="43"/>
  <c r="W13" i="43"/>
  <c r="U14" i="43"/>
  <c r="V14" i="43"/>
  <c r="W14" i="43"/>
  <c r="U15" i="43"/>
  <c r="V15" i="43"/>
  <c r="W15" i="43"/>
  <c r="U16" i="43"/>
  <c r="V16" i="43"/>
  <c r="W16" i="43"/>
  <c r="U17" i="43"/>
  <c r="V17" i="43"/>
  <c r="W17" i="43"/>
  <c r="U18" i="43"/>
  <c r="V18" i="43"/>
  <c r="W18" i="43"/>
  <c r="U19" i="43"/>
  <c r="V19" i="43"/>
  <c r="W19" i="43"/>
  <c r="U20" i="43"/>
  <c r="V20" i="43"/>
  <c r="W20" i="43"/>
  <c r="U21" i="43"/>
  <c r="V21" i="43"/>
  <c r="W21" i="43"/>
  <c r="U22" i="43"/>
  <c r="V22" i="43"/>
  <c r="W22" i="43"/>
  <c r="U23" i="43"/>
  <c r="V23" i="43"/>
  <c r="W23" i="43"/>
  <c r="W25" i="43"/>
  <c r="I11" i="2"/>
  <c r="V25" i="43"/>
  <c r="H11" i="2"/>
  <c r="P23" i="43"/>
  <c r="P25" i="43"/>
  <c r="P27" i="43"/>
  <c r="O7" i="43"/>
  <c r="U27" i="43"/>
  <c r="G11" i="2"/>
  <c r="F11" i="2"/>
  <c r="E11" i="2"/>
  <c r="U13" i="42"/>
  <c r="V13" i="42"/>
  <c r="W7" i="42"/>
  <c r="W13" i="42"/>
  <c r="U14" i="42"/>
  <c r="V14" i="42"/>
  <c r="W14" i="42"/>
  <c r="U15" i="42"/>
  <c r="V15" i="42"/>
  <c r="W15" i="42"/>
  <c r="U16" i="42"/>
  <c r="V16" i="42"/>
  <c r="W16" i="42"/>
  <c r="U17" i="42"/>
  <c r="V17" i="42"/>
  <c r="W17" i="42"/>
  <c r="U18" i="42"/>
  <c r="V18" i="42"/>
  <c r="W18" i="42"/>
  <c r="U19" i="42"/>
  <c r="V19" i="42"/>
  <c r="W19" i="42"/>
  <c r="U20" i="42"/>
  <c r="V20" i="42"/>
  <c r="W20" i="42"/>
  <c r="U21" i="42"/>
  <c r="V21" i="42"/>
  <c r="W21" i="42"/>
  <c r="U22" i="42"/>
  <c r="V22" i="42"/>
  <c r="W22" i="42"/>
  <c r="U23" i="42"/>
  <c r="V23" i="42"/>
  <c r="W23" i="42"/>
  <c r="U24" i="42"/>
  <c r="V24" i="42"/>
  <c r="W24" i="42"/>
  <c r="U25" i="42"/>
  <c r="V25" i="42"/>
  <c r="W25" i="42"/>
  <c r="U26" i="42"/>
  <c r="V26" i="42"/>
  <c r="W26" i="42"/>
  <c r="U27" i="42"/>
  <c r="V27" i="42"/>
  <c r="W27" i="42"/>
  <c r="U28" i="42"/>
  <c r="V28" i="42"/>
  <c r="W28" i="42"/>
  <c r="U29" i="42"/>
  <c r="V29" i="42"/>
  <c r="W29" i="42"/>
  <c r="U30" i="42"/>
  <c r="V30" i="42"/>
  <c r="W30" i="42"/>
  <c r="U31" i="42"/>
  <c r="V31" i="42"/>
  <c r="W31" i="42"/>
  <c r="U32" i="42"/>
  <c r="V32" i="42"/>
  <c r="W32" i="42"/>
  <c r="U33" i="42"/>
  <c r="V33" i="42"/>
  <c r="W33" i="42"/>
  <c r="U34" i="42"/>
  <c r="V34" i="42"/>
  <c r="W34" i="42"/>
  <c r="U35" i="42"/>
  <c r="V35" i="42"/>
  <c r="W35" i="42"/>
  <c r="U36" i="42"/>
  <c r="V36" i="42"/>
  <c r="W36" i="42"/>
  <c r="U37" i="42"/>
  <c r="V37" i="42"/>
  <c r="W37" i="42"/>
  <c r="U38" i="42"/>
  <c r="V38" i="42"/>
  <c r="W38" i="42"/>
  <c r="U39" i="42"/>
  <c r="V39" i="42"/>
  <c r="W39" i="42"/>
  <c r="U40" i="42"/>
  <c r="V40" i="42"/>
  <c r="W40" i="42"/>
  <c r="U41" i="42"/>
  <c r="V41" i="42"/>
  <c r="W41" i="42"/>
  <c r="U42" i="42"/>
  <c r="V42" i="42"/>
  <c r="W42" i="42"/>
  <c r="U43" i="42"/>
  <c r="V43" i="42"/>
  <c r="W43" i="42"/>
  <c r="U44" i="42"/>
  <c r="V44" i="42"/>
  <c r="W44" i="42"/>
  <c r="U45" i="42"/>
  <c r="V45" i="42"/>
  <c r="W45" i="42"/>
  <c r="U46" i="42"/>
  <c r="V46" i="42"/>
  <c r="W46" i="42"/>
  <c r="U47" i="42"/>
  <c r="V47" i="42"/>
  <c r="W47" i="42"/>
  <c r="U48" i="42"/>
  <c r="V48" i="42"/>
  <c r="W48" i="42"/>
  <c r="U49" i="42"/>
  <c r="V49" i="42"/>
  <c r="W49" i="42"/>
  <c r="U50" i="42"/>
  <c r="V50" i="42"/>
  <c r="W50" i="42"/>
  <c r="U51" i="42"/>
  <c r="V51" i="42"/>
  <c r="W51" i="42"/>
  <c r="U52" i="42"/>
  <c r="V52" i="42"/>
  <c r="W52" i="42"/>
  <c r="U53" i="42"/>
  <c r="V53" i="42"/>
  <c r="W53" i="42"/>
  <c r="U54" i="42"/>
  <c r="V54" i="42"/>
  <c r="W54" i="42"/>
  <c r="U55" i="42"/>
  <c r="V55" i="42"/>
  <c r="W55" i="42"/>
  <c r="U56" i="42"/>
  <c r="V56" i="42"/>
  <c r="W56" i="42"/>
  <c r="W58" i="42"/>
  <c r="I10" i="2"/>
  <c r="V58" i="42"/>
  <c r="H10" i="2"/>
  <c r="O7" i="42"/>
  <c r="U60" i="42"/>
  <c r="G10" i="2"/>
  <c r="F10" i="2"/>
  <c r="E10" i="2"/>
  <c r="S16" i="41"/>
  <c r="S52" i="41"/>
  <c r="P17" i="41"/>
  <c r="N18" i="41"/>
  <c r="P18" i="41"/>
  <c r="P19" i="41"/>
  <c r="N20" i="41"/>
  <c r="P20" i="41"/>
  <c r="N38" i="41"/>
  <c r="P38" i="41"/>
  <c r="N36" i="41"/>
  <c r="P36" i="41"/>
  <c r="N33" i="41"/>
  <c r="P33" i="41"/>
  <c r="N32" i="41"/>
  <c r="P32" i="41"/>
  <c r="N39" i="41"/>
  <c r="P39" i="41"/>
  <c r="P52" i="41"/>
  <c r="P54" i="41"/>
  <c r="O7" i="41"/>
  <c r="U54" i="41"/>
  <c r="G9" i="2"/>
  <c r="U13" i="41"/>
  <c r="V13" i="41"/>
  <c r="W7" i="41"/>
  <c r="W13" i="41"/>
  <c r="U14" i="41"/>
  <c r="V14" i="41"/>
  <c r="W14" i="41"/>
  <c r="U16" i="41"/>
  <c r="V16" i="41"/>
  <c r="W16" i="41"/>
  <c r="U17" i="41"/>
  <c r="V17" i="41"/>
  <c r="W17" i="41"/>
  <c r="U18" i="41"/>
  <c r="V18" i="41"/>
  <c r="W18" i="41"/>
  <c r="U19" i="41"/>
  <c r="V19" i="41"/>
  <c r="W19" i="41"/>
  <c r="U20" i="41"/>
  <c r="V20" i="41"/>
  <c r="W20" i="41"/>
  <c r="U21" i="41"/>
  <c r="V21" i="41"/>
  <c r="W21" i="41"/>
  <c r="U22" i="41"/>
  <c r="V22" i="41"/>
  <c r="W22" i="41"/>
  <c r="U23" i="41"/>
  <c r="V23" i="41"/>
  <c r="W23" i="41"/>
  <c r="U24" i="41"/>
  <c r="V24" i="41"/>
  <c r="W24" i="41"/>
  <c r="U25" i="41"/>
  <c r="V25" i="41"/>
  <c r="W25" i="41"/>
  <c r="U26" i="41"/>
  <c r="V26" i="41"/>
  <c r="W26" i="41"/>
  <c r="U27" i="41"/>
  <c r="V27" i="41"/>
  <c r="W27" i="41"/>
  <c r="U28" i="41"/>
  <c r="V28" i="41"/>
  <c r="W28" i="41"/>
  <c r="U29" i="41"/>
  <c r="V29" i="41"/>
  <c r="W29" i="41"/>
  <c r="U30" i="41"/>
  <c r="V30" i="41"/>
  <c r="W30" i="41"/>
  <c r="U31" i="41"/>
  <c r="V31" i="41"/>
  <c r="W31" i="41"/>
  <c r="U32" i="41"/>
  <c r="V32" i="41"/>
  <c r="W32" i="41"/>
  <c r="U33" i="41"/>
  <c r="V33" i="41"/>
  <c r="W33" i="41"/>
  <c r="U34" i="41"/>
  <c r="V34" i="41"/>
  <c r="W34" i="41"/>
  <c r="U36" i="41"/>
  <c r="V36" i="41"/>
  <c r="W36" i="41"/>
  <c r="U38" i="41"/>
  <c r="V38" i="41"/>
  <c r="W38" i="41"/>
  <c r="U39" i="41"/>
  <c r="V39" i="41"/>
  <c r="W39" i="41"/>
  <c r="U40" i="41"/>
  <c r="V40" i="41"/>
  <c r="W40" i="41"/>
  <c r="U41" i="41"/>
  <c r="V41" i="41"/>
  <c r="W41" i="41"/>
  <c r="U42" i="41"/>
  <c r="V42" i="41"/>
  <c r="W42" i="41"/>
  <c r="U43" i="41"/>
  <c r="V43" i="41"/>
  <c r="W43" i="41"/>
  <c r="U44" i="41"/>
  <c r="V44" i="41"/>
  <c r="W44" i="41"/>
  <c r="U45" i="41"/>
  <c r="V45" i="41"/>
  <c r="W45" i="41"/>
  <c r="U46" i="41"/>
  <c r="V46" i="41"/>
  <c r="W46" i="41"/>
  <c r="U47" i="41"/>
  <c r="V47" i="41"/>
  <c r="W47" i="41"/>
  <c r="U48" i="41"/>
  <c r="V48" i="41"/>
  <c r="W48" i="41"/>
  <c r="U49" i="41"/>
  <c r="V49" i="41"/>
  <c r="W49" i="41"/>
  <c r="U50" i="41"/>
  <c r="V50" i="41"/>
  <c r="W50" i="41"/>
  <c r="W52" i="41"/>
  <c r="I9" i="2"/>
  <c r="V52" i="41"/>
  <c r="H9" i="2"/>
  <c r="F9" i="2"/>
  <c r="N52" i="41"/>
  <c r="N54" i="41"/>
  <c r="E9" i="2"/>
  <c r="K9" i="2"/>
  <c r="L9" i="2"/>
  <c r="M9" i="2"/>
  <c r="K10" i="2"/>
  <c r="L10" i="2"/>
  <c r="M10" i="2"/>
  <c r="K11" i="2"/>
  <c r="L11" i="2"/>
  <c r="M11" i="2"/>
  <c r="K12" i="2"/>
  <c r="L12" i="2"/>
  <c r="M12" i="2"/>
  <c r="J9" i="2"/>
  <c r="J10" i="2"/>
  <c r="J11" i="2"/>
  <c r="J12" i="2"/>
  <c r="U13" i="8"/>
  <c r="V13" i="8"/>
  <c r="U15" i="8"/>
  <c r="V15" i="8"/>
  <c r="U16" i="8"/>
  <c r="V16" i="8"/>
  <c r="U17" i="8"/>
  <c r="V17" i="8"/>
  <c r="U18" i="8"/>
  <c r="V18" i="8"/>
  <c r="U19" i="8"/>
  <c r="V19" i="8"/>
  <c r="U20" i="8"/>
  <c r="V20" i="8"/>
  <c r="U21" i="8"/>
  <c r="V21" i="8"/>
  <c r="U22" i="8"/>
  <c r="V22" i="8"/>
  <c r="U23" i="8"/>
  <c r="V23" i="8"/>
  <c r="U24" i="8"/>
  <c r="V24" i="8"/>
  <c r="U25" i="8"/>
  <c r="V25" i="8"/>
  <c r="U26" i="8"/>
  <c r="V26" i="8"/>
  <c r="U27" i="8"/>
  <c r="V27" i="8"/>
  <c r="U28" i="8"/>
  <c r="V28" i="8"/>
  <c r="U29" i="8"/>
  <c r="V29" i="8"/>
  <c r="U30" i="8"/>
  <c r="V30" i="8"/>
  <c r="U32" i="8"/>
  <c r="V32" i="8"/>
  <c r="U38" i="8"/>
  <c r="V38" i="8"/>
  <c r="U40" i="8"/>
  <c r="V40" i="8"/>
  <c r="U41" i="8"/>
  <c r="V41" i="8"/>
  <c r="U42" i="8"/>
  <c r="V42" i="8"/>
  <c r="U43" i="8"/>
  <c r="V43" i="8"/>
  <c r="U44" i="8"/>
  <c r="V44" i="8"/>
  <c r="U45" i="8"/>
  <c r="V45" i="8"/>
  <c r="U46" i="8"/>
  <c r="V46" i="8"/>
  <c r="U47" i="8"/>
  <c r="V47" i="8"/>
  <c r="U48" i="8"/>
  <c r="V48" i="8"/>
  <c r="U49" i="8"/>
  <c r="V49" i="8"/>
  <c r="U50" i="8"/>
  <c r="V50" i="8"/>
  <c r="U51" i="8"/>
  <c r="V51" i="8"/>
  <c r="U52" i="8"/>
  <c r="V52" i="8"/>
  <c r="U53" i="8"/>
  <c r="V53" i="8"/>
  <c r="U54" i="8"/>
  <c r="V54" i="8"/>
  <c r="U55" i="8"/>
  <c r="V55" i="8"/>
  <c r="U56" i="8"/>
  <c r="V56" i="8"/>
  <c r="U57" i="8"/>
  <c r="V57" i="8"/>
  <c r="U58" i="8"/>
  <c r="V58" i="8"/>
  <c r="U59" i="8"/>
  <c r="V59" i="8"/>
  <c r="U60" i="8"/>
  <c r="V60" i="8"/>
  <c r="U61" i="8"/>
  <c r="V61" i="8"/>
  <c r="U62" i="8"/>
  <c r="V62" i="8"/>
  <c r="U63" i="8"/>
  <c r="V63" i="8"/>
  <c r="U64" i="8"/>
  <c r="V64" i="8"/>
  <c r="U65" i="8"/>
  <c r="V65" i="8"/>
  <c r="U66" i="8"/>
  <c r="V66" i="8"/>
  <c r="U67" i="8"/>
  <c r="V67" i="8"/>
  <c r="U68" i="8"/>
  <c r="V68" i="8"/>
  <c r="U69" i="8"/>
  <c r="V69" i="8"/>
  <c r="U70" i="8"/>
  <c r="V70" i="8"/>
  <c r="U71" i="8"/>
  <c r="V71" i="8"/>
  <c r="U73" i="8"/>
  <c r="V73" i="8"/>
  <c r="U74" i="8"/>
  <c r="V74" i="8"/>
  <c r="U75" i="8"/>
  <c r="V75" i="8"/>
  <c r="U76" i="8"/>
  <c r="V76" i="8"/>
  <c r="U77" i="8"/>
  <c r="V77" i="8"/>
  <c r="U81" i="8"/>
  <c r="V81" i="8"/>
  <c r="U82" i="8"/>
  <c r="V82" i="8"/>
  <c r="U83" i="8"/>
  <c r="V83" i="8"/>
  <c r="U84" i="8"/>
  <c r="V84" i="8"/>
  <c r="U85" i="8"/>
  <c r="V85" i="8"/>
  <c r="U86" i="8"/>
  <c r="V86" i="8"/>
  <c r="U87" i="8"/>
  <c r="V87" i="8"/>
  <c r="U88" i="8"/>
  <c r="V88" i="8"/>
  <c r="U89" i="8"/>
  <c r="V89" i="8"/>
  <c r="U105" i="8"/>
  <c r="V105" i="8"/>
  <c r="F4" i="44"/>
  <c r="F4" i="43"/>
  <c r="F4" i="42"/>
  <c r="F4" i="41"/>
  <c r="C7" i="46"/>
  <c r="M45" i="44"/>
  <c r="N45" i="44"/>
  <c r="P45" i="44"/>
  <c r="T45" i="44"/>
  <c r="U16" i="44"/>
  <c r="U36" i="44"/>
  <c r="U38" i="44"/>
  <c r="B4" i="44"/>
  <c r="T15" i="44"/>
  <c r="T16" i="44"/>
  <c r="T17" i="44"/>
  <c r="T18" i="44"/>
  <c r="T19" i="44"/>
  <c r="T20" i="44"/>
  <c r="T21" i="44"/>
  <c r="T22" i="44"/>
  <c r="T24" i="44"/>
  <c r="T25" i="44"/>
  <c r="T26" i="44"/>
  <c r="T27" i="44"/>
  <c r="T30" i="44"/>
  <c r="T31" i="44"/>
  <c r="T32" i="44"/>
  <c r="T33" i="44"/>
  <c r="T34" i="44"/>
  <c r="T35" i="44"/>
  <c r="T36" i="44"/>
  <c r="T37" i="44"/>
  <c r="T38" i="44"/>
  <c r="T39" i="44"/>
  <c r="T40" i="44"/>
  <c r="T41" i="44"/>
  <c r="T42" i="44"/>
  <c r="T43" i="44"/>
  <c r="M8" i="44"/>
  <c r="M16" i="44"/>
  <c r="N16" i="44"/>
  <c r="M18" i="44"/>
  <c r="N18" i="44"/>
  <c r="P18" i="44"/>
  <c r="M20" i="44"/>
  <c r="N20" i="44"/>
  <c r="P20" i="44"/>
  <c r="M22" i="44"/>
  <c r="N22" i="44"/>
  <c r="H48" i="44"/>
  <c r="P7" i="44"/>
  <c r="J4" i="44"/>
  <c r="N17" i="43"/>
  <c r="N21" i="43"/>
  <c r="M14" i="43"/>
  <c r="N14" i="43"/>
  <c r="M17" i="43"/>
  <c r="M18" i="43"/>
  <c r="N18" i="43"/>
  <c r="P18" i="43"/>
  <c r="M21" i="43"/>
  <c r="M22" i="43"/>
  <c r="N22" i="43"/>
  <c r="B4" i="43"/>
  <c r="S25" i="43"/>
  <c r="Q25" i="43"/>
  <c r="H25" i="43"/>
  <c r="M8" i="43"/>
  <c r="M15" i="43"/>
  <c r="N15" i="43"/>
  <c r="P7" i="43"/>
  <c r="T19" i="43"/>
  <c r="J4" i="43"/>
  <c r="N58" i="42"/>
  <c r="M8" i="41"/>
  <c r="M13" i="41"/>
  <c r="N13" i="41"/>
  <c r="M14" i="41"/>
  <c r="N14" i="41"/>
  <c r="M15" i="41"/>
  <c r="N15" i="41"/>
  <c r="M16" i="41"/>
  <c r="N16" i="41"/>
  <c r="M21" i="41"/>
  <c r="N21" i="41"/>
  <c r="M22" i="41"/>
  <c r="N22" i="41"/>
  <c r="M23" i="41"/>
  <c r="N23" i="41"/>
  <c r="M24" i="41"/>
  <c r="N24" i="41"/>
  <c r="M25" i="41"/>
  <c r="N25" i="41"/>
  <c r="M26" i="41"/>
  <c r="N26" i="41"/>
  <c r="M27" i="41"/>
  <c r="N27" i="41"/>
  <c r="M28" i="41"/>
  <c r="N28" i="41"/>
  <c r="M31" i="41"/>
  <c r="N31" i="41"/>
  <c r="M32" i="41"/>
  <c r="M33" i="41"/>
  <c r="M34" i="41"/>
  <c r="N34" i="41"/>
  <c r="M36" i="41"/>
  <c r="M38" i="41"/>
  <c r="M39" i="41"/>
  <c r="M40" i="41"/>
  <c r="N40" i="41"/>
  <c r="M41" i="41"/>
  <c r="N41" i="41"/>
  <c r="M42" i="41"/>
  <c r="N42" i="41"/>
  <c r="M43" i="41"/>
  <c r="N43" i="41"/>
  <c r="M44" i="41"/>
  <c r="N44" i="41"/>
  <c r="M45" i="41"/>
  <c r="N45" i="41"/>
  <c r="M46" i="41"/>
  <c r="N46" i="41"/>
  <c r="M47" i="41"/>
  <c r="N47" i="41"/>
  <c r="M48" i="41"/>
  <c r="N48" i="41"/>
  <c r="M49" i="41"/>
  <c r="N49" i="41"/>
  <c r="M50" i="41"/>
  <c r="N50" i="41"/>
  <c r="T37" i="42"/>
  <c r="T38" i="42"/>
  <c r="T39" i="42"/>
  <c r="M30" i="42"/>
  <c r="N30" i="42"/>
  <c r="P30" i="42"/>
  <c r="M31" i="42"/>
  <c r="N31" i="42"/>
  <c r="T30" i="42"/>
  <c r="T17" i="42"/>
  <c r="T19" i="42"/>
  <c r="T20" i="42"/>
  <c r="T21" i="42"/>
  <c r="P17" i="42"/>
  <c r="P19" i="42"/>
  <c r="P20" i="42"/>
  <c r="P21" i="42"/>
  <c r="P22" i="42"/>
  <c r="M17" i="42"/>
  <c r="N17" i="42"/>
  <c r="M19" i="42"/>
  <c r="N19" i="42"/>
  <c r="M20" i="42"/>
  <c r="N20" i="42"/>
  <c r="M21" i="42"/>
  <c r="N21" i="42"/>
  <c r="B4" i="42"/>
  <c r="H58" i="42"/>
  <c r="T24" i="42"/>
  <c r="M8" i="42"/>
  <c r="P7" i="42"/>
  <c r="T51" i="42"/>
  <c r="J4" i="42"/>
  <c r="Q34" i="41"/>
  <c r="S34" i="41"/>
  <c r="B4" i="41"/>
  <c r="H52" i="41"/>
  <c r="P14" i="41"/>
  <c r="P7" i="41"/>
  <c r="T28" i="41"/>
  <c r="J4" i="41"/>
  <c r="M8" i="8"/>
  <c r="T17" i="8"/>
  <c r="E6" i="6"/>
  <c r="J4" i="8"/>
  <c r="F4" i="8"/>
  <c r="B4" i="8"/>
  <c r="C2" i="5"/>
  <c r="C2" i="4"/>
  <c r="P7" i="8"/>
  <c r="E67" i="5"/>
  <c r="F66" i="5"/>
  <c r="F65" i="5"/>
  <c r="F64" i="5"/>
  <c r="F63" i="5"/>
  <c r="F62" i="5"/>
  <c r="F61" i="5"/>
  <c r="F59" i="5"/>
  <c r="F58" i="5"/>
  <c r="F57" i="5"/>
  <c r="E51" i="5"/>
  <c r="F50" i="5"/>
  <c r="F49" i="5"/>
  <c r="E46" i="5"/>
  <c r="F45" i="5"/>
  <c r="F44" i="5"/>
  <c r="F46" i="5"/>
  <c r="F42" i="5"/>
  <c r="E37" i="5"/>
  <c r="F36" i="5"/>
  <c r="F35" i="5"/>
  <c r="F37" i="5"/>
  <c r="F31" i="5"/>
  <c r="F30" i="5"/>
  <c r="E12" i="5"/>
  <c r="D25" i="5"/>
  <c r="E25" i="5"/>
  <c r="F25" i="5"/>
  <c r="F11" i="5"/>
  <c r="F10" i="5"/>
  <c r="F9" i="5"/>
  <c r="F8" i="5"/>
  <c r="F7" i="5"/>
  <c r="F6" i="5"/>
  <c r="F71" i="4"/>
  <c r="E67" i="4"/>
  <c r="F66" i="4"/>
  <c r="F65" i="4"/>
  <c r="F64" i="4"/>
  <c r="F63" i="4"/>
  <c r="F62" i="4"/>
  <c r="F61" i="4"/>
  <c r="F59" i="4"/>
  <c r="F58" i="4"/>
  <c r="F57" i="4"/>
  <c r="F67" i="4"/>
  <c r="E51" i="4"/>
  <c r="F50" i="4"/>
  <c r="F49" i="4"/>
  <c r="F51" i="4"/>
  <c r="E46" i="4"/>
  <c r="E53" i="4"/>
  <c r="F45" i="4"/>
  <c r="F44" i="4"/>
  <c r="F42" i="4"/>
  <c r="E37" i="4"/>
  <c r="F36" i="4"/>
  <c r="F35" i="4"/>
  <c r="F37" i="4"/>
  <c r="F31" i="4"/>
  <c r="F30" i="4"/>
  <c r="E12" i="4"/>
  <c r="D19" i="4"/>
  <c r="E19" i="4"/>
  <c r="F19" i="4"/>
  <c r="F11" i="4"/>
  <c r="F10" i="4"/>
  <c r="F9" i="4"/>
  <c r="F8" i="4"/>
  <c r="F7" i="4"/>
  <c r="F6" i="4"/>
  <c r="E67" i="3"/>
  <c r="F66" i="3"/>
  <c r="F65" i="3"/>
  <c r="F64" i="3"/>
  <c r="F63" i="3"/>
  <c r="F62" i="3"/>
  <c r="F61" i="3"/>
  <c r="F59" i="3"/>
  <c r="F58" i="3"/>
  <c r="F57" i="3"/>
  <c r="E51" i="3"/>
  <c r="F50" i="3"/>
  <c r="F49" i="3"/>
  <c r="E46" i="3"/>
  <c r="F45" i="3"/>
  <c r="F44" i="3"/>
  <c r="F46" i="3"/>
  <c r="F42" i="3"/>
  <c r="E37" i="3"/>
  <c r="F36" i="3"/>
  <c r="F35" i="3"/>
  <c r="F37" i="3"/>
  <c r="F31" i="3"/>
  <c r="F30" i="3"/>
  <c r="F25" i="3"/>
  <c r="F11" i="3"/>
  <c r="F10" i="3"/>
  <c r="F9" i="3"/>
  <c r="F8" i="3"/>
  <c r="F7" i="3"/>
  <c r="F6" i="3"/>
  <c r="F12" i="4"/>
  <c r="E53" i="3"/>
  <c r="F67" i="3"/>
  <c r="F46" i="4"/>
  <c r="F53" i="4"/>
  <c r="E53" i="5"/>
  <c r="F67" i="5"/>
  <c r="F12" i="3"/>
  <c r="F51" i="3"/>
  <c r="F12" i="5"/>
  <c r="F51" i="5"/>
  <c r="F53" i="3"/>
  <c r="F53" i="5"/>
  <c r="F22" i="3"/>
  <c r="D16" i="4"/>
  <c r="E16" i="4"/>
  <c r="D28" i="4"/>
  <c r="E28" i="4"/>
  <c r="F28" i="4"/>
  <c r="D22" i="5"/>
  <c r="E22" i="5"/>
  <c r="F22" i="5"/>
  <c r="F19" i="3"/>
  <c r="D25" i="4"/>
  <c r="E25" i="4"/>
  <c r="F25" i="4"/>
  <c r="D19" i="5"/>
  <c r="E19" i="5"/>
  <c r="F19" i="5"/>
  <c r="F28" i="3"/>
  <c r="D22" i="4"/>
  <c r="E22" i="4"/>
  <c r="F22" i="4"/>
  <c r="D16" i="5"/>
  <c r="E16" i="5"/>
  <c r="D28" i="5"/>
  <c r="E28" i="5"/>
  <c r="F28" i="5"/>
  <c r="F16" i="3"/>
  <c r="F32" i="3"/>
  <c r="F39" i="3"/>
  <c r="E32" i="5"/>
  <c r="E39" i="5"/>
  <c r="E69" i="5"/>
  <c r="F16" i="5"/>
  <c r="F32" i="5"/>
  <c r="F39" i="5"/>
  <c r="F16" i="4"/>
  <c r="F32" i="4"/>
  <c r="F39" i="4"/>
  <c r="E32" i="4"/>
  <c r="E39" i="4"/>
  <c r="E69" i="4"/>
  <c r="E72" i="4"/>
  <c r="F69" i="4"/>
  <c r="F72" i="4"/>
  <c r="D71" i="4"/>
  <c r="B80" i="5"/>
  <c r="E72" i="5"/>
  <c r="B80" i="3"/>
  <c r="E72" i="3"/>
  <c r="B80" i="4"/>
  <c r="D71" i="5"/>
  <c r="D71" i="3"/>
  <c r="M38" i="44"/>
  <c r="N38" i="44"/>
  <c r="M36" i="44"/>
  <c r="N36" i="44"/>
  <c r="M34" i="44"/>
  <c r="N34" i="44"/>
  <c r="M32" i="44"/>
  <c r="N32" i="44"/>
  <c r="M30" i="44"/>
  <c r="N30" i="44"/>
  <c r="M26" i="44"/>
  <c r="N26" i="44"/>
  <c r="P26" i="44"/>
  <c r="M24" i="44"/>
  <c r="N24" i="44"/>
  <c r="M21" i="44"/>
  <c r="N21" i="44"/>
  <c r="P21" i="44"/>
  <c r="M19" i="44"/>
  <c r="N19" i="44"/>
  <c r="P19" i="44"/>
  <c r="M17" i="44"/>
  <c r="N17" i="44"/>
  <c r="P17" i="44"/>
  <c r="M15" i="44"/>
  <c r="N15" i="44"/>
  <c r="M39" i="44"/>
  <c r="N39" i="44"/>
  <c r="P39" i="44"/>
  <c r="M37" i="44"/>
  <c r="N37" i="44"/>
  <c r="M35" i="44"/>
  <c r="N35" i="44"/>
  <c r="P35" i="44"/>
  <c r="M33" i="44"/>
  <c r="N33" i="44"/>
  <c r="M31" i="44"/>
  <c r="N31" i="44"/>
  <c r="M27" i="44"/>
  <c r="N27" i="44"/>
  <c r="P27" i="44"/>
  <c r="M25" i="44"/>
  <c r="N25" i="44"/>
  <c r="M14" i="44"/>
  <c r="N14" i="44"/>
  <c r="P24" i="44"/>
  <c r="P33" i="44"/>
  <c r="M41" i="44"/>
  <c r="N41" i="44"/>
  <c r="P41" i="44"/>
  <c r="P14" i="44"/>
  <c r="P16" i="44"/>
  <c r="M40" i="44"/>
  <c r="N40" i="44"/>
  <c r="P40" i="44"/>
  <c r="T14" i="44"/>
  <c r="P15" i="44"/>
  <c r="P22" i="44"/>
  <c r="M43" i="44"/>
  <c r="N43" i="44"/>
  <c r="P43" i="44"/>
  <c r="P25" i="44"/>
  <c r="P32" i="44"/>
  <c r="P34" i="44"/>
  <c r="P37" i="44"/>
  <c r="M42" i="44"/>
  <c r="N42" i="44"/>
  <c r="P42" i="44"/>
  <c r="T20" i="43"/>
  <c r="M13" i="43"/>
  <c r="N13" i="43"/>
  <c r="M20" i="43"/>
  <c r="N20" i="43"/>
  <c r="M16" i="43"/>
  <c r="N16" i="43"/>
  <c r="T18" i="43"/>
  <c r="T16" i="43"/>
  <c r="M23" i="43"/>
  <c r="N23" i="43"/>
  <c r="M19" i="43"/>
  <c r="N19" i="43"/>
  <c r="P19" i="43"/>
  <c r="P21" i="43"/>
  <c r="M67" i="8"/>
  <c r="N67" i="8"/>
  <c r="P67" i="8"/>
  <c r="M44" i="8"/>
  <c r="N44" i="8"/>
  <c r="P44" i="8"/>
  <c r="Q51" i="8"/>
  <c r="S51" i="8"/>
  <c r="Q44" i="8"/>
  <c r="S44" i="8"/>
  <c r="Q23" i="8"/>
  <c r="S23" i="8"/>
  <c r="M66" i="8"/>
  <c r="N66" i="8"/>
  <c r="P66" i="8"/>
  <c r="M58" i="8"/>
  <c r="N58" i="8"/>
  <c r="P58" i="8"/>
  <c r="M46" i="8"/>
  <c r="N46" i="8"/>
  <c r="P46" i="8"/>
  <c r="M43" i="8"/>
  <c r="N43" i="8"/>
  <c r="P43" i="8"/>
  <c r="M25" i="8"/>
  <c r="N25" i="8"/>
  <c r="P25" i="8"/>
  <c r="Q66" i="8"/>
  <c r="S66" i="8"/>
  <c r="Q46" i="8"/>
  <c r="S46" i="8"/>
  <c r="M65" i="8"/>
  <c r="N65" i="8"/>
  <c r="P65" i="8"/>
  <c r="M57" i="8"/>
  <c r="N57" i="8"/>
  <c r="P57" i="8"/>
  <c r="M45" i="8"/>
  <c r="N45" i="8"/>
  <c r="P45" i="8"/>
  <c r="M42" i="8"/>
  <c r="N42" i="8"/>
  <c r="P42" i="8"/>
  <c r="Q49" i="8"/>
  <c r="S49" i="8"/>
  <c r="Q42" i="8"/>
  <c r="S42" i="8"/>
  <c r="P17" i="43"/>
  <c r="T15" i="43"/>
  <c r="P16" i="43"/>
  <c r="P20" i="43"/>
  <c r="T23" i="43"/>
  <c r="T14" i="43"/>
  <c r="P15" i="43"/>
  <c r="T22" i="43"/>
  <c r="T13" i="43"/>
  <c r="T17" i="43"/>
  <c r="T21" i="43"/>
  <c r="P22" i="43"/>
  <c r="T34" i="42"/>
  <c r="T16" i="42"/>
  <c r="T32" i="42"/>
  <c r="M25" i="42"/>
  <c r="N25" i="42"/>
  <c r="P25" i="42"/>
  <c r="M33" i="42"/>
  <c r="N33" i="42"/>
  <c r="P33" i="42"/>
  <c r="M53" i="42"/>
  <c r="N53" i="42"/>
  <c r="P53" i="42"/>
  <c r="M49" i="42"/>
  <c r="N49" i="42"/>
  <c r="P49" i="42"/>
  <c r="M45" i="42"/>
  <c r="N45" i="42"/>
  <c r="P45" i="42"/>
  <c r="M41" i="42"/>
  <c r="N41" i="42"/>
  <c r="P41" i="42"/>
  <c r="M54" i="42"/>
  <c r="N54" i="42"/>
  <c r="P54" i="42"/>
  <c r="M50" i="42"/>
  <c r="N50" i="42"/>
  <c r="P50" i="42"/>
  <c r="M44" i="42"/>
  <c r="N44" i="42"/>
  <c r="P44" i="42"/>
  <c r="M40" i="42"/>
  <c r="N40" i="42"/>
  <c r="P40" i="42"/>
  <c r="M51" i="42"/>
  <c r="N51" i="42"/>
  <c r="P51" i="42"/>
  <c r="M47" i="42"/>
  <c r="N47" i="42"/>
  <c r="P47" i="42"/>
  <c r="M43" i="42"/>
  <c r="N43" i="42"/>
  <c r="P43" i="42"/>
  <c r="M39" i="42"/>
  <c r="N39" i="42"/>
  <c r="P39" i="42"/>
  <c r="T13" i="42"/>
  <c r="M14" i="42"/>
  <c r="N14" i="42"/>
  <c r="P14" i="42"/>
  <c r="M22" i="42"/>
  <c r="N22" i="42"/>
  <c r="T23" i="42"/>
  <c r="M24" i="42"/>
  <c r="N24" i="42"/>
  <c r="P24" i="42"/>
  <c r="T27" i="42"/>
  <c r="M28" i="42"/>
  <c r="N28" i="42"/>
  <c r="P28" i="42"/>
  <c r="T33" i="42"/>
  <c r="M34" i="42"/>
  <c r="N34" i="42"/>
  <c r="P34" i="42"/>
  <c r="T41" i="42"/>
  <c r="T45" i="42"/>
  <c r="M48" i="42"/>
  <c r="N48" i="42"/>
  <c r="P48" i="42"/>
  <c r="T56" i="42"/>
  <c r="T52" i="42"/>
  <c r="T48" i="42"/>
  <c r="T44" i="42"/>
  <c r="T40" i="42"/>
  <c r="T36" i="42"/>
  <c r="T53" i="42"/>
  <c r="T49" i="42"/>
  <c r="T43" i="42"/>
  <c r="T54" i="42"/>
  <c r="T50" i="42"/>
  <c r="T42" i="42"/>
  <c r="T14" i="42"/>
  <c r="M15" i="42"/>
  <c r="N15" i="42"/>
  <c r="P15" i="42"/>
  <c r="T22" i="42"/>
  <c r="M23" i="42"/>
  <c r="N23" i="42"/>
  <c r="P23" i="42"/>
  <c r="T26" i="42"/>
  <c r="M27" i="42"/>
  <c r="N27" i="42"/>
  <c r="P27" i="42"/>
  <c r="T28" i="42"/>
  <c r="M29" i="42"/>
  <c r="N29" i="42"/>
  <c r="P29" i="42"/>
  <c r="P31" i="42"/>
  <c r="T15" i="42"/>
  <c r="M16" i="42"/>
  <c r="N16" i="42"/>
  <c r="P16" i="42"/>
  <c r="T25" i="42"/>
  <c r="M26" i="42"/>
  <c r="N26" i="42"/>
  <c r="P26" i="42"/>
  <c r="T29" i="42"/>
  <c r="T31" i="42"/>
  <c r="M32" i="42"/>
  <c r="N32" i="42"/>
  <c r="P32" i="42"/>
  <c r="T35" i="42"/>
  <c r="M36" i="42"/>
  <c r="N36" i="42"/>
  <c r="P36" i="42"/>
  <c r="M42" i="42"/>
  <c r="N42" i="42"/>
  <c r="P42" i="42"/>
  <c r="T47" i="42"/>
  <c r="M52" i="42"/>
  <c r="N52" i="42"/>
  <c r="P52" i="42"/>
  <c r="T55" i="42"/>
  <c r="Q31" i="41"/>
  <c r="S31" i="41"/>
  <c r="P28" i="41"/>
  <c r="P34" i="41"/>
  <c r="P42" i="41"/>
  <c r="T48" i="41"/>
  <c r="T44" i="41"/>
  <c r="T40" i="41"/>
  <c r="T36" i="41"/>
  <c r="T49" i="41"/>
  <c r="T43" i="41"/>
  <c r="T39" i="41"/>
  <c r="T50" i="41"/>
  <c r="T47" i="41"/>
  <c r="T46" i="41"/>
  <c r="T42" i="41"/>
  <c r="T38" i="41"/>
  <c r="T34" i="41"/>
  <c r="T32" i="41"/>
  <c r="T24" i="41"/>
  <c r="T16" i="41"/>
  <c r="T45" i="41"/>
  <c r="T41" i="41"/>
  <c r="T31" i="41"/>
  <c r="T29" i="41"/>
  <c r="T25" i="41"/>
  <c r="T15" i="41"/>
  <c r="T13" i="41"/>
  <c r="P15" i="41"/>
  <c r="T21" i="41"/>
  <c r="P23" i="41"/>
  <c r="P27" i="41"/>
  <c r="P46" i="41"/>
  <c r="P49" i="41"/>
  <c r="P45" i="41"/>
  <c r="P41" i="41"/>
  <c r="P50" i="41"/>
  <c r="P44" i="41"/>
  <c r="P40" i="41"/>
  <c r="Q28" i="41"/>
  <c r="S28" i="41"/>
  <c r="P25" i="41"/>
  <c r="Q22" i="41"/>
  <c r="S22" i="41"/>
  <c r="P47" i="41"/>
  <c r="P43" i="41"/>
  <c r="P26" i="41"/>
  <c r="Q21" i="41"/>
  <c r="S21" i="41"/>
  <c r="P16" i="41"/>
  <c r="P22" i="41"/>
  <c r="P13" i="41"/>
  <c r="Q16" i="41"/>
  <c r="P24" i="41"/>
  <c r="T14" i="41"/>
  <c r="T22" i="41"/>
  <c r="T23" i="41"/>
  <c r="T26" i="41"/>
  <c r="T27" i="41"/>
  <c r="P31" i="41"/>
  <c r="T33" i="41"/>
  <c r="P48" i="41"/>
  <c r="N48" i="44"/>
  <c r="T48" i="44"/>
  <c r="S48" i="44"/>
  <c r="Q48" i="44"/>
  <c r="P48" i="44"/>
  <c r="T25" i="43"/>
  <c r="N25" i="43"/>
  <c r="N27" i="43"/>
  <c r="P14" i="43"/>
  <c r="P58" i="42"/>
  <c r="Q58" i="42"/>
  <c r="N60" i="42"/>
  <c r="S58" i="42"/>
  <c r="T58" i="42"/>
  <c r="P21" i="41"/>
  <c r="Q52" i="41"/>
  <c r="T52" i="41"/>
  <c r="N50" i="44"/>
  <c r="P50" i="44"/>
  <c r="P60" i="42"/>
  <c r="Q71" i="8"/>
  <c r="M72" i="8"/>
  <c r="N72" i="8"/>
  <c r="P72" i="8"/>
  <c r="M38" i="8"/>
  <c r="Q38" i="8"/>
  <c r="S38" i="8"/>
  <c r="M39" i="8"/>
  <c r="N39" i="8"/>
  <c r="P39" i="8"/>
  <c r="W45" i="8"/>
  <c r="W61" i="8"/>
  <c r="W29" i="8"/>
  <c r="M69" i="8"/>
  <c r="N69" i="8"/>
  <c r="P69" i="8"/>
  <c r="Q69" i="8"/>
  <c r="S69" i="8"/>
  <c r="W19" i="8"/>
  <c r="W87" i="8"/>
  <c r="W84" i="8"/>
  <c r="W81" i="8"/>
  <c r="W69" i="8"/>
  <c r="W47" i="8"/>
  <c r="W21" i="8"/>
  <c r="W73" i="8"/>
  <c r="W105" i="8"/>
  <c r="W64" i="8"/>
  <c r="W53" i="8"/>
  <c r="W50" i="8"/>
  <c r="W32" i="8"/>
  <c r="W77" i="8"/>
  <c r="W67" i="8"/>
  <c r="W60" i="8"/>
  <c r="W56" i="8"/>
  <c r="W28" i="8"/>
  <c r="W24" i="8"/>
  <c r="W17" i="8"/>
  <c r="W59" i="8"/>
  <c r="W48" i="8"/>
  <c r="W42" i="8"/>
  <c r="W27" i="8"/>
  <c r="W20" i="8"/>
  <c r="W16" i="8"/>
  <c r="T60" i="8"/>
  <c r="T23" i="8"/>
  <c r="T74" i="8"/>
  <c r="T56" i="8"/>
  <c r="T41" i="8"/>
  <c r="T15" i="8"/>
  <c r="W89" i="8"/>
  <c r="W83" i="8"/>
  <c r="W76" i="8"/>
  <c r="W66" i="8"/>
  <c r="W63" i="8"/>
  <c r="W58" i="8"/>
  <c r="W55" i="8"/>
  <c r="W52" i="8"/>
  <c r="W49" i="8"/>
  <c r="W46" i="8"/>
  <c r="W41" i="8"/>
  <c r="W38" i="8"/>
  <c r="W26" i="8"/>
  <c r="W23" i="8"/>
  <c r="W18" i="8"/>
  <c r="M28" i="8"/>
  <c r="N28" i="8"/>
  <c r="P28" i="8"/>
  <c r="M75" i="8"/>
  <c r="N75" i="8"/>
  <c r="P75" i="8"/>
  <c r="Q75" i="8"/>
  <c r="S75" i="8"/>
  <c r="M13" i="8"/>
  <c r="N13" i="8"/>
  <c r="P13" i="8"/>
  <c r="T88" i="8"/>
  <c r="T68" i="8"/>
  <c r="T52" i="8"/>
  <c r="T32" i="8"/>
  <c r="W88" i="8"/>
  <c r="W86" i="8"/>
  <c r="W75" i="8"/>
  <c r="W71" i="8"/>
  <c r="W68" i="8"/>
  <c r="W65" i="8"/>
  <c r="W62" i="8"/>
  <c r="W57" i="8"/>
  <c r="W54" i="8"/>
  <c r="W44" i="8"/>
  <c r="W30" i="8"/>
  <c r="W25" i="8"/>
  <c r="W22" i="8"/>
  <c r="M29" i="8"/>
  <c r="N29" i="8"/>
  <c r="P29" i="8"/>
  <c r="M81" i="8"/>
  <c r="N81" i="8"/>
  <c r="P81" i="8"/>
  <c r="Q82" i="8"/>
  <c r="S82" i="8"/>
  <c r="Q13" i="8"/>
  <c r="S13" i="8"/>
  <c r="T84" i="8"/>
  <c r="T64" i="8"/>
  <c r="T48" i="8"/>
  <c r="T27" i="8"/>
  <c r="W85" i="8"/>
  <c r="W82" i="8"/>
  <c r="W74" i="8"/>
  <c r="W70" i="8"/>
  <c r="W51" i="8"/>
  <c r="W43" i="8"/>
  <c r="W40" i="8"/>
  <c r="W15" i="8"/>
  <c r="M59" i="8"/>
  <c r="N59" i="8"/>
  <c r="P59" i="8"/>
  <c r="M85" i="8"/>
  <c r="N85" i="8"/>
  <c r="P85" i="8"/>
  <c r="M14" i="8"/>
  <c r="N14" i="8"/>
  <c r="P14" i="8"/>
  <c r="W13" i="8"/>
  <c r="V107" i="8"/>
  <c r="H8" i="2"/>
  <c r="Q45" i="8"/>
  <c r="S45" i="8"/>
  <c r="Q65" i="8"/>
  <c r="S65" i="8"/>
  <c r="M24" i="8"/>
  <c r="N24" i="8"/>
  <c r="P24" i="8"/>
  <c r="N38" i="8"/>
  <c r="P38" i="8"/>
  <c r="M53" i="8"/>
  <c r="N53" i="8"/>
  <c r="P53" i="8"/>
  <c r="Q43" i="8"/>
  <c r="S43" i="8"/>
  <c r="Q50" i="8"/>
  <c r="S50" i="8"/>
  <c r="M17" i="8"/>
  <c r="N17" i="8"/>
  <c r="P17" i="8"/>
  <c r="M54" i="8"/>
  <c r="N54" i="8"/>
  <c r="P54" i="8"/>
  <c r="Q15" i="8"/>
  <c r="Q47" i="8"/>
  <c r="S47" i="8"/>
  <c r="Q67" i="8"/>
  <c r="S67" i="8"/>
  <c r="M22" i="8"/>
  <c r="N22" i="8"/>
  <c r="P22" i="8"/>
  <c r="M64" i="8"/>
  <c r="N64" i="8"/>
  <c r="P64" i="8"/>
  <c r="M52" i="8"/>
  <c r="N52" i="8"/>
  <c r="P52" i="8"/>
  <c r="M27" i="8"/>
  <c r="N27" i="8"/>
  <c r="P27" i="8"/>
  <c r="M51" i="8"/>
  <c r="N51" i="8"/>
  <c r="P51" i="8"/>
  <c r="M68" i="8"/>
  <c r="N68" i="8"/>
  <c r="P68" i="8"/>
  <c r="M56" i="8"/>
  <c r="N56" i="8"/>
  <c r="P56" i="8"/>
  <c r="M41" i="8"/>
  <c r="N41" i="8"/>
  <c r="P41" i="8"/>
  <c r="Q64" i="8"/>
  <c r="S64" i="8"/>
  <c r="M63" i="8"/>
  <c r="N63" i="8"/>
  <c r="P63" i="8"/>
  <c r="M55" i="8"/>
  <c r="N55" i="8"/>
  <c r="P55" i="8"/>
  <c r="M40" i="8"/>
  <c r="N40" i="8"/>
  <c r="P40" i="8"/>
  <c r="M26" i="8"/>
  <c r="N26" i="8"/>
  <c r="P26" i="8"/>
  <c r="Q17" i="8"/>
  <c r="S17" i="8"/>
  <c r="M48" i="8"/>
  <c r="N48" i="8"/>
  <c r="P48" i="8"/>
  <c r="M23" i="8"/>
  <c r="N23" i="8"/>
  <c r="P23" i="8"/>
  <c r="Q68" i="8"/>
  <c r="S68" i="8"/>
  <c r="Q48" i="8"/>
  <c r="S48" i="8"/>
  <c r="M47" i="8"/>
  <c r="N47" i="8"/>
  <c r="P47" i="8"/>
  <c r="M16" i="8"/>
  <c r="N16" i="8"/>
  <c r="P16" i="8"/>
  <c r="M49" i="8"/>
  <c r="N49" i="8"/>
  <c r="P49" i="8"/>
  <c r="Q22" i="8"/>
  <c r="S22" i="8"/>
  <c r="M50" i="8"/>
  <c r="N50" i="8"/>
  <c r="P50" i="8"/>
  <c r="Q16" i="8"/>
  <c r="S16" i="8"/>
  <c r="M15" i="8"/>
  <c r="N15" i="8"/>
  <c r="P15" i="8"/>
  <c r="T89" i="8"/>
  <c r="T85" i="8"/>
  <c r="T81" i="8"/>
  <c r="T75" i="8"/>
  <c r="T69" i="8"/>
  <c r="T65" i="8"/>
  <c r="T61" i="8"/>
  <c r="T57" i="8"/>
  <c r="T53" i="8"/>
  <c r="T49" i="8"/>
  <c r="T45" i="8"/>
  <c r="T42" i="8"/>
  <c r="T38" i="8"/>
  <c r="T28" i="8"/>
  <c r="T24" i="8"/>
  <c r="T16" i="8"/>
  <c r="M30" i="8"/>
  <c r="N30" i="8"/>
  <c r="P30" i="8"/>
  <c r="Q32" i="8"/>
  <c r="S32" i="8"/>
  <c r="M60" i="8"/>
  <c r="N60" i="8"/>
  <c r="P60" i="8"/>
  <c r="M74" i="8"/>
  <c r="N74" i="8"/>
  <c r="P74" i="8"/>
  <c r="M80" i="8"/>
  <c r="N80" i="8"/>
  <c r="P80" i="8"/>
  <c r="M84" i="8"/>
  <c r="N84" i="8"/>
  <c r="P84" i="8"/>
  <c r="M89" i="8"/>
  <c r="N89" i="8"/>
  <c r="Q74" i="8"/>
  <c r="S74" i="8"/>
  <c r="Q80" i="8"/>
  <c r="S80" i="8"/>
  <c r="T13" i="8"/>
  <c r="T87" i="8"/>
  <c r="T83" i="8"/>
  <c r="T77" i="8"/>
  <c r="T73" i="8"/>
  <c r="T67" i="8"/>
  <c r="T63" i="8"/>
  <c r="T59" i="8"/>
  <c r="T55" i="8"/>
  <c r="T51" i="8"/>
  <c r="T47" i="8"/>
  <c r="T44" i="8"/>
  <c r="T40" i="8"/>
  <c r="T30" i="8"/>
  <c r="T26" i="8"/>
  <c r="T22" i="8"/>
  <c r="M32" i="8"/>
  <c r="N32" i="8"/>
  <c r="P32" i="8"/>
  <c r="Q29" i="8"/>
  <c r="S29" i="8"/>
  <c r="M62" i="8"/>
  <c r="N62" i="8"/>
  <c r="P62" i="8"/>
  <c r="N71" i="8"/>
  <c r="P71" i="8"/>
  <c r="M76" i="8"/>
  <c r="N76" i="8"/>
  <c r="P76" i="8"/>
  <c r="M82" i="8"/>
  <c r="N82" i="8"/>
  <c r="P82" i="8"/>
  <c r="M86" i="8"/>
  <c r="N86" i="8"/>
  <c r="P86" i="8"/>
  <c r="S71" i="8"/>
  <c r="Q76" i="8"/>
  <c r="S76" i="8"/>
  <c r="Q83" i="8"/>
  <c r="S83" i="8"/>
  <c r="T105" i="8"/>
  <c r="T86" i="8"/>
  <c r="T82" i="8"/>
  <c r="T76" i="8"/>
  <c r="T71" i="8"/>
  <c r="T66" i="8"/>
  <c r="T62" i="8"/>
  <c r="T58" i="8"/>
  <c r="T54" i="8"/>
  <c r="T50" i="8"/>
  <c r="T46" i="8"/>
  <c r="T43" i="8"/>
  <c r="T29" i="8"/>
  <c r="T25" i="8"/>
  <c r="Q30" i="8"/>
  <c r="S30" i="8"/>
  <c r="M61" i="8"/>
  <c r="N61" i="8"/>
  <c r="P61" i="8"/>
  <c r="M73" i="8"/>
  <c r="N73" i="8"/>
  <c r="P73" i="8"/>
  <c r="N77" i="8"/>
  <c r="P77" i="8"/>
  <c r="M83" i="8"/>
  <c r="N83" i="8"/>
  <c r="P83" i="8"/>
  <c r="M87" i="8"/>
  <c r="N87" i="8"/>
  <c r="P87" i="8"/>
  <c r="Q73" i="8"/>
  <c r="S73" i="8"/>
  <c r="S77" i="8"/>
  <c r="N107" i="8"/>
  <c r="P107" i="8"/>
  <c r="W107" i="8"/>
  <c r="I8" i="2"/>
  <c r="I14" i="2"/>
  <c r="J8" i="2"/>
  <c r="J14" i="2"/>
  <c r="H14" i="2"/>
  <c r="T107" i="8"/>
  <c r="S15" i="8"/>
  <c r="S107" i="8"/>
  <c r="Q107" i="8"/>
  <c r="N109" i="8"/>
  <c r="E8" i="2"/>
  <c r="E14" i="2"/>
  <c r="P109" i="8"/>
  <c r="U109" i="8"/>
  <c r="G8" i="2"/>
  <c r="K8" i="2"/>
  <c r="K14" i="2"/>
  <c r="F8" i="2"/>
  <c r="F14" i="2"/>
  <c r="G14" i="2"/>
  <c r="L8" i="2"/>
  <c r="M8" i="2"/>
  <c r="M14" i="2"/>
  <c r="L14" i="2"/>
</calcChain>
</file>

<file path=xl/sharedStrings.xml><?xml version="1.0" encoding="utf-8"?>
<sst xmlns="http://schemas.openxmlformats.org/spreadsheetml/2006/main" count="2753" uniqueCount="737">
  <si>
    <t>Auftraggeber</t>
  </si>
  <si>
    <t>Stadt Fellbach</t>
  </si>
  <si>
    <t>Amt für Hochbau und Gebäudemanagement</t>
  </si>
  <si>
    <t>Straße</t>
  </si>
  <si>
    <t>Marktplatz 1</t>
  </si>
  <si>
    <t>PLZ, Ort</t>
  </si>
  <si>
    <t>70734 Fellbach</t>
  </si>
  <si>
    <t>Ansprechpartner</t>
  </si>
  <si>
    <t>Telefon</t>
  </si>
  <si>
    <t>E-Mail</t>
  </si>
  <si>
    <t>Ausschreibungsunterlagen</t>
  </si>
  <si>
    <t xml:space="preserve"> </t>
  </si>
  <si>
    <t>Abgabetermin</t>
  </si>
  <si>
    <t>14:00 Uhr</t>
  </si>
  <si>
    <t>Für Ihr Angebot in Textform (§126b BGB) sind nur die vorliegenden Unterlagen zu verwenden und auf den dafür</t>
  </si>
  <si>
    <t>vorgesehenen Felder eine lesbare Erklärung, in der die Person des Erklärenden genannt wird, auszufüllen.</t>
  </si>
  <si>
    <t>Unvollständige und nicht fristgerecht eingegangene Angebote werden nicht berücksichtigt.</t>
  </si>
  <si>
    <t>Diese ausgefüllten Vergabegrundlagen mit den nachfolgenden Kalkulationsblätter sind in elektronischer Form</t>
  </si>
  <si>
    <t>einzustellen.</t>
  </si>
  <si>
    <t>Abgabeort</t>
  </si>
  <si>
    <t>Auftragsbeginn</t>
  </si>
  <si>
    <t>01.08.2023 oder nach Vereinbarung</t>
  </si>
  <si>
    <t>Verbrauchsmaterialien:</t>
  </si>
  <si>
    <t>Das Verbrauchsmaterial stellt der AG und ist vom AN zu verteilen, bzw. aufzufüllen.</t>
  </si>
  <si>
    <r>
      <rPr>
        <b/>
        <sz val="12"/>
        <color rgb="FF000000"/>
        <rFont val="Arial Narrow"/>
        <family val="2"/>
      </rPr>
      <t xml:space="preserve">Die </t>
    </r>
    <r>
      <rPr>
        <b/>
        <sz val="12"/>
        <color rgb="FF000000"/>
        <rFont val="Arial Narrow"/>
        <family val="2"/>
      </rPr>
      <t>Grundreinig</t>
    </r>
    <r>
      <rPr>
        <b/>
        <sz val="12"/>
        <color rgb="FF000000"/>
        <rFont val="Arial Narrow"/>
        <family val="2"/>
      </rPr>
      <t>ung</t>
    </r>
    <r>
      <rPr>
        <sz val="12"/>
        <color rgb="FF000000"/>
        <rFont val="Arial Narrow"/>
        <family val="2"/>
      </rPr>
      <t xml:space="preserve"> soll an den Dienstleister, der die laufende Unterhaltsreinigung durchführt,</t>
    </r>
  </si>
  <si>
    <t>vergeben werden. Das Aus- und wieder Einräumen des Mobiliars zur fachgerechten Grundreinigung</t>
  </si>
  <si>
    <t>ist vom Auftragnehmer durchzuführen und in den Angebotspreis einzurechnen.</t>
  </si>
  <si>
    <t>Das Angebot gilt als abgelehnt, wenn bis zum Ablauf dieser Bindefrist kein Zuschlag erteilt wird. Wird dem Anbieter</t>
  </si>
  <si>
    <t>kein Zuschlag erteilt, ist jeder Schadensersatzanspruch wegen Versagen des Zuschlags ausgeschlossen.</t>
  </si>
  <si>
    <t>In der gesamten Datei müssen alle gelb hinterlegten Zellen ausgefüllt sein !!!</t>
  </si>
  <si>
    <t>Unterhaltsreinigung</t>
  </si>
  <si>
    <t>Grundreinigung alle 2 Jahre</t>
  </si>
  <si>
    <t>Kosten</t>
  </si>
  <si>
    <t>Lfd.
nr.</t>
  </si>
  <si>
    <t>Objekt</t>
  </si>
  <si>
    <t>Anschrift</t>
  </si>
  <si>
    <t>Fläche Jahr</t>
  </si>
  <si>
    <t>Stunden
Jahr</t>
  </si>
  <si>
    <t>Gewertete
Stunden
Jahr</t>
  </si>
  <si>
    <t>Gewerteter
Preis GR  
½ x in €</t>
  </si>
  <si>
    <t>Gesamt Netto</t>
  </si>
  <si>
    <t>Gesamt Butto</t>
  </si>
  <si>
    <t>Los 1</t>
  </si>
  <si>
    <t>1.1</t>
  </si>
  <si>
    <t>1.2</t>
  </si>
  <si>
    <t>1.3</t>
  </si>
  <si>
    <t>1.4</t>
  </si>
  <si>
    <t>1.5</t>
  </si>
  <si>
    <t>Firmenbezeichnung</t>
  </si>
  <si>
    <t>Kontakt: Tel. / Fax / Email</t>
  </si>
  <si>
    <t>Ort, Datum</t>
  </si>
  <si>
    <t>Name des Unterzeichners</t>
  </si>
  <si>
    <r>
      <t xml:space="preserve">Kalkulation des Stundenverrechnungssatzes : </t>
    </r>
    <r>
      <rPr>
        <b/>
        <sz val="10"/>
        <color rgb="FFFF0000"/>
        <rFont val="Arial"/>
        <family val="2"/>
      </rPr>
      <t>Unterhaltsre</t>
    </r>
    <r>
      <rPr>
        <b/>
        <sz val="10"/>
        <color rgb="FFFF0000"/>
        <rFont val="Arial"/>
        <family val="2"/>
      </rPr>
      <t>inigung</t>
    </r>
  </si>
  <si>
    <t>% v. PStdl.</t>
  </si>
  <si>
    <t>StVS</t>
  </si>
  <si>
    <t>Bietername:</t>
  </si>
  <si>
    <t>Tarifliche und gesetzlich vorgeschriebene Zuschläge</t>
  </si>
  <si>
    <t>1</t>
  </si>
  <si>
    <t>Produktiver Stundenlohn</t>
  </si>
  <si>
    <t>2</t>
  </si>
  <si>
    <t>Lohngebundene Kosten</t>
  </si>
  <si>
    <t>2.10</t>
  </si>
  <si>
    <t>Soziallöhne</t>
  </si>
  <si>
    <t>2.11</t>
  </si>
  <si>
    <t>Gesetzliche Feiertage</t>
  </si>
  <si>
    <t>2.12</t>
  </si>
  <si>
    <t>Urlaubsentgelt</t>
  </si>
  <si>
    <t>2.13</t>
  </si>
  <si>
    <t>2.14</t>
  </si>
  <si>
    <t>Lohnfortzahlung im Krankheitsfall</t>
  </si>
  <si>
    <t>2.15</t>
  </si>
  <si>
    <t>Fortzahlungspflichtige Freistellung nach § 5 RTV</t>
  </si>
  <si>
    <t>2.16</t>
  </si>
  <si>
    <t>Insolvenzgeld</t>
  </si>
  <si>
    <t>Zwischensumme Soziallöhne</t>
  </si>
  <si>
    <t>2.20</t>
  </si>
  <si>
    <t>Sozialversicherungsbeiträge auf Produktivlohn und Soziallöhne</t>
  </si>
  <si>
    <t>2.21</t>
  </si>
  <si>
    <t>Krankenversicherung auf Produktivlohn</t>
  </si>
  <si>
    <t>Krankenversicherung auf Soziallöhne</t>
  </si>
  <si>
    <t>2.22</t>
  </si>
  <si>
    <t>Rentenversicherung auf Produktivlohn</t>
  </si>
  <si>
    <t>Rentenversicherung auf Soziallöhne</t>
  </si>
  <si>
    <t>2.23</t>
  </si>
  <si>
    <t>Arbeitslosenversicherung auf Produktivlohn</t>
  </si>
  <si>
    <t>Arbeitslosenversicherung auf Soziallöhne</t>
  </si>
  <si>
    <t>2.24</t>
  </si>
  <si>
    <t>Pflegeversicherung auf Produktivlohn</t>
  </si>
  <si>
    <t>Pflegeversicherung auf Soziallöhne</t>
  </si>
  <si>
    <t>2.25</t>
  </si>
  <si>
    <t>U2 Mutterschaftsaufwendungen auf Produktivlohn</t>
  </si>
  <si>
    <t>U2 Mutterschaftsaufwendungen auf Soziallöhne</t>
  </si>
  <si>
    <t>2.30</t>
  </si>
  <si>
    <t>Gesetzliche Unfallversicherung</t>
  </si>
  <si>
    <t>2.40</t>
  </si>
  <si>
    <t>Schwerbehindertenabgabe</t>
  </si>
  <si>
    <t>Zwischensumme Sozialvers.beiträge auf Produktivlohn und Soziallöhne</t>
  </si>
  <si>
    <t>Zusätzliche lohngebundene Kosten</t>
  </si>
  <si>
    <t>2.50</t>
  </si>
  <si>
    <t>Haftpflichtversicherung</t>
  </si>
  <si>
    <t>2.60</t>
  </si>
  <si>
    <t>Sonstige Lohnkosten</t>
  </si>
  <si>
    <t>Zwischensumme zusätzliche lohngebundene Kosten</t>
  </si>
  <si>
    <t>Gesamtsumme lohngebundene Kosten</t>
  </si>
  <si>
    <t>3</t>
  </si>
  <si>
    <t>Sonstige auftragsbezogene Kosten</t>
  </si>
  <si>
    <t>Auftragsbezogene Zuschläge</t>
  </si>
  <si>
    <t>3.10</t>
  </si>
  <si>
    <t>3.30</t>
  </si>
  <si>
    <t>3.31</t>
  </si>
  <si>
    <t>3.32</t>
  </si>
  <si>
    <t xml:space="preserve">      Verbrauchsmaterial (nur Reinigungsmittel)</t>
  </si>
  <si>
    <t>3.40</t>
  </si>
  <si>
    <t>Sondereinzelkosten</t>
  </si>
  <si>
    <t>3.41</t>
  </si>
  <si>
    <t xml:space="preserve">      Qualitätsmess- und Kontrollsystem</t>
  </si>
  <si>
    <t>3.42</t>
  </si>
  <si>
    <t xml:space="preserve">      Schulungskosten</t>
  </si>
  <si>
    <t>Summe Sondereinzelkosten</t>
  </si>
  <si>
    <t>Summe sonstige auftragsbezogene Kosten</t>
  </si>
  <si>
    <t>4</t>
  </si>
  <si>
    <t>Unternehmensbezogene Kosten</t>
  </si>
  <si>
    <t>Unternehmensbezogene Zuschläge</t>
  </si>
  <si>
    <t>4.10</t>
  </si>
  <si>
    <t>Gehälter</t>
  </si>
  <si>
    <t>4.11</t>
  </si>
  <si>
    <t>4.12</t>
  </si>
  <si>
    <t>4.20</t>
  </si>
  <si>
    <t>Fuhrparkkosten</t>
  </si>
  <si>
    <t>4.30</t>
  </si>
  <si>
    <t>Fertigungshilfskosten</t>
  </si>
  <si>
    <t>4.31</t>
  </si>
  <si>
    <t>4.32</t>
  </si>
  <si>
    <t xml:space="preserve">     Sonstige Betriebskosten</t>
  </si>
  <si>
    <t>4.40</t>
  </si>
  <si>
    <t>Sonstige Verwaltungskosten</t>
  </si>
  <si>
    <t>4.50</t>
  </si>
  <si>
    <t>Betriebsratskosten</t>
  </si>
  <si>
    <t>4.60</t>
  </si>
  <si>
    <t>4.70</t>
  </si>
  <si>
    <t>Gewerbesteuer</t>
  </si>
  <si>
    <t>Summe unternehmensbezogene Kosten</t>
  </si>
  <si>
    <t>5</t>
  </si>
  <si>
    <r>
      <t xml:space="preserve">Selbstkosten bzw. Stundenverrechnungssatz </t>
    </r>
    <r>
      <rPr>
        <b/>
        <sz val="8"/>
        <color rgb="FF000000"/>
        <rFont val="Arial"/>
        <family val="2"/>
      </rPr>
      <t xml:space="preserve">(ohne </t>
    </r>
    <r>
      <rPr>
        <b/>
        <sz val="8"/>
        <color rgb="FF000000"/>
        <rFont val="Arial"/>
        <family val="2"/>
      </rPr>
      <t xml:space="preserve">Gewinn + </t>
    </r>
    <r>
      <rPr>
        <b/>
        <sz val="8"/>
        <color rgb="FF000000"/>
        <rFont val="Arial"/>
        <family val="2"/>
      </rPr>
      <t>Wagnis)</t>
    </r>
  </si>
  <si>
    <t>6</t>
  </si>
  <si>
    <t>Gewinn + Wagnis (bez. auf den Produktivlohn, entspr. einer Umsatzrendite von)</t>
  </si>
  <si>
    <t>7</t>
  </si>
  <si>
    <t>Stundenverrechnungssatz (incl. Gewinn + Wagnis)</t>
  </si>
  <si>
    <t>kalkulierte Urlaubstage pro gewerbl. Mitarbeiter/a</t>
  </si>
  <si>
    <t>kalkulierte Krankheitheitstage pro gewerblicher Mitarbeiter/a</t>
  </si>
  <si>
    <t>kalkulierte Feiertage pro gewerblicher Mitarbeiter /a</t>
  </si>
  <si>
    <t>Bitte alle gelben Felder  unbedingt ausfüllen!!!</t>
  </si>
  <si>
    <t>kalkulierte Fortzahlungspflichtige Freistellung nach § 5 RTV pro gew. Mitarb./a</t>
  </si>
  <si>
    <t>geltender Hebesatz Gewerbesteuer</t>
  </si>
  <si>
    <t>entfällt</t>
  </si>
  <si>
    <t>kalkulierter monatlicher Materialeinsatz in €</t>
  </si>
  <si>
    <t>Anteil der geringfügig Beschäftigten an Gesamtzahl Jahresproduktivstunden</t>
  </si>
  <si>
    <t>Anteil Lohn- und  lohngebundene Kosten (Pos. 1-2.6) am SVS</t>
  </si>
  <si>
    <r>
      <t xml:space="preserve">Kalkulation des Stundenverrechnungssatzes : </t>
    </r>
    <r>
      <rPr>
        <b/>
        <sz val="10"/>
        <color rgb="FFFF0000"/>
        <rFont val="Arial"/>
        <family val="2"/>
      </rPr>
      <t>Abrufreinig</t>
    </r>
    <r>
      <rPr>
        <b/>
        <sz val="10"/>
        <color rgb="FFFF0000"/>
        <rFont val="Arial"/>
        <family val="2"/>
      </rPr>
      <t>ung</t>
    </r>
  </si>
  <si>
    <r>
      <t xml:space="preserve">Kalkulation des Stundenverrechnungssatzes : </t>
    </r>
    <r>
      <rPr>
        <b/>
        <sz val="10"/>
        <color rgb="FFFF0000"/>
        <rFont val="Arial"/>
        <family val="2"/>
      </rPr>
      <t>Grund</t>
    </r>
    <r>
      <rPr>
        <b/>
        <sz val="10"/>
        <color rgb="FF000000"/>
        <rFont val="Arial"/>
        <family val="2"/>
      </rPr>
      <t>reinigung</t>
    </r>
  </si>
  <si>
    <t>Bietername, Firma:</t>
  </si>
  <si>
    <t>durchschn.
Leistung</t>
  </si>
  <si>
    <t>Estrich</t>
  </si>
  <si>
    <t>Fliesen</t>
  </si>
  <si>
    <t>Elastomer</t>
  </si>
  <si>
    <t>Beton</t>
  </si>
  <si>
    <t>Nadelfilz</t>
  </si>
  <si>
    <t>Klinker</t>
  </si>
  <si>
    <t>Stein</t>
  </si>
  <si>
    <t>Steinplatten</t>
  </si>
  <si>
    <t>Sportboden</t>
  </si>
  <si>
    <t>Linoleum</t>
  </si>
  <si>
    <t>Bei der Grundreinigung ist für alle Flächen und Bodenbelagsarten
die maximale Leistungskennzahl von 25 m²/Std. nicht zu überschreiten.
Eine Überschreitung führt zum Ausschluss von der weiteren Wertung.</t>
  </si>
  <si>
    <t>Geräteraum</t>
  </si>
  <si>
    <t>Anschrift:</t>
  </si>
  <si>
    <t>Anbieter:</t>
  </si>
  <si>
    <t>Reinigungszeit:</t>
  </si>
  <si>
    <t>Reinigungstage /Woche:</t>
  </si>
  <si>
    <t>Schließtage pro Jahr:</t>
  </si>
  <si>
    <t>Reinigungstage /Jahr:</t>
  </si>
  <si>
    <t>SVS UR</t>
  </si>
  <si>
    <t>SVS GR</t>
  </si>
  <si>
    <t>Vollreinigung</t>
  </si>
  <si>
    <t>Trocken-/Sichtreinigung</t>
  </si>
  <si>
    <t>Grundreinigung</t>
  </si>
  <si>
    <t>LFD NR:</t>
  </si>
  <si>
    <t>Ge- schoss</t>
  </si>
  <si>
    <t>Raumgr.
Din
77400 277</t>
  </si>
  <si>
    <t>Raum
Nr.</t>
  </si>
  <si>
    <t>Raumbezeichnung</t>
  </si>
  <si>
    <t>Bodenbelag</t>
  </si>
  <si>
    <t>Fläche m²</t>
  </si>
  <si>
    <t>Vollrein.
pro Woche</t>
  </si>
  <si>
    <t>Trocken rein. Pro Woche</t>
  </si>
  <si>
    <t>Vollrein.
pro Monat</t>
  </si>
  <si>
    <t>Vollrein.
pro Jahr</t>
  </si>
  <si>
    <t>Reinigungs-fläche pro Monat</t>
  </si>
  <si>
    <t>Leistungs-kennzahl
m²/h</t>
  </si>
  <si>
    <t>Reinigungs-stunden pro Monat</t>
  </si>
  <si>
    <t>Preis je Vollreinigung</t>
  </si>
  <si>
    <t>LM
m²/h</t>
  </si>
  <si>
    <t>Preis Grundr.
  in €</t>
  </si>
  <si>
    <t>Kostenstelle</t>
  </si>
  <si>
    <t>Bemerkung</t>
  </si>
  <si>
    <t>UG</t>
  </si>
  <si>
    <t>U1-01</t>
  </si>
  <si>
    <t>U1-02</t>
  </si>
  <si>
    <t>Flur</t>
  </si>
  <si>
    <t>LA</t>
  </si>
  <si>
    <t>U1-03</t>
  </si>
  <si>
    <t>U1-04</t>
  </si>
  <si>
    <t>U1-05</t>
  </si>
  <si>
    <t>U1-06</t>
  </si>
  <si>
    <t>HT</t>
  </si>
  <si>
    <t>U1-07</t>
  </si>
  <si>
    <t>U1-08</t>
  </si>
  <si>
    <t>U1-09</t>
  </si>
  <si>
    <t>U1-10</t>
  </si>
  <si>
    <t>U1-11</t>
  </si>
  <si>
    <t>Hausmeister</t>
  </si>
  <si>
    <t>U1-12</t>
  </si>
  <si>
    <t>U1-13</t>
  </si>
  <si>
    <t>Elektroverteilung</t>
  </si>
  <si>
    <t>U1-14</t>
  </si>
  <si>
    <t>U1-15</t>
  </si>
  <si>
    <t>U1-16</t>
  </si>
  <si>
    <t>U1-17</t>
  </si>
  <si>
    <t>U1-18</t>
  </si>
  <si>
    <t>U1-19</t>
  </si>
  <si>
    <t>U1-20</t>
  </si>
  <si>
    <t>Umkleideraum</t>
  </si>
  <si>
    <t>Stiefelgang</t>
  </si>
  <si>
    <t>WC</t>
  </si>
  <si>
    <t>EG</t>
  </si>
  <si>
    <t>EG-01</t>
  </si>
  <si>
    <t>EG-02</t>
  </si>
  <si>
    <t>Windfang</t>
  </si>
  <si>
    <t>EG-03</t>
  </si>
  <si>
    <t>EG-04</t>
  </si>
  <si>
    <t>EG-05</t>
  </si>
  <si>
    <t>EG-06</t>
  </si>
  <si>
    <t>EG-07</t>
  </si>
  <si>
    <t>EG-08</t>
  </si>
  <si>
    <t>Lager</t>
  </si>
  <si>
    <t>EG-09</t>
  </si>
  <si>
    <t>WC Herren</t>
  </si>
  <si>
    <t>EG-10</t>
  </si>
  <si>
    <t>EG-11</t>
  </si>
  <si>
    <t>Dusche</t>
  </si>
  <si>
    <t>EG-12</t>
  </si>
  <si>
    <t>EG-13</t>
  </si>
  <si>
    <t>EG-14</t>
  </si>
  <si>
    <t>EG-15</t>
  </si>
  <si>
    <t>EG-16</t>
  </si>
  <si>
    <t>EG-17</t>
  </si>
  <si>
    <t>EG-18</t>
  </si>
  <si>
    <t>EG-19</t>
  </si>
  <si>
    <t>EG-20</t>
  </si>
  <si>
    <t>EG-21</t>
  </si>
  <si>
    <t>EG-22</t>
  </si>
  <si>
    <t>Turnschuhgang</t>
  </si>
  <si>
    <t>EG-23</t>
  </si>
  <si>
    <t>Summen pro Monat</t>
  </si>
  <si>
    <t>Stunden UR</t>
  </si>
  <si>
    <t>Stunden TR</t>
  </si>
  <si>
    <t>Gesamt Reinigunsfl. Pro Mo</t>
  </si>
  <si>
    <t>Ges.Std. Mo</t>
  </si>
  <si>
    <t>Gesamtkosten pro Monat</t>
  </si>
  <si>
    <t>Küche</t>
  </si>
  <si>
    <t>Putzraum</t>
  </si>
  <si>
    <t>EG-24</t>
  </si>
  <si>
    <t>Aufzug</t>
  </si>
  <si>
    <t>Büro</t>
  </si>
  <si>
    <t>Konrektor</t>
  </si>
  <si>
    <t>Sekretariat</t>
  </si>
  <si>
    <t>Waschküche</t>
  </si>
  <si>
    <t>Materialraum</t>
  </si>
  <si>
    <t>Treppe</t>
  </si>
  <si>
    <t>Klassenzimmer</t>
  </si>
  <si>
    <t>Werkraum</t>
  </si>
  <si>
    <t>Außengeräte</t>
  </si>
  <si>
    <t>Gruppenraum</t>
  </si>
  <si>
    <t>Lehrerzimmer</t>
  </si>
  <si>
    <t>Halle</t>
  </si>
  <si>
    <t>Abstellraum</t>
  </si>
  <si>
    <t>EG-31</t>
  </si>
  <si>
    <t>EG-30</t>
  </si>
  <si>
    <t>EG-29</t>
  </si>
  <si>
    <t>EG-28</t>
  </si>
  <si>
    <t>EG-27</t>
  </si>
  <si>
    <t>EG-26</t>
  </si>
  <si>
    <t>EG-25</t>
  </si>
  <si>
    <t>Besprechung</t>
  </si>
  <si>
    <t>Personalraum</t>
  </si>
  <si>
    <t>GÄ</t>
  </si>
  <si>
    <t>Eingang</t>
  </si>
  <si>
    <t>Garderobe</t>
  </si>
  <si>
    <t>Schiedsrichterraum</t>
  </si>
  <si>
    <t>WC-Herren</t>
  </si>
  <si>
    <t>WC-Damen</t>
  </si>
  <si>
    <t>WC-Behinderte</t>
  </si>
  <si>
    <t>1.OG</t>
  </si>
  <si>
    <t>Besprechungszimmer</t>
  </si>
  <si>
    <t>Treppe/Podest UG/EG</t>
  </si>
  <si>
    <t>U1-01b</t>
  </si>
  <si>
    <t>Kinderwagenplatz</t>
  </si>
  <si>
    <t>Umkleide</t>
  </si>
  <si>
    <t>Mensa</t>
  </si>
  <si>
    <t>Funktionsraum</t>
  </si>
  <si>
    <t>Schlafraum</t>
  </si>
  <si>
    <t>Putzkammer</t>
  </si>
  <si>
    <t>Eingangsbereich</t>
  </si>
  <si>
    <t>Offenes Verfahren zur Ausschreibung der Unterhalts- und Grundreinigungsarbeiten</t>
  </si>
  <si>
    <t xml:space="preserve">Offenes Verfahren zur Ausschreibung der Unterhalts- </t>
  </si>
  <si>
    <t>Bearbeitungshinweise:</t>
  </si>
  <si>
    <t xml:space="preserve">Zur Angebotserstellung ist es erforderlich die nachstehenden Register entsprechend den Angeben vollständig </t>
  </si>
  <si>
    <t xml:space="preserve">zu bearbeiten. </t>
  </si>
  <si>
    <t xml:space="preserve">Der in den Register „SVS-Unterhaltsreinigung und SVS-Grundreinigung“ ermittelte Stundenverrechnungssatz </t>
  </si>
  <si>
    <t xml:space="preserve">und bei dem aufgeführten Bodenbelag, entsprechend der Leistungsbeschreibung Grundreinigungsarbeiten, grundreinigen. </t>
  </si>
  <si>
    <t>Allgemeine Informationen:</t>
  </si>
  <si>
    <t xml:space="preserve">Bewerber unterliegen mit der Angebotsabgabe auch den Bestimmungen über nicht berücksichtigte </t>
  </si>
  <si>
    <t xml:space="preserve">Zur Gleichstellung aller Anbieter und zur Kalkulationssicherheit hat der Bieter eine Ortsbesichtigung </t>
  </si>
  <si>
    <t xml:space="preserve">der einzelnen Objekte vor der Angebotsabgabe durchzuführen und diese bestätigen zu lassen. </t>
  </si>
  <si>
    <t>erforderlich.</t>
  </si>
  <si>
    <t>Der Einwand, dass der Bieter über Art und Umfang der Leistungen nicht genügend unterrichtet sei, ist ausgeschlossen.</t>
  </si>
  <si>
    <t>Der AG behält sich das Recht vor einzelne Objekte nicht oder später zu vergeben.</t>
  </si>
  <si>
    <t>Bei Wegfall der Geschäftsgrundlage durch Aufgabe einzelner Objekte oder Objektteile ist eine Kündigung</t>
  </si>
  <si>
    <t>auch während der Festlaufzeit zu akzeptieren. Neu hinzukommende oder Ersatzobjekte sind vor Übernahme</t>
  </si>
  <si>
    <t>mit den angebotenen Leistungskennzahlen und Stundenverrechnungssätzen zu kalkulieren und die Kosten</t>
  </si>
  <si>
    <t>dem AG mitzuteilen.</t>
  </si>
  <si>
    <t xml:space="preserve">Das Angebot gilt als abgelehnt, wenn bis zum Ablauf dieser Bindefrist kein Zuschlag erteilt wird. </t>
  </si>
  <si>
    <t xml:space="preserve">Wird dem Anbieter kein Zuschlag erteilt, ist jeder Schadensersatzanspruch wegen Versagen des </t>
  </si>
  <si>
    <t>Zuschlags ausgeschlossen.</t>
  </si>
  <si>
    <t>Besondere Hinweise</t>
  </si>
  <si>
    <t>1.)  Reinigungszeiten</t>
  </si>
  <si>
    <t>Es wird davon ausgegangen, dass die Reinigungsarbeiten nicht in den zuschlagspflichtigen Zeiten</t>
  </si>
  <si>
    <t xml:space="preserve">gemäß Tarifvertrag durchgeführt werden. Auch die Kalkulationsdatei sieht das so vor. Es gelten </t>
  </si>
  <si>
    <r>
      <t xml:space="preserve">folgende Ausnahmen: </t>
    </r>
    <r>
      <rPr>
        <b/>
        <sz val="12"/>
        <rFont val="Arial Narrow"/>
        <family val="2"/>
      </rPr>
      <t xml:space="preserve">Muss </t>
    </r>
    <r>
      <rPr>
        <sz val="12"/>
        <rFont val="Arial Narrow"/>
        <family val="2"/>
      </rPr>
      <t>zu zuschlagspflichtigen Zeiten gereinigt werden, sind diese wie folgt zu ermitteln:</t>
    </r>
  </si>
  <si>
    <r>
      <t>Die Arbeitszeiten sind elektronisch zu erfassen</t>
    </r>
    <r>
      <rPr>
        <sz val="12"/>
        <rFont val="Arial Narrow"/>
        <family val="2"/>
      </rPr>
      <t xml:space="preserve">. Für die im LV aufgeführten Grundreinigungsarbeiten </t>
    </r>
  </si>
  <si>
    <t>muss der Dienstleister einen Rapportnachweis in Schriftform und digital der Rechnung beilegen.</t>
  </si>
  <si>
    <t>Vor Auftragserteilung ist dem AG das eingesetzte System vorzustellen und die Praxisfähigkeit nachzuweisen.</t>
  </si>
  <si>
    <t>2.)  Auf- und Abstuhlen in den Klassenräumen</t>
  </si>
  <si>
    <t>In der Regel wird in den Klassenräumen durch die Schüler auf- und abgestuhlt. Erfolgt dies in geringem</t>
  </si>
  <si>
    <t>Umfang (10%) nicht durch die Schüler, ist es vom Auftragnehmer zu übernehmen. Eine zusätzliche</t>
  </si>
  <si>
    <t>Vergütung erfolgt nicht.</t>
  </si>
  <si>
    <t>3.)  Wasserlose Urinale</t>
  </si>
  <si>
    <t>In den Objekten befinden sich unterschiedliche Modelle von wasserlosen Urinalen. Diese dürfen</t>
  </si>
  <si>
    <t>erst nach Einweisung durch den zuständigen Objektverantwortlichen (Hausmeister) gereinigt werden.</t>
  </si>
  <si>
    <t>4.)  Reinigung von Küchenzeilen</t>
  </si>
  <si>
    <t xml:space="preserve">Küchenzeilen und Kücheneinrichtungen sind vom Auftragnehmer nicht zu reinigen. </t>
  </si>
  <si>
    <t xml:space="preserve">Die Reinigungsleistung beschränkt sich auf die Fußböden und die Abfallbehälter sowie kleinere </t>
  </si>
  <si>
    <t>Nebenarbeiten laut Leistungsverzeichnis.</t>
  </si>
  <si>
    <t>5.)  Letzter Tag vor den Ferien und Vertragsende</t>
  </si>
  <si>
    <t>Wird ein Objekt für mindestens eine Woche geschlossen (Ferien), ist am letzten Ferientag eine Nassreinigung</t>
  </si>
  <si>
    <t>(Vollreinigung) einschließlich der auf  1x wtl. festgelegten Reinigungsleistungen durchzuführen.</t>
  </si>
  <si>
    <t>Bei Vertragsende gelten die zuvor genannten Regelungen für den letzten Reinigungstag in allen Objekten.</t>
  </si>
  <si>
    <t>Der Reinigungsplan ist so zu ändern dass keine zusätzlicher Aufwand anfällt.</t>
  </si>
  <si>
    <t>6.)  Ferienreinigung</t>
  </si>
  <si>
    <t xml:space="preserve">An einem der letzten Ferientagen  von Oster-, Pfingst-, Sommer- und Winterferien ist, nach Terminabsprache </t>
  </si>
  <si>
    <t xml:space="preserve">dem zuständigen Hausmeister, eine zusätzliche Reinigung in allen Räumen mit mind. 1x wöchentlicher Reinigung </t>
  </si>
  <si>
    <t xml:space="preserve">mit dem zuständigen Hausmeister, eine zusätzliche Reinigung in allen Räumen mit mind. 1x wöchentlicher Reinigung </t>
  </si>
  <si>
    <t>durchzuführen. Diese vier zusätzlichen Reinigungen sind in den Jahresreinigungstagen bereits berücksichtigt.</t>
  </si>
  <si>
    <t>Die im LV aufgeführten Reinigungsleistungen die 6x bzw. 2x jährlich durchzuführen sind, sind möglichst an diesen</t>
  </si>
  <si>
    <t xml:space="preserve">Die im LV aufgeführten Reinigungsleistungen die  6 x bzw. 2 x jährlich durchzuführen sind, </t>
  </si>
  <si>
    <t xml:space="preserve">Tagen durchzuführen und im Vorfeld mit dem Hausmeister zu terminieren. </t>
  </si>
  <si>
    <t xml:space="preserve">sind möglichst an diesen Tagen durchzuführen. Und im Vorfeld mit dem Hausmeister zu terminieren. </t>
  </si>
  <si>
    <t xml:space="preserve">Alle Reinigungsarbeiten, die in den Ferien anfallen, muss der Dienstleister terminieren und dem Auftraggeber </t>
  </si>
  <si>
    <t>Ferienzeiten bis 2 Tage vor Schulbeginn zu terminieren.</t>
  </si>
  <si>
    <t>7.)  Gleitwertmessung in den Sporthallen</t>
  </si>
  <si>
    <t>Der Auftragnehmer hat in den zu reinigenden Sporthallen halbjährlich das Gleitverhalten nach DIN 18032</t>
  </si>
  <si>
    <t>mit einem Prüfprotokoll nachzuweisen.</t>
  </si>
  <si>
    <t>8.)  Turnhallen-Belegung</t>
  </si>
  <si>
    <t>Die Turnhallen werden teilweise auch am Wochenende sowie zum Teil in den Ferien genutzt.</t>
  </si>
  <si>
    <t>Die zusätzlichen Reinigungen werden rechtzeitig abgestimmt. Die Abrechnung erfolgt aufgrund der</t>
  </si>
  <si>
    <t>Angebotskalkulation der betroffenen Räume.</t>
  </si>
  <si>
    <t>9.)  Versiegelte Fußböden</t>
  </si>
  <si>
    <t>10.) Periodische Reinigungen</t>
  </si>
  <si>
    <t>Über die im LV geforderten periodischen Reinigungen (monatlich/jährlich) ist nach Fertigstellung</t>
  </si>
  <si>
    <t>ein Rapport zu erstellen und dem AG mit der nächsten Rechnung einzureichen.</t>
  </si>
  <si>
    <t>11.) Entfernung Graffiti</t>
  </si>
  <si>
    <t>Bei Bedarf sind die Graffiti in Toiletten, Dusch- und Waschräumen zu entfernen.</t>
  </si>
  <si>
    <t>12.) Vorschlag zum Umgang mit Haftmitteln in Sporthallen</t>
  </si>
  <si>
    <t>Vorschlag für die Reinigung der Hallenböden:</t>
  </si>
  <si>
    <t>Für die maschinelle Intensivreinigung sind die entsprechenden, für Maschinen geeigneten, neutralen Reinigungsmittel</t>
  </si>
  <si>
    <t>in der vorgeschriebenen Dosierung einzusetzen.</t>
  </si>
  <si>
    <t>Bei Lino-Böden ist ein alkoholfreier Zwei-Phasen Reiniger zu verwenden.</t>
  </si>
  <si>
    <r>
      <t>Generell gilt:</t>
    </r>
    <r>
      <rPr>
        <sz val="12"/>
        <color indexed="8"/>
        <rFont val="Arial Narrow"/>
        <family val="2"/>
      </rPr>
      <t xml:space="preserve"> In Sporthallen, in denen sogenannte Handballbacke (Harz oder Klister) zum Einsatz kommen, sind diese </t>
    </r>
  </si>
  <si>
    <t>möglichst am selben Tag zu entfernen, da bei weiteren Sportveranstaltungen das Harz zusätzlich festgetreten wird.</t>
  </si>
  <si>
    <t>Arbeitsablauf bei nicht wasserlöslichem Harz</t>
  </si>
  <si>
    <t xml:space="preserve">Sicherheitsdatenblätter gem. EG Nr. 1907/2006 in der jeweils gültigen Fassung sind vom Nutzer der </t>
  </si>
  <si>
    <r>
      <t xml:space="preserve">Handballbacke einzuholen und auszulegen. </t>
    </r>
    <r>
      <rPr>
        <sz val="12"/>
        <color indexed="8"/>
        <rFont val="Arial Narrow"/>
        <family val="2"/>
      </rPr>
      <t>Reinigungs- und Pflegeanleitung des Bodenherstellers sind zu beachten!</t>
    </r>
  </si>
  <si>
    <t>Direkt nach dem Spiel oder Training sollte die Halle systematisch abgegangen werden und die Harz-Flecken mit einem</t>
  </si>
  <si>
    <t>Tuch oder durch aufsprühen, mit dem entsprechenden für den Boden geeigneten Harzmittelentferner, nach den</t>
  </si>
  <si>
    <t xml:space="preserve">Herstellerangaben, vorgereinigt werden. </t>
  </si>
  <si>
    <t xml:space="preserve">Zum Reinigen sind Harzentferner nur nach Rücksprache mit dem Sportbodenhersteller einzusetzen. </t>
  </si>
  <si>
    <t>Das Mittel mit dem der AG (Nutzer) das bisher beste Ergebnis erzielt hat, ist beim AG zu erfragen..</t>
  </si>
  <si>
    <t>Zum Auftragen vom Harzmittelentferner hat sich der Einsatz vom "Marob Gigant - System" bewährt.</t>
  </si>
  <si>
    <t xml:space="preserve">Nach der vom Hersteller vorgeschriebenen Einwirkzeit kann der Hallenboden mit einer Reinigungsmaschine, </t>
  </si>
  <si>
    <t xml:space="preserve">mit geeignetem Pad und dem Boden und Nutzung angepasster Reinigungsflotte, abgefahren werden. </t>
  </si>
  <si>
    <t>(Eine Flächenreinigung mit Flachwischmops ist nicht ausreichend, da keine abrasive Wirkung erzielt wird).</t>
  </si>
  <si>
    <t>Anschließend ist der Hallenboden einzupflegen.</t>
  </si>
  <si>
    <t>13.) Grundreinigung der Sanitär- und Umkleideräume</t>
  </si>
  <si>
    <t>gegenstände inkl. der Armaturen und Lüftungsgitter.</t>
  </si>
  <si>
    <t>Schwer zugängliche Bereiche sind manuell zu reinigen, damit sich keine Bakterien ansiedeln können.</t>
  </si>
  <si>
    <t>Bodenflächen sind maschinell zu bearbeiten, anschließend ist die Schmutzflotte rückstandslos aufzunehmen,</t>
  </si>
  <si>
    <t>um ein Vergrauen der Feinsteinzeugfliesen zu beseitigen oder vorzubeugen.</t>
  </si>
  <si>
    <t>Händetrocknungssysteme und Seifenspendersysteme sind außen und innen zu reinigen.</t>
  </si>
  <si>
    <t xml:space="preserve">Die grundgereinigten Flächen und Einrichtungen müssen danach frei sein von Schmutz, Kalkablagerungen, </t>
  </si>
  <si>
    <t>Öl-, Seifen- und Fettrückständen sowie Pilzbefall.</t>
  </si>
  <si>
    <t>Ausblühungen im Mauerwerk und Mangandioxydablagerungen (Braunstein) müssen vollflächig entfernt sein.</t>
  </si>
  <si>
    <t>Geeignete Maschinen und Arbeitsmaterial sind vom Auftragnehmer zu stellen.</t>
  </si>
  <si>
    <t>wird ebenfalls in „Berechnung“ übertragen. Es ist möglich die Stundenverrechnungssätze im Register "Berechnung"</t>
  </si>
  <si>
    <t>individuell dem Objekt anzupassen. Dadurch werden  die bestehenden Verknüpfungen allerdings gelöscht.</t>
  </si>
  <si>
    <t>EDV</t>
  </si>
  <si>
    <t>unter der in den Ausschreibungsunterlagen genannten Referenz-Nummer auf die Plattform: www.evergabe.de</t>
  </si>
  <si>
    <t>0711 5851-450</t>
  </si>
  <si>
    <t>hochbauamt@fellbach.de</t>
  </si>
  <si>
    <t>Plattform: www.evergabe.de</t>
  </si>
  <si>
    <t>Frau Martina Müller</t>
  </si>
  <si>
    <t xml:space="preserve">Los 1 </t>
  </si>
  <si>
    <t>Anne-Frank Schule</t>
  </si>
  <si>
    <t>Anne-Frank Turnhalle</t>
  </si>
  <si>
    <t>Kiga Schatzkiste</t>
  </si>
  <si>
    <t xml:space="preserve">Musikpavillon </t>
  </si>
  <si>
    <t>Stadion Schmiden</t>
  </si>
  <si>
    <t>der Stadt Fellbach, Los 1</t>
  </si>
  <si>
    <t>0711 5851-5571</t>
  </si>
  <si>
    <t>Herr Valentin Gottwald</t>
  </si>
  <si>
    <t>WC Container Stadion Schmiden</t>
  </si>
  <si>
    <t>Offenes Verfahren zur Ausschreibung der Unterhalts- und Grundreinigungsarbeiten der Stadt Fellbach 2024</t>
  </si>
  <si>
    <t>gesamt Vollrein.
pro Jahr</t>
  </si>
  <si>
    <t>FL5</t>
  </si>
  <si>
    <t>TR2/3</t>
  </si>
  <si>
    <t>U1-05b</t>
  </si>
  <si>
    <t>UN1/4</t>
  </si>
  <si>
    <t>Technik Wasser</t>
  </si>
  <si>
    <t>Technik Heizung</t>
  </si>
  <si>
    <t>WE1/4</t>
  </si>
  <si>
    <t>WC5</t>
  </si>
  <si>
    <t>WC-Mädchen</t>
  </si>
  <si>
    <t>WC-Jungen</t>
  </si>
  <si>
    <t>NE1</t>
  </si>
  <si>
    <t>Vesperausgabe</t>
  </si>
  <si>
    <t>HA5</t>
  </si>
  <si>
    <t>GR1/4</t>
  </si>
  <si>
    <t>Technik/Abstellraum</t>
  </si>
  <si>
    <t>FL2/3</t>
  </si>
  <si>
    <t>LZ3</t>
  </si>
  <si>
    <t>LE2</t>
  </si>
  <si>
    <t>Lehrmittel mit Teeküche</t>
  </si>
  <si>
    <t>FA1/4</t>
  </si>
  <si>
    <t>BE1/4</t>
  </si>
  <si>
    <t>Kursraum</t>
  </si>
  <si>
    <t>KÜ5</t>
  </si>
  <si>
    <t>Schulküche</t>
  </si>
  <si>
    <t>BÜ2</t>
  </si>
  <si>
    <t>Rektor</t>
  </si>
  <si>
    <t>EH2</t>
  </si>
  <si>
    <t>Werken</t>
  </si>
  <si>
    <t>Erw.</t>
  </si>
  <si>
    <t>GY1/4</t>
  </si>
  <si>
    <t>Bewegungsraum</t>
  </si>
  <si>
    <t>Feinsteinz.</t>
  </si>
  <si>
    <t>Medienraum</t>
  </si>
  <si>
    <t>RR1/4</t>
  </si>
  <si>
    <t>Ruheraum</t>
  </si>
  <si>
    <t>LA5</t>
  </si>
  <si>
    <t>Vorratsraum</t>
  </si>
  <si>
    <t>ME5</t>
  </si>
  <si>
    <t>Lamellenparkett</t>
  </si>
  <si>
    <t>TE</t>
  </si>
  <si>
    <t>Technik/OG</t>
  </si>
  <si>
    <t>Beton/Abstrich</t>
  </si>
  <si>
    <t>Erweit.</t>
  </si>
  <si>
    <t>Bodenbeläge in
Anne Frank Schule</t>
  </si>
  <si>
    <t>GÄ2j</t>
  </si>
  <si>
    <t>Elektrischer Betriebsraum</t>
  </si>
  <si>
    <t>Beton/Gitter</t>
  </si>
  <si>
    <t>UM5</t>
  </si>
  <si>
    <t>Umkleide, Dusche/WC</t>
  </si>
  <si>
    <t>EH5</t>
  </si>
  <si>
    <t>U1-07/08</t>
  </si>
  <si>
    <t>Lehrer/Sanitätsraum</t>
  </si>
  <si>
    <t>Gang Technik</t>
  </si>
  <si>
    <t>EI3</t>
  </si>
  <si>
    <t>Schmutzfang</t>
  </si>
  <si>
    <t>SA5</t>
  </si>
  <si>
    <t>WC 1</t>
  </si>
  <si>
    <t>WC 2</t>
  </si>
  <si>
    <t>WC 3</t>
  </si>
  <si>
    <t>WC 4</t>
  </si>
  <si>
    <t>WC 5</t>
  </si>
  <si>
    <t>WC 6</t>
  </si>
  <si>
    <t xml:space="preserve">Bodenbeläge in
Anne Frank Turnhalle </t>
  </si>
  <si>
    <t xml:space="preserve">Beton </t>
  </si>
  <si>
    <t>Steinplatte</t>
  </si>
  <si>
    <t>Haustechnik</t>
  </si>
  <si>
    <t>GR5</t>
  </si>
  <si>
    <t>LA1</t>
  </si>
  <si>
    <t>Küche Anlieferung</t>
  </si>
  <si>
    <t>Küche Müllraum</t>
  </si>
  <si>
    <t>WC Küche</t>
  </si>
  <si>
    <t>AU5</t>
  </si>
  <si>
    <t>EI5</t>
  </si>
  <si>
    <t>WF5</t>
  </si>
  <si>
    <t>GA5</t>
  </si>
  <si>
    <t xml:space="preserve">Funktionsraum </t>
  </si>
  <si>
    <t>TR5</t>
  </si>
  <si>
    <t>GY5</t>
  </si>
  <si>
    <t>OG-01</t>
  </si>
  <si>
    <t>OG-02</t>
  </si>
  <si>
    <t>OG-03</t>
  </si>
  <si>
    <t>OG-04</t>
  </si>
  <si>
    <t>OG-05</t>
  </si>
  <si>
    <t>WK3</t>
  </si>
  <si>
    <t>OG-06</t>
  </si>
  <si>
    <t>OG-07</t>
  </si>
  <si>
    <t>PE3</t>
  </si>
  <si>
    <t>OG-08</t>
  </si>
  <si>
    <t>WE5</t>
  </si>
  <si>
    <t>OG-09</t>
  </si>
  <si>
    <t>OG-10</t>
  </si>
  <si>
    <t>RR5</t>
  </si>
  <si>
    <t>OG-11</t>
  </si>
  <si>
    <t>OG-12</t>
  </si>
  <si>
    <t>OG-13</t>
  </si>
  <si>
    <t>OG-14</t>
  </si>
  <si>
    <t>OG-15</t>
  </si>
  <si>
    <t>OG-16</t>
  </si>
  <si>
    <t>OG-17</t>
  </si>
  <si>
    <t>GR3</t>
  </si>
  <si>
    <t>FL3</t>
  </si>
  <si>
    <t>WC-Personal</t>
  </si>
  <si>
    <t xml:space="preserve">Bodenbeläge in
Kiga Schatzkiste
</t>
  </si>
  <si>
    <t>Bodenbeläge in
Musikpavillon</t>
  </si>
  <si>
    <t>SA6</t>
  </si>
  <si>
    <t>Dusche/Umkleideraum</t>
  </si>
  <si>
    <t>WC6</t>
  </si>
  <si>
    <t>UM6</t>
  </si>
  <si>
    <t>Duschraum</t>
  </si>
  <si>
    <t>FL6</t>
  </si>
  <si>
    <t>PE6</t>
  </si>
  <si>
    <t>Altbau</t>
  </si>
  <si>
    <t>Neubau</t>
  </si>
  <si>
    <t>Reinigungstage an 50 Wochen:</t>
  </si>
  <si>
    <t>Samstag 2x Reingen (vor und nach Nutzung</t>
  </si>
  <si>
    <t>Bodenbeläge in
Stadion Schmiden</t>
  </si>
  <si>
    <t xml:space="preserve">Der Auftraggeber legt auf die Ausführung und die Reinigungsqualität großen Wert. Bei Überschreiten der </t>
  </si>
  <si>
    <t>14.) Maximale Leistungskennzahlen</t>
  </si>
  <si>
    <t xml:space="preserve">Maximale Leistungskennzahlen für </t>
  </si>
  <si>
    <t>in Objekten der Stadt Fellbach</t>
  </si>
  <si>
    <t>Der AG legt Wert auf eine gute Reinigungsqualität.</t>
  </si>
  <si>
    <t>Die nachstehenden Leistungskennzahlen dürfen nicht überschritten werden.</t>
  </si>
  <si>
    <t>max. Leistungen UR</t>
  </si>
  <si>
    <t>max. Leistungen SR</t>
  </si>
  <si>
    <t>Büros im Verwaltungsbereich</t>
  </si>
  <si>
    <t>max. 240 m²/Std.</t>
  </si>
  <si>
    <t>max.    600 m²/Std.</t>
  </si>
  <si>
    <t>max. 270 m²/Std.</t>
  </si>
  <si>
    <t>max.    700 m²/Std.</t>
  </si>
  <si>
    <t>Kinder- und Schülerttoiletten</t>
  </si>
  <si>
    <t>Toiletten, Wasch- und Duschräume</t>
  </si>
  <si>
    <t xml:space="preserve">       max.   270 m²/Std.</t>
  </si>
  <si>
    <t>Wasch- und Duschräume</t>
  </si>
  <si>
    <t>max. 110 m²/Std.</t>
  </si>
  <si>
    <t>max.    400 m²/Std.</t>
  </si>
  <si>
    <t>Küchen / Teeküchen</t>
  </si>
  <si>
    <t>max. 150 m²/Std.</t>
  </si>
  <si>
    <t>max.    450 m²/Std.</t>
  </si>
  <si>
    <t>Mensa, Speiseräume</t>
  </si>
  <si>
    <t>max.    650 m²/Std.</t>
  </si>
  <si>
    <t>Aufenthalts-, Gruppenräume</t>
  </si>
  <si>
    <t>Umkleideräume, Garderoben</t>
  </si>
  <si>
    <t>max. 200 m²/Std.</t>
  </si>
  <si>
    <t>max.    800 m²/Std.</t>
  </si>
  <si>
    <t>Aufzüge</t>
  </si>
  <si>
    <t>max.   50 m²/Std.</t>
  </si>
  <si>
    <t>Flure, Foyer (Handreinigung)</t>
  </si>
  <si>
    <t>max. 350 m²/Std.</t>
  </si>
  <si>
    <t>max.    900 m²/Std.</t>
  </si>
  <si>
    <t>Flure &lt; 100 m²</t>
  </si>
  <si>
    <t>max. 250 m²/Std.</t>
  </si>
  <si>
    <t>Flure &gt; 100 m²</t>
  </si>
  <si>
    <t>max. 400 m²/Std.</t>
  </si>
  <si>
    <t>max. 600 m²/Std.</t>
  </si>
  <si>
    <t>Eingangshallen (Aula) (maschinell)</t>
  </si>
  <si>
    <t>max. 700 m²/Std.</t>
  </si>
  <si>
    <t>max. 1.200 m²/Std.</t>
  </si>
  <si>
    <t>Treppenhäuser</t>
  </si>
  <si>
    <t>Lager, Nebenräume</t>
  </si>
  <si>
    <t>max.    750 m²/Std.</t>
  </si>
  <si>
    <t>Unterrichts-, Klassen-, Fachräume</t>
  </si>
  <si>
    <t>Sport- und Mehrzweckhallen manuell</t>
  </si>
  <si>
    <t>Sport- und Mehrzweckhallen maschinell</t>
  </si>
  <si>
    <t>max. 900 m²/Std.</t>
  </si>
  <si>
    <t>Gruppenräume</t>
  </si>
  <si>
    <t>Sporträume (wie Gymnastik, Kraftraum)</t>
  </si>
  <si>
    <t>max. 210 m²/Std.</t>
  </si>
  <si>
    <t xml:space="preserve">max. Leistungskennzahlen siehe Sheet "max. Leistungskennzahlen" in den Kalkulationsunterlagen behält sich der AG vor, </t>
  </si>
  <si>
    <t xml:space="preserve">die Auskömmlichkeitsprüfung zu überprüfen. </t>
  </si>
  <si>
    <t>Stadion Schmiden + Container</t>
  </si>
  <si>
    <t>WC-Container</t>
  </si>
  <si>
    <t>WC7</t>
  </si>
  <si>
    <t>WC Damen+Herren</t>
  </si>
  <si>
    <t>Käthe-Kollwitz Str. 17, 70736 Fellbach-Schmiden</t>
  </si>
  <si>
    <t>Elsa-Brändström-Weg 14, 70736 Fellbach-Schmiden</t>
  </si>
  <si>
    <t>Wirtembergstr. 143, 70736 Fellbach-Schmiden</t>
  </si>
  <si>
    <t>Nurmiweg 7-8, 70736 Fellbach-Schmiden</t>
  </si>
  <si>
    <t xml:space="preserve">Bitte gelbe Felder ausfüllen!  Bei Rückfragen oder Besichtigung von Innen,  telefonisch Termin vereinbaren </t>
  </si>
  <si>
    <t>Ansprechpartner für Objektbesichtigung</t>
  </si>
  <si>
    <t>Firma:</t>
  </si>
  <si>
    <t>Objekt bekannt</t>
  </si>
  <si>
    <t>Objekt, Anschrift</t>
  </si>
  <si>
    <t>ja</t>
  </si>
  <si>
    <t>nein</t>
  </si>
  <si>
    <t>besichtigt am:</t>
  </si>
  <si>
    <t>Unterschrift</t>
  </si>
  <si>
    <t>Anne-Frank Schule, Käthe-Kollwitz Str. 17, 70736 Fellbach-Schmiden</t>
  </si>
  <si>
    <t>Herr Zenn</t>
  </si>
  <si>
    <t>0160 / 8854 790</t>
  </si>
  <si>
    <t>Anne-Frank Turnhalle, Käthe-Kollwitz Str. 19, 70736 Fellbach-Schmiden</t>
  </si>
  <si>
    <t>Kiga Schatzkiste, Elsa-Brändström-Weg 14, 70736 Fellbach-Schmiden</t>
  </si>
  <si>
    <t>Musikpavillon, Wirtembergstr. 143, 70736 Fellbach-Schmiden</t>
  </si>
  <si>
    <t>Stadion Schmiden, Nurmiweg 7-8, 70736 Fellbach-Schmiden</t>
  </si>
  <si>
    <t>Herr Seibold</t>
  </si>
  <si>
    <t>0160/ 8854 789</t>
  </si>
  <si>
    <t>Offenes Verfahren zur Ausschreibung der Unterhalts- und Grundreinigungsarbeiten der Großen Kreisstadt Fellbach</t>
  </si>
  <si>
    <t>Los 1 Fellbach-Schmiden</t>
  </si>
  <si>
    <t>KALKULATIONSGRUNDLAGEN GRUNDREINIGUNG Los 1</t>
  </si>
  <si>
    <t>Schließtage pro Jahr: keine</t>
  </si>
  <si>
    <t>Reinigungstage in 38 Wochen:</t>
  </si>
  <si>
    <t>Reinigungstage in 14 Wochen:</t>
  </si>
  <si>
    <t>Schließtage pro Jahr: 2 Wochen</t>
  </si>
  <si>
    <t>Gesamtkosten pro Monat, Netto</t>
  </si>
  <si>
    <t>Netto Preis UR
pro Jahr in €</t>
  </si>
  <si>
    <t>Netto Preis    kompl. GR  
 in €</t>
  </si>
  <si>
    <t>Hort</t>
  </si>
  <si>
    <t>Schule</t>
  </si>
  <si>
    <t>Hort 230 RT</t>
  </si>
  <si>
    <t>Mitte April - Mitte Oktober</t>
  </si>
  <si>
    <t xml:space="preserve">Mitte Oktober - Mitte April </t>
  </si>
  <si>
    <t>FL2/4</t>
  </si>
  <si>
    <t>Vorraum Hort</t>
  </si>
  <si>
    <t>FL1/5</t>
  </si>
  <si>
    <t>von uns eingefügten Zahlen (Platzhalter) zu überschreiben. Die restlichen Felder sind schreibgeschützt.</t>
  </si>
  <si>
    <t xml:space="preserve">Vollreinigung bzw. Trockenreinigung entsprechend den Leistungsverzeichnissen, auszufüllen, dabei sind die </t>
  </si>
  <si>
    <t xml:space="preserve">Fällt der vorgesehene wöchentliche Reinigungstag auf einen Feiertag, sind in dieser Woche die laufenden </t>
  </si>
  <si>
    <t>Unterhaltsreinigungsarbeiten vor- oder nachzuarbeiten.</t>
  </si>
  <si>
    <t>und Grundreinigungsarbeiten der Stadt Fellbach Los 1</t>
  </si>
  <si>
    <t xml:space="preserve">In den Kalk. Register, "Berechnung der Objekte" (gelb) sind die gelben und grünen Felder mit Ihren Leistungskennzahlen, für die </t>
  </si>
  <si>
    <t xml:space="preserve">Im Register „KALK.grund.GR-Los 1“ müssen Sie ihre Leistungskennzahlen, wieviel m²/Stunde Sie in dem jeweiligen Objekt </t>
  </si>
  <si>
    <r>
      <t>Das Angebotsschreiben (</t>
    </r>
    <r>
      <rPr>
        <b/>
        <u/>
        <sz val="10"/>
        <rFont val="Arial Narrow"/>
        <family val="2"/>
      </rPr>
      <t>Formblatt 633 in den Ausschreibungsunterlagen)</t>
    </r>
    <r>
      <rPr>
        <b/>
        <sz val="10"/>
        <rFont val="Arial Narrow"/>
        <family val="2"/>
      </rPr>
      <t xml:space="preserve"> ist nebst allen erforderlichen Anlagen vollständig ausgefüllt und </t>
    </r>
  </si>
  <si>
    <t xml:space="preserve">mit lesbarer Erklärung ggf. einzuscannen und zusammen mit dem Ordner Angebotsunterlagen zurück an AG in Textform </t>
  </si>
  <si>
    <t>Angebote (§§ 56 - 63 VgV).</t>
  </si>
  <si>
    <t>Die Adressliste zur Objektbesichtigung finden Sie im Tabellenblatt " HM_Adressen_Besichtigung_Los1".</t>
  </si>
  <si>
    <t xml:space="preserve">Für die Bieter ist eine rechtzeitige Terminabsprache mit dem Beauftragten des Auftraggebers für die Objekte </t>
  </si>
  <si>
    <r>
      <t xml:space="preserve">Kosten pro Reinigung aus </t>
    </r>
    <r>
      <rPr>
        <b/>
        <sz val="12"/>
        <rFont val="Arial Narrow"/>
        <family val="2"/>
      </rPr>
      <t>Berechnung Objekte  Spalte T</t>
    </r>
    <r>
      <rPr>
        <sz val="12"/>
        <rFont val="Arial Narrow"/>
        <family val="2"/>
      </rPr>
      <t xml:space="preserve"> zzgl. der Zuschläge aus</t>
    </r>
    <r>
      <rPr>
        <b/>
        <sz val="12"/>
        <rFont val="Arial Narrow"/>
        <family val="2"/>
      </rPr>
      <t xml:space="preserve"> Vergabebedingungen der </t>
    </r>
  </si>
  <si>
    <t>An einem der letzten Ferientagen von Oster-, Pfingst-, Sommer- und Winterferien ist, nach Terminabsprache mit</t>
  </si>
  <si>
    <t>Der Reinigungsplan ist so zu ändern dass kein zusätzlicher Aufwand anfällt.</t>
  </si>
  <si>
    <t xml:space="preserve">mitteilen. In den Sommerferien sind die Tätigkeiten bis 6 Tage vor Schulbeginn und bei den restlichen </t>
  </si>
  <si>
    <t>Fußböden mit WEARMAX-Keramikversiegelung sind mit Multitan-Neutralreiniger zu reinigen.</t>
  </si>
  <si>
    <t>Grobschmutz und aufliegende Verschmutzungen entfernen durch moppen oder feuchtwischen.</t>
  </si>
  <si>
    <t>Grund zu reinigen sind die Bodenflächen, alle wasserresistenten Wände und Decken, alle Sanitäreinrichtungs-</t>
  </si>
  <si>
    <t>Schulen/ -Sporthallen, Kindergärten und Verwaltungen</t>
  </si>
  <si>
    <t>Flure &gt; 200 m²  maschinell</t>
  </si>
  <si>
    <t>max.    180 m²/Std.</t>
  </si>
  <si>
    <t>max.   60 m²/Std.</t>
  </si>
  <si>
    <t xml:space="preserve">     max.   90 m²/Std.</t>
  </si>
  <si>
    <t>Käthe-Kollwitz Str. 19, 70736 Fellbach-Schmiden</t>
  </si>
  <si>
    <t>Vollständige Anschrift der zuständigen Niederlassung  bzw. Objektbüro</t>
  </si>
  <si>
    <t>Zusätzliches Urlaubsgeld</t>
  </si>
  <si>
    <t>Fertigungsmaterial, Maschinen, Geräte, AfA, inkl.</t>
  </si>
  <si>
    <t>Summe Fertigungsmaterial, Maschinen, Geräte, AfA, inkl.</t>
  </si>
  <si>
    <t xml:space="preserve">     Kaufmännische Angestellte, inkl. Lohnfolgekosten</t>
  </si>
  <si>
    <t xml:space="preserve">     Technische Angestellte, inkl. Lohnfolgekosten</t>
  </si>
  <si>
    <r>
      <t xml:space="preserve">Aufsicht / OL </t>
    </r>
    <r>
      <rPr>
        <sz val="8"/>
        <color rgb="FF000000"/>
        <rFont val="Arial"/>
        <family val="2"/>
      </rPr>
      <t>inkl. soziale Folgekosten f. Aufsichtslohn</t>
    </r>
  </si>
  <si>
    <t xml:space="preserve">      Maschinen, Geräte inkl. AfA</t>
  </si>
  <si>
    <t xml:space="preserve">     Löhne Hilfsdienste, inkl. Lohnfolgekosten</t>
  </si>
  <si>
    <r>
      <t xml:space="preserve">Sonstige Kosten </t>
    </r>
    <r>
      <rPr>
        <sz val="8"/>
        <color rgb="FF000000"/>
        <rFont val="Arial"/>
        <family val="2"/>
      </rPr>
      <t>(Verbandsbeiträge, Zertifizierungen, inkl..)</t>
    </r>
  </si>
  <si>
    <t>kalkulierte Feiertage pro gewerblicher Mitarbeiter/a</t>
  </si>
  <si>
    <t>Aufsicht / OL inkl. soziale Folgekosten f. Aufsichtslohn</t>
  </si>
  <si>
    <t>Sonstige Kosten (Verbandsbeiträge, Zertifizierungen, inkl..)</t>
  </si>
  <si>
    <t>Bitte alle Gelb hinterlegten Felder unbedingt ausfüllen!!  Ihre Leistungskennzahlen werden auf die jeweiligen Berechnungsblätter in die Spalte "U" übertragen.</t>
  </si>
  <si>
    <t>Bei Rückfragen oder Besichtigung der Objekte von Innen, bitte telefonisch einen Termin vereinbaren (siehe HM_Adressen_Besichtigung_Los 1).</t>
  </si>
  <si>
    <t>Objekt:</t>
  </si>
  <si>
    <t>Technikraum</t>
  </si>
  <si>
    <t>Werden die gelben Felder in den Berechnungsregister von Ihnen überschrieben sind die bestehenden Verknüpfungen gelöscht.</t>
  </si>
  <si>
    <t xml:space="preserve">(siehe §126b BGB) bis zum Abgabetermin auf die Angebotsplattform: www.evergabe.de, unter der auf der Vergabeplattform angegebenen </t>
  </si>
  <si>
    <t>Referenz-Nummer, einzustellen.</t>
  </si>
  <si>
    <t>verknüpft, somit werden Ihre kalkulierten Werte automatisch übertragen.</t>
  </si>
  <si>
    <t>Im Register "Objektübersicht“ müssen Sie alle gelben Felder mit Ihren Daten auszufüllen. Der Bietername wird in die Register</t>
  </si>
  <si>
    <t xml:space="preserve">Es können nur alle Objekte je Los angeboten werden. </t>
  </si>
  <si>
    <t xml:space="preserve">„Berechnung ----“ übertragen. Die restlichen Felder sind schreibgeschützt. Die Ergebnisfelder sind mit den Register„Berechnungen“ </t>
  </si>
  <si>
    <t>Ihre Leistungskennzahlen werden automatisch auf die Berechnungsblätter der einzelnen Objekte in die gelbe Spalte "U" übertragen.</t>
  </si>
  <si>
    <t>Stadt Fellbach Punkt 17.</t>
  </si>
  <si>
    <t>965-9-K06-01</t>
  </si>
  <si>
    <t>965-9-K08-05</t>
  </si>
  <si>
    <t>965-9-E05-01</t>
  </si>
  <si>
    <t>965-9-W09-01</t>
  </si>
  <si>
    <t>965-9-N04-01</t>
  </si>
  <si>
    <t>965-9-N02-01</t>
  </si>
  <si>
    <t>Halle, Flur</t>
  </si>
  <si>
    <t>Vorraum</t>
  </si>
  <si>
    <t>U1-21</t>
  </si>
  <si>
    <t>U1-19a</t>
  </si>
  <si>
    <t>Bewgungsraum</t>
  </si>
  <si>
    <t>Lagerraum</t>
  </si>
  <si>
    <t>965-9-K06-02</t>
  </si>
  <si>
    <t>965-9-K06-03</t>
  </si>
  <si>
    <t>965-9-K06-05</t>
  </si>
  <si>
    <t>965-9-K06-06</t>
  </si>
  <si>
    <t>Schulbücherei</t>
  </si>
  <si>
    <t>Arzt- u. Besprechung</t>
  </si>
  <si>
    <t>Sprechzimmer</t>
  </si>
  <si>
    <t>EG-32</t>
  </si>
  <si>
    <t>EG-33</t>
  </si>
  <si>
    <t>EG-34</t>
  </si>
  <si>
    <t>EG-40</t>
  </si>
  <si>
    <t>EG-41</t>
  </si>
  <si>
    <t>EG-42</t>
  </si>
  <si>
    <t>EG-43</t>
  </si>
  <si>
    <t>EG-45</t>
  </si>
  <si>
    <t>EG-46</t>
  </si>
  <si>
    <t>EG-37</t>
  </si>
  <si>
    <t>EG-39</t>
  </si>
  <si>
    <t>Flur, Foyer Hort</t>
  </si>
  <si>
    <t>EG-35</t>
  </si>
  <si>
    <t>EG-38</t>
  </si>
  <si>
    <t>HM UG</t>
  </si>
  <si>
    <t>HM EG</t>
  </si>
  <si>
    <t>HM-W</t>
  </si>
  <si>
    <t>Heizung</t>
  </si>
  <si>
    <t>U1-04 - 05</t>
  </si>
  <si>
    <t>U1-01 - 02</t>
  </si>
  <si>
    <t xml:space="preserve">EG-02 </t>
  </si>
  <si>
    <t>Sanitär</t>
  </si>
  <si>
    <t>Der Anbieter ist bis zum 31.07.2024 an sein Angebot gebunden.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</si>
</sst>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[$-407]General"/>
    <numFmt numFmtId="165" formatCode="[$-407]0.00%"/>
    <numFmt numFmtId="166" formatCode="#,##0.00&quot; €&quot;"/>
    <numFmt numFmtId="167" formatCode="[$-407]#,##0.00"/>
    <numFmt numFmtId="168" formatCode="[$-407]dd&quot;.&quot;mm&quot;.&quot;yyyy"/>
    <numFmt numFmtId="169" formatCode="[$-407]0%"/>
    <numFmt numFmtId="170" formatCode="#,##0.00&quot;%&quot;"/>
    <numFmt numFmtId="171" formatCode="[$-407]mmm&quot; &quot;yy"/>
    <numFmt numFmtId="172" formatCode="&quot;Bietername: &quot;@"/>
    <numFmt numFmtId="173" formatCode="#&quot; m²/ h&quot;"/>
    <numFmt numFmtId="174" formatCode="[$-407]0.00"/>
    <numFmt numFmtId="175" formatCode="#,##0.00&quot; &quot;[$€-407];[Red]&quot;-&quot;#,##0.00&quot; &quot;[$€-407]"/>
    <numFmt numFmtId="176" formatCode="[$-407]#,##0"/>
    <numFmt numFmtId="177" formatCode="[$-407]0"/>
    <numFmt numFmtId="178" formatCode="0.0000"/>
    <numFmt numFmtId="179" formatCode="0.0"/>
    <numFmt numFmtId="180" formatCode="[$-407]#,##0.00&quot;   &quot;;[$-407]&quot;-&quot;#,##0.00&quot;   &quot;"/>
    <numFmt numFmtId="181" formatCode="#,##0.00\ &quot;€&quot;"/>
  </numFmts>
  <fonts count="81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 Narrow"/>
      <family val="2"/>
    </font>
    <font>
      <sz val="8"/>
      <color rgb="FF000000"/>
      <name val="Arial"/>
      <family val="2"/>
    </font>
    <font>
      <sz val="20"/>
      <color rgb="FF000000"/>
      <name val="Arial Narrow"/>
      <family val="2"/>
    </font>
    <font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rgb="FFFF0000"/>
      <name val="Arial Narrow"/>
      <family val="2"/>
    </font>
    <font>
      <b/>
      <u/>
      <sz val="10"/>
      <color rgb="FF0000FF"/>
      <name val="Arial"/>
      <family val="2"/>
    </font>
    <font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FF0000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 Narrow"/>
      <family val="2"/>
    </font>
    <font>
      <b/>
      <i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FF"/>
      <name val="Arial"/>
      <family val="2"/>
    </font>
    <font>
      <sz val="14"/>
      <color rgb="FFFFFF00"/>
      <name val="Arial"/>
      <family val="2"/>
    </font>
    <font>
      <sz val="14"/>
      <color rgb="FFFF0000"/>
      <name val="Arial"/>
      <family val="2"/>
    </font>
    <font>
      <b/>
      <sz val="14"/>
      <color rgb="FF000000"/>
      <name val="Arial"/>
      <family val="2"/>
    </font>
    <font>
      <u/>
      <sz val="10"/>
      <color rgb="FF000000"/>
      <name val="Arial Black"/>
      <family val="2"/>
    </font>
    <font>
      <u/>
      <sz val="8"/>
      <color rgb="FF000000"/>
      <name val="Arial"/>
      <family val="2"/>
    </font>
    <font>
      <sz val="10"/>
      <color rgb="FF000000"/>
      <name val="Arial Black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sz val="8"/>
      <color rgb="FFFFFFFF"/>
      <name val="Arial"/>
      <family val="2"/>
    </font>
    <font>
      <b/>
      <sz val="8"/>
      <color rgb="FFFF0000"/>
      <name val="Arial"/>
      <family val="2"/>
    </font>
    <font>
      <sz val="14"/>
      <color rgb="FF000000"/>
      <name val="Arial"/>
      <family val="2"/>
    </font>
    <font>
      <sz val="11"/>
      <color indexed="8"/>
      <name val="Calibri"/>
      <family val="2"/>
    </font>
    <font>
      <sz val="2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u/>
      <sz val="10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u/>
      <sz val="12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/>
      <sz val="12"/>
      <color indexed="8"/>
      <name val="Arial Narrow"/>
      <family val="2"/>
    </font>
    <font>
      <sz val="10"/>
      <name val="Arial"/>
      <family val="2"/>
    </font>
    <font>
      <u/>
      <sz val="12"/>
      <color indexed="8"/>
      <name val="Arial Narrow"/>
      <family val="2"/>
    </font>
    <font>
      <sz val="8"/>
      <name val="Arial"/>
      <family val="2"/>
    </font>
    <font>
      <u/>
      <sz val="11"/>
      <color theme="10"/>
      <name val="Arial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4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"/>
      <family val="2"/>
    </font>
    <font>
      <sz val="12"/>
      <color theme="1"/>
      <name val="Arial Narrow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8"/>
      <color theme="0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Arial"/>
      <family val="2"/>
    </font>
    <font>
      <sz val="10"/>
      <color rgb="FFFF0000"/>
      <name val="Arial Narrow"/>
      <family val="2"/>
    </font>
    <font>
      <sz val="11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CCFF99"/>
        <bgColor rgb="FFCCFF99"/>
      </patternFill>
    </fill>
    <fill>
      <patternFill patternType="solid">
        <fgColor rgb="FF002060"/>
        <bgColor rgb="FF002060"/>
      </patternFill>
    </fill>
    <fill>
      <patternFill patternType="solid">
        <fgColor rgb="FFFFFF00"/>
        <bgColor rgb="FFFFFF00"/>
      </patternFill>
    </fill>
    <fill>
      <patternFill patternType="solid">
        <fgColor rgb="FF333333"/>
        <bgColor rgb="FF333333"/>
      </patternFill>
    </fill>
    <fill>
      <patternFill patternType="solid">
        <fgColor rgb="FFCFE7F5"/>
        <bgColor rgb="FFCFE7F5"/>
      </patternFill>
    </fill>
    <fill>
      <patternFill patternType="solid">
        <fgColor rgb="FF535353"/>
        <bgColor rgb="FF535353"/>
      </patternFill>
    </fill>
    <fill>
      <patternFill patternType="solid">
        <fgColor rgb="FFD9D9D9"/>
        <bgColor rgb="FFD9D9D9"/>
      </patternFill>
    </fill>
    <fill>
      <patternFill patternType="solid">
        <fgColor rgb="FFADB9CA"/>
        <bgColor rgb="FFADB9CA"/>
      </patternFill>
    </fill>
    <fill>
      <patternFill patternType="solid">
        <fgColor rgb="FFDAE3F3"/>
        <bgColor rgb="FFDAE3F3"/>
      </patternFill>
    </fill>
    <fill>
      <patternFill patternType="solid">
        <fgColor rgb="FFCCFFFF"/>
        <bgColor rgb="FFCCFFFF"/>
      </patternFill>
    </fill>
    <fill>
      <patternFill patternType="solid">
        <fgColor rgb="FF33FF99"/>
        <bgColor rgb="FF33FF99"/>
      </patternFill>
    </fill>
    <fill>
      <patternFill patternType="solid">
        <fgColor rgb="FFD0CECE"/>
        <bgColor rgb="FFD0CECE"/>
      </patternFill>
    </fill>
    <fill>
      <patternFill patternType="solid">
        <fgColor rgb="FFDDDDDD"/>
        <bgColor rgb="FFDDDDDD"/>
      </patternFill>
    </fill>
    <fill>
      <patternFill patternType="solid">
        <fgColor rgb="FFCCFFCC"/>
        <bgColor rgb="FFCCFFCC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FFFF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ont="0" applyBorder="0" applyProtection="0"/>
    <xf numFmtId="164" fontId="4" fillId="0" borderId="0" applyBorder="0" applyProtection="0"/>
    <xf numFmtId="164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169" fontId="5" fillId="0" borderId="0" applyBorder="0" applyProtection="0"/>
    <xf numFmtId="0" fontId="7" fillId="0" borderId="0" applyNumberFormat="0" applyBorder="0" applyProtection="0"/>
    <xf numFmtId="175" fontId="7" fillId="0" borderId="0" applyBorder="0" applyProtection="0"/>
    <xf numFmtId="164" fontId="8" fillId="0" borderId="0" applyBorder="0" applyProtection="0"/>
    <xf numFmtId="164" fontId="8" fillId="0" borderId="0" applyBorder="0" applyProtection="0"/>
    <xf numFmtId="164" fontId="8" fillId="0" borderId="0" applyBorder="0" applyProtection="0"/>
    <xf numFmtId="164" fontId="9" fillId="0" borderId="0" applyBorder="0" applyProtection="0"/>
    <xf numFmtId="164" fontId="8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  <xf numFmtId="164" fontId="8" fillId="0" borderId="0" applyBorder="0" applyProtection="0"/>
    <xf numFmtId="164" fontId="8" fillId="0" borderId="0" applyBorder="0" applyProtection="0"/>
    <xf numFmtId="164" fontId="10" fillId="0" borderId="0" applyBorder="0" applyProtection="0"/>
    <xf numFmtId="0" fontId="45" fillId="0" borderId="0"/>
    <xf numFmtId="0" fontId="61" fillId="0" borderId="0"/>
    <xf numFmtId="0" fontId="61" fillId="0" borderId="0"/>
    <xf numFmtId="0" fontId="6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49" fillId="0" borderId="0"/>
  </cellStyleXfs>
  <cellXfs count="514">
    <xf numFmtId="0" fontId="0" fillId="0" borderId="0" xfId="0"/>
    <xf numFmtId="164" fontId="12" fillId="0" borderId="0" xfId="5" applyFont="1" applyAlignment="1" applyProtection="1">
      <alignment horizontal="center" vertical="center"/>
      <protection locked="0"/>
    </xf>
    <xf numFmtId="164" fontId="11" fillId="0" borderId="0" xfId="5" applyFont="1" applyAlignment="1" applyProtection="1">
      <alignment vertical="center"/>
      <protection hidden="1"/>
    </xf>
    <xf numFmtId="164" fontId="9" fillId="0" borderId="0" xfId="5" applyFont="1" applyAlignment="1" applyProtection="1">
      <alignment horizontal="left" vertical="center"/>
      <protection hidden="1"/>
    </xf>
    <xf numFmtId="164" fontId="12" fillId="0" borderId="0" xfId="5" applyFont="1" applyAlignment="1" applyProtection="1">
      <alignment horizontal="center" vertical="center"/>
      <protection hidden="1"/>
    </xf>
    <xf numFmtId="164" fontId="9" fillId="0" borderId="0" xfId="5" applyFont="1" applyAlignment="1" applyProtection="1">
      <alignment horizontal="center" vertical="center"/>
      <protection hidden="1"/>
    </xf>
    <xf numFmtId="164" fontId="13" fillId="0" borderId="0" xfId="5" applyFont="1" applyAlignment="1" applyProtection="1">
      <alignment vertical="center"/>
      <protection hidden="1"/>
    </xf>
    <xf numFmtId="164" fontId="13" fillId="0" borderId="0" xfId="5" applyFont="1" applyAlignment="1" applyProtection="1">
      <alignment horizontal="center" vertical="center"/>
      <protection hidden="1"/>
    </xf>
    <xf numFmtId="164" fontId="12" fillId="0" borderId="0" xfId="5" applyFont="1" applyAlignment="1" applyProtection="1">
      <alignment horizontal="left" vertical="center"/>
      <protection locked="0"/>
    </xf>
    <xf numFmtId="164" fontId="14" fillId="0" borderId="0" xfId="5" applyFont="1" applyAlignment="1" applyProtection="1">
      <alignment horizontal="center" vertical="center"/>
      <protection hidden="1"/>
    </xf>
    <xf numFmtId="164" fontId="9" fillId="0" borderId="0" xfId="5" applyFont="1" applyAlignment="1" applyProtection="1">
      <alignment horizontal="center" vertical="center"/>
      <protection locked="0"/>
    </xf>
    <xf numFmtId="164" fontId="13" fillId="0" borderId="0" xfId="5" applyFont="1" applyAlignment="1" applyProtection="1">
      <alignment horizontal="left" vertical="center"/>
      <protection hidden="1"/>
    </xf>
    <xf numFmtId="167" fontId="15" fillId="0" borderId="0" xfId="4" applyNumberFormat="1" applyFont="1" applyAlignment="1" applyProtection="1">
      <alignment horizontal="left" vertical="center"/>
      <protection hidden="1"/>
    </xf>
    <xf numFmtId="164" fontId="15" fillId="0" borderId="0" xfId="4" applyFont="1" applyAlignment="1" applyProtection="1">
      <alignment horizontal="left" vertical="center"/>
      <protection hidden="1"/>
    </xf>
    <xf numFmtId="164" fontId="14" fillId="0" borderId="0" xfId="5" applyFont="1" applyAlignment="1" applyProtection="1">
      <alignment vertical="center"/>
      <protection hidden="1"/>
    </xf>
    <xf numFmtId="164" fontId="16" fillId="0" borderId="0" xfId="5" applyFont="1" applyAlignment="1" applyProtection="1">
      <alignment horizontal="left" vertical="center"/>
      <protection hidden="1"/>
    </xf>
    <xf numFmtId="168" fontId="9" fillId="0" borderId="0" xfId="5" applyNumberFormat="1" applyFont="1" applyAlignment="1" applyProtection="1">
      <alignment horizontal="center" vertical="center"/>
      <protection hidden="1"/>
    </xf>
    <xf numFmtId="174" fontId="9" fillId="0" borderId="0" xfId="5" applyNumberFormat="1" applyFont="1" applyAlignment="1" applyProtection="1">
      <alignment horizontal="center" vertical="center"/>
      <protection hidden="1"/>
    </xf>
    <xf numFmtId="168" fontId="13" fillId="0" borderId="0" xfId="5" applyNumberFormat="1" applyFont="1" applyAlignment="1" applyProtection="1">
      <alignment horizontal="left" vertical="center"/>
      <protection hidden="1"/>
    </xf>
    <xf numFmtId="174" fontId="9" fillId="0" borderId="0" xfId="5" applyNumberFormat="1" applyFont="1" applyAlignment="1" applyProtection="1">
      <alignment horizontal="right" vertical="center"/>
      <protection hidden="1"/>
    </xf>
    <xf numFmtId="168" fontId="9" fillId="0" borderId="0" xfId="5" applyNumberFormat="1" applyFont="1" applyAlignment="1" applyProtection="1">
      <alignment horizontal="left" vertical="center"/>
      <protection hidden="1"/>
    </xf>
    <xf numFmtId="164" fontId="17" fillId="0" borderId="0" xfId="5" applyFont="1" applyAlignment="1" applyProtection="1">
      <alignment horizontal="center" vertical="center"/>
      <protection hidden="1"/>
    </xf>
    <xf numFmtId="174" fontId="13" fillId="0" borderId="0" xfId="5" applyNumberFormat="1" applyFont="1" applyAlignment="1" applyProtection="1">
      <alignment horizontal="right" vertical="center"/>
      <protection hidden="1"/>
    </xf>
    <xf numFmtId="164" fontId="12" fillId="0" borderId="0" xfId="5" applyFont="1" applyAlignment="1" applyProtection="1">
      <alignment horizontal="left" vertical="center"/>
      <protection hidden="1"/>
    </xf>
    <xf numFmtId="164" fontId="18" fillId="0" borderId="0" xfId="5" applyFont="1" applyAlignment="1" applyProtection="1">
      <alignment vertical="center"/>
      <protection hidden="1"/>
    </xf>
    <xf numFmtId="164" fontId="9" fillId="0" borderId="0" xfId="5" applyFont="1" applyAlignment="1" applyProtection="1">
      <alignment horizontal="left" vertical="center"/>
      <protection locked="0"/>
    </xf>
    <xf numFmtId="164" fontId="9" fillId="0" borderId="0" xfId="12" applyFont="1" applyAlignment="1" applyProtection="1">
      <alignment horizontal="left" vertical="center"/>
      <protection hidden="1"/>
    </xf>
    <xf numFmtId="164" fontId="9" fillId="0" borderId="0" xfId="11" applyFont="1" applyAlignment="1" applyProtection="1">
      <alignment horizontal="left" vertical="center"/>
      <protection hidden="1"/>
    </xf>
    <xf numFmtId="164" fontId="9" fillId="0" borderId="0" xfId="12" applyFont="1" applyAlignment="1" applyProtection="1">
      <alignment vertical="center"/>
      <protection hidden="1"/>
    </xf>
    <xf numFmtId="164" fontId="9" fillId="0" borderId="0" xfId="11" applyFont="1" applyAlignment="1" applyProtection="1">
      <alignment vertical="center"/>
      <protection hidden="1"/>
    </xf>
    <xf numFmtId="164" fontId="19" fillId="0" borderId="0" xfId="5" applyFont="1" applyAlignment="1" applyProtection="1">
      <alignment horizontal="left" vertical="center"/>
      <protection hidden="1"/>
    </xf>
    <xf numFmtId="164" fontId="19" fillId="0" borderId="0" xfId="5" applyFont="1" applyAlignment="1" applyProtection="1">
      <alignment vertical="center"/>
      <protection hidden="1"/>
    </xf>
    <xf numFmtId="164" fontId="9" fillId="0" borderId="0" xfId="5" applyFont="1" applyAlignment="1" applyProtection="1">
      <alignment vertical="center"/>
      <protection hidden="1"/>
    </xf>
    <xf numFmtId="164" fontId="20" fillId="2" borderId="0" xfId="5" applyFont="1" applyFill="1" applyAlignment="1" applyProtection="1">
      <alignment horizontal="center"/>
      <protection hidden="1"/>
    </xf>
    <xf numFmtId="164" fontId="10" fillId="2" borderId="0" xfId="5" applyFont="1" applyFill="1" applyAlignment="1" applyProtection="1">
      <alignment horizontal="left"/>
      <protection hidden="1"/>
    </xf>
    <xf numFmtId="165" fontId="20" fillId="2" borderId="0" xfId="5" applyNumberFormat="1" applyFont="1" applyFill="1" applyProtection="1">
      <protection hidden="1"/>
    </xf>
    <xf numFmtId="166" fontId="20" fillId="2" borderId="0" xfId="5" applyNumberFormat="1" applyFont="1" applyFill="1" applyProtection="1">
      <protection hidden="1"/>
    </xf>
    <xf numFmtId="164" fontId="20" fillId="2" borderId="0" xfId="5" applyFont="1" applyFill="1" applyProtection="1">
      <protection hidden="1"/>
    </xf>
    <xf numFmtId="164" fontId="20" fillId="2" borderId="0" xfId="5" applyFont="1" applyFill="1" applyProtection="1"/>
    <xf numFmtId="164" fontId="20" fillId="0" borderId="0" xfId="5" applyFont="1" applyProtection="1"/>
    <xf numFmtId="164" fontId="21" fillId="2" borderId="0" xfId="5" applyFont="1" applyFill="1" applyAlignment="1" applyProtection="1">
      <alignment horizontal="right" vertical="center"/>
      <protection hidden="1"/>
    </xf>
    <xf numFmtId="165" fontId="22" fillId="2" borderId="0" xfId="5" applyNumberFormat="1" applyFont="1" applyFill="1" applyAlignment="1" applyProtection="1">
      <alignment horizontal="center" vertical="center"/>
      <protection hidden="1"/>
    </xf>
    <xf numFmtId="164" fontId="10" fillId="2" borderId="0" xfId="5" applyFont="1" applyFill="1" applyAlignment="1" applyProtection="1">
      <alignment horizontal="left" vertical="center"/>
      <protection hidden="1"/>
    </xf>
    <xf numFmtId="166" fontId="23" fillId="2" borderId="0" xfId="5" applyNumberFormat="1" applyFont="1" applyFill="1" applyAlignment="1" applyProtection="1">
      <alignment horizontal="center" vertical="center"/>
      <protection hidden="1"/>
    </xf>
    <xf numFmtId="167" fontId="20" fillId="6" borderId="1" xfId="5" applyNumberFormat="1" applyFont="1" applyFill="1" applyBorder="1" applyAlignment="1" applyProtection="1">
      <alignment horizontal="center" vertical="center"/>
      <protection hidden="1"/>
    </xf>
    <xf numFmtId="166" fontId="23" fillId="2" borderId="0" xfId="5" applyNumberFormat="1" applyFont="1" applyFill="1" applyAlignment="1" applyProtection="1">
      <alignment horizontal="center" vertical="center"/>
    </xf>
    <xf numFmtId="164" fontId="10" fillId="2" borderId="0" xfId="5" applyFont="1" applyFill="1" applyAlignment="1" applyProtection="1">
      <alignment horizontal="center" wrapText="1"/>
      <protection hidden="1"/>
    </xf>
    <xf numFmtId="166" fontId="20" fillId="2" borderId="1" xfId="5" applyNumberFormat="1" applyFont="1" applyFill="1" applyBorder="1" applyAlignment="1" applyProtection="1">
      <alignment horizontal="center" vertical="center"/>
      <protection hidden="1"/>
    </xf>
    <xf numFmtId="167" fontId="20" fillId="4" borderId="1" xfId="5" applyNumberFormat="1" applyFont="1" applyFill="1" applyBorder="1" applyAlignment="1" applyProtection="1">
      <alignment horizontal="center" vertical="center"/>
      <protection hidden="1"/>
    </xf>
    <xf numFmtId="167" fontId="20" fillId="4" borderId="1" xfId="5" applyNumberFormat="1" applyFont="1" applyFill="1" applyBorder="1" applyAlignment="1" applyProtection="1">
      <alignment horizontal="center" vertical="center" wrapText="1"/>
      <protection hidden="1"/>
    </xf>
    <xf numFmtId="167" fontId="20" fillId="5" borderId="1" xfId="5" applyNumberFormat="1" applyFont="1" applyFill="1" applyBorder="1" applyAlignment="1" applyProtection="1">
      <alignment horizontal="center" vertical="center" wrapText="1"/>
      <protection hidden="1"/>
    </xf>
    <xf numFmtId="167" fontId="20" fillId="5" borderId="2" xfId="5" applyNumberFormat="1" applyFont="1" applyFill="1" applyBorder="1" applyAlignment="1" applyProtection="1">
      <alignment horizontal="center" vertical="center" wrapText="1"/>
      <protection hidden="1"/>
    </xf>
    <xf numFmtId="49" fontId="20" fillId="2" borderId="1" xfId="5" applyNumberFormat="1" applyFont="1" applyFill="1" applyBorder="1" applyAlignment="1" applyProtection="1">
      <alignment horizontal="center"/>
      <protection hidden="1"/>
    </xf>
    <xf numFmtId="164" fontId="26" fillId="0" borderId="1" xfId="5" applyFont="1" applyBorder="1" applyAlignment="1" applyProtection="1">
      <alignment horizontal="left" vertical="center"/>
      <protection hidden="1"/>
    </xf>
    <xf numFmtId="167" fontId="10" fillId="2" borderId="1" xfId="5" applyNumberFormat="1" applyFont="1" applyFill="1" applyBorder="1" applyAlignment="1" applyProtection="1">
      <alignment horizontal="center"/>
      <protection hidden="1"/>
    </xf>
    <xf numFmtId="166" fontId="10" fillId="2" borderId="1" xfId="5" applyNumberFormat="1" applyFont="1" applyFill="1" applyBorder="1" applyAlignment="1" applyProtection="1">
      <alignment horizontal="right" vertical="center"/>
      <protection hidden="1"/>
    </xf>
    <xf numFmtId="166" fontId="10" fillId="2" borderId="1" xfId="5" applyNumberFormat="1" applyFont="1" applyFill="1" applyBorder="1" applyAlignment="1" applyProtection="1">
      <alignment horizontal="center"/>
      <protection hidden="1"/>
    </xf>
    <xf numFmtId="166" fontId="10" fillId="2" borderId="0" xfId="5" applyNumberFormat="1" applyFont="1" applyFill="1" applyProtection="1"/>
    <xf numFmtId="166" fontId="10" fillId="2" borderId="0" xfId="5" applyNumberFormat="1" applyFont="1" applyFill="1" applyAlignment="1" applyProtection="1">
      <alignment horizontal="right"/>
    </xf>
    <xf numFmtId="49" fontId="24" fillId="2" borderId="0" xfId="5" applyNumberFormat="1" applyFont="1" applyFill="1" applyAlignment="1" applyProtection="1">
      <alignment horizontal="right"/>
      <protection hidden="1"/>
    </xf>
    <xf numFmtId="165" fontId="10" fillId="2" borderId="0" xfId="5" applyNumberFormat="1" applyFont="1" applyFill="1" applyAlignment="1" applyProtection="1">
      <alignment horizontal="right"/>
      <protection hidden="1"/>
    </xf>
    <xf numFmtId="166" fontId="10" fillId="2" borderId="0" xfId="5" applyNumberFormat="1" applyFont="1" applyFill="1" applyAlignment="1" applyProtection="1">
      <alignment horizontal="right"/>
      <protection hidden="1"/>
    </xf>
    <xf numFmtId="167" fontId="24" fillId="2" borderId="1" xfId="5" applyNumberFormat="1" applyFont="1" applyFill="1" applyBorder="1" applyAlignment="1" applyProtection="1">
      <alignment horizontal="center"/>
      <protection hidden="1"/>
    </xf>
    <xf numFmtId="166" fontId="24" fillId="2" borderId="1" xfId="5" applyNumberFormat="1" applyFont="1" applyFill="1" applyBorder="1" applyAlignment="1" applyProtection="1">
      <alignment horizontal="center"/>
      <protection hidden="1"/>
    </xf>
    <xf numFmtId="165" fontId="10" fillId="2" borderId="0" xfId="5" applyNumberFormat="1" applyFont="1" applyFill="1" applyAlignment="1" applyProtection="1">
      <alignment horizontal="center" vertical="center"/>
      <protection hidden="1"/>
    </xf>
    <xf numFmtId="166" fontId="10" fillId="2" borderId="0" xfId="5" applyNumberFormat="1" applyFont="1" applyFill="1" applyAlignment="1" applyProtection="1">
      <alignment horizontal="center" vertical="center"/>
      <protection hidden="1"/>
    </xf>
    <xf numFmtId="165" fontId="24" fillId="2" borderId="0" xfId="5" applyNumberFormat="1" applyFont="1" applyFill="1" applyAlignment="1" applyProtection="1">
      <alignment horizontal="center"/>
      <protection hidden="1"/>
    </xf>
    <xf numFmtId="166" fontId="24" fillId="2" borderId="0" xfId="5" applyNumberFormat="1" applyFont="1" applyFill="1" applyAlignment="1" applyProtection="1">
      <alignment horizontal="center"/>
      <protection hidden="1"/>
    </xf>
    <xf numFmtId="166" fontId="10" fillId="2" borderId="0" xfId="5" applyNumberFormat="1" applyFont="1" applyFill="1" applyProtection="1">
      <protection hidden="1"/>
    </xf>
    <xf numFmtId="49" fontId="10" fillId="2" borderId="0" xfId="5" applyNumberFormat="1" applyFont="1" applyFill="1" applyAlignment="1" applyProtection="1">
      <alignment horizontal="left"/>
      <protection hidden="1"/>
    </xf>
    <xf numFmtId="165" fontId="10" fillId="2" borderId="0" xfId="5" applyNumberFormat="1" applyFont="1" applyFill="1" applyAlignment="1" applyProtection="1">
      <alignment horizontal="center"/>
      <protection hidden="1"/>
    </xf>
    <xf numFmtId="164" fontId="20" fillId="0" borderId="0" xfId="5" applyFont="1" applyProtection="1">
      <protection hidden="1"/>
    </xf>
    <xf numFmtId="166" fontId="27" fillId="2" borderId="0" xfId="5" applyNumberFormat="1" applyFont="1" applyFill="1" applyProtection="1">
      <protection hidden="1"/>
    </xf>
    <xf numFmtId="166" fontId="27" fillId="2" borderId="0" xfId="5" applyNumberFormat="1" applyFont="1" applyFill="1" applyProtection="1"/>
    <xf numFmtId="164" fontId="10" fillId="2" borderId="0" xfId="5" applyFont="1" applyFill="1" applyAlignment="1" applyProtection="1">
      <alignment horizontal="center"/>
      <protection hidden="1"/>
    </xf>
    <xf numFmtId="166" fontId="20" fillId="2" borderId="0" xfId="5" applyNumberFormat="1" applyFont="1" applyFill="1" applyProtection="1"/>
    <xf numFmtId="164" fontId="20" fillId="0" borderId="0" xfId="5" applyFont="1" applyAlignment="1" applyProtection="1">
      <alignment horizontal="center"/>
    </xf>
    <xf numFmtId="164" fontId="20" fillId="0" borderId="0" xfId="5" applyFont="1" applyAlignment="1" applyProtection="1">
      <alignment horizontal="center"/>
      <protection hidden="1"/>
    </xf>
    <xf numFmtId="164" fontId="10" fillId="0" borderId="0" xfId="5" applyFont="1" applyAlignment="1" applyProtection="1">
      <alignment horizontal="left"/>
      <protection hidden="1"/>
    </xf>
    <xf numFmtId="165" fontId="20" fillId="0" borderId="0" xfId="5" applyNumberFormat="1" applyFont="1" applyProtection="1">
      <protection hidden="1"/>
    </xf>
    <xf numFmtId="166" fontId="20" fillId="0" borderId="0" xfId="5" applyNumberFormat="1" applyFont="1" applyProtection="1">
      <protection hidden="1"/>
    </xf>
    <xf numFmtId="164" fontId="8" fillId="2" borderId="0" xfId="13" applyFill="1" applyProtection="1"/>
    <xf numFmtId="164" fontId="28" fillId="2" borderId="2" xfId="21" applyFont="1" applyFill="1" applyBorder="1" applyAlignment="1" applyProtection="1">
      <alignment horizontal="center"/>
    </xf>
    <xf numFmtId="168" fontId="28" fillId="2" borderId="2" xfId="21" applyNumberFormat="1" applyFont="1" applyFill="1" applyBorder="1" applyAlignment="1" applyProtection="1">
      <alignment horizontal="center"/>
    </xf>
    <xf numFmtId="164" fontId="8" fillId="2" borderId="2" xfId="21" applyFont="1" applyFill="1" applyBorder="1" applyProtection="1"/>
    <xf numFmtId="164" fontId="8" fillId="0" borderId="0" xfId="13" applyProtection="1"/>
    <xf numFmtId="49" fontId="28" fillId="2" borderId="6" xfId="21" applyNumberFormat="1" applyFont="1" applyFill="1" applyBorder="1" applyAlignment="1" applyProtection="1">
      <alignment horizontal="left"/>
    </xf>
    <xf numFmtId="164" fontId="28" fillId="2" borderId="7" xfId="21" applyFont="1" applyFill="1" applyBorder="1" applyAlignment="1" applyProtection="1">
      <alignment horizontal="right"/>
    </xf>
    <xf numFmtId="166" fontId="28" fillId="2" borderId="7" xfId="21" applyNumberFormat="1" applyFont="1" applyFill="1" applyBorder="1" applyAlignment="1" applyProtection="1">
      <alignment horizontal="right"/>
    </xf>
    <xf numFmtId="164" fontId="28" fillId="2" borderId="0" xfId="21" applyFont="1" applyFill="1" applyProtection="1"/>
    <xf numFmtId="165" fontId="28" fillId="2" borderId="7" xfId="8" applyNumberFormat="1" applyFont="1" applyFill="1" applyBorder="1" applyAlignment="1" applyProtection="1">
      <alignment horizontal="right"/>
    </xf>
    <xf numFmtId="166" fontId="29" fillId="8" borderId="1" xfId="21" applyNumberFormat="1" applyFont="1" applyFill="1" applyBorder="1" applyAlignment="1" applyProtection="1">
      <alignment horizontal="right"/>
      <protection locked="0"/>
    </xf>
    <xf numFmtId="164" fontId="8" fillId="2" borderId="0" xfId="21" applyFont="1" applyFill="1" applyProtection="1"/>
    <xf numFmtId="164" fontId="8" fillId="2" borderId="7" xfId="21" applyFont="1" applyFill="1" applyBorder="1" applyAlignment="1" applyProtection="1">
      <alignment horizontal="right"/>
    </xf>
    <xf numFmtId="166" fontId="8" fillId="2" borderId="7" xfId="21" applyNumberFormat="1" applyFont="1" applyFill="1" applyBorder="1" applyAlignment="1" applyProtection="1">
      <alignment horizontal="right"/>
    </xf>
    <xf numFmtId="49" fontId="8" fillId="2" borderId="6" xfId="21" applyNumberFormat="1" applyFont="1" applyFill="1" applyBorder="1" applyAlignment="1" applyProtection="1">
      <alignment horizontal="left"/>
    </xf>
    <xf numFmtId="169" fontId="8" fillId="2" borderId="7" xfId="8" applyFont="1" applyFill="1" applyBorder="1" applyAlignment="1" applyProtection="1">
      <alignment horizontal="right"/>
    </xf>
    <xf numFmtId="165" fontId="29" fillId="8" borderId="1" xfId="8" applyNumberFormat="1" applyFont="1" applyFill="1" applyBorder="1" applyAlignment="1" applyProtection="1">
      <alignment horizontal="right"/>
      <protection locked="0"/>
    </xf>
    <xf numFmtId="164" fontId="28" fillId="2" borderId="0" xfId="13" applyFont="1" applyFill="1" applyProtection="1"/>
    <xf numFmtId="170" fontId="28" fillId="2" borderId="7" xfId="8" applyNumberFormat="1" applyFont="1" applyFill="1" applyBorder="1" applyAlignment="1" applyProtection="1">
      <alignment horizontal="right"/>
    </xf>
    <xf numFmtId="170" fontId="8" fillId="2" borderId="7" xfId="8" applyNumberFormat="1" applyFont="1" applyFill="1" applyBorder="1" applyAlignment="1" applyProtection="1">
      <alignment horizontal="right"/>
    </xf>
    <xf numFmtId="0" fontId="30" fillId="2" borderId="1" xfId="8" applyNumberFormat="1" applyFont="1" applyFill="1" applyBorder="1" applyAlignment="1" applyProtection="1">
      <alignment horizontal="right"/>
    </xf>
    <xf numFmtId="165" fontId="8" fillId="2" borderId="7" xfId="8" applyNumberFormat="1" applyFont="1" applyFill="1" applyBorder="1" applyAlignment="1" applyProtection="1">
      <alignment horizontal="right"/>
    </xf>
    <xf numFmtId="165" fontId="30" fillId="2" borderId="4" xfId="21" applyNumberFormat="1" applyFont="1" applyFill="1" applyBorder="1" applyProtection="1"/>
    <xf numFmtId="165" fontId="30" fillId="2" borderId="1" xfId="8" applyNumberFormat="1" applyFont="1" applyFill="1" applyBorder="1" applyAlignment="1" applyProtection="1">
      <alignment horizontal="right"/>
    </xf>
    <xf numFmtId="164" fontId="30" fillId="2" borderId="4" xfId="21" applyFont="1" applyFill="1" applyBorder="1" applyProtection="1"/>
    <xf numFmtId="165" fontId="28" fillId="2" borderId="7" xfId="21" applyNumberFormat="1" applyFont="1" applyFill="1" applyBorder="1" applyAlignment="1" applyProtection="1">
      <alignment horizontal="right"/>
    </xf>
    <xf numFmtId="166" fontId="8" fillId="2" borderId="0" xfId="13" applyNumberFormat="1" applyFill="1" applyProtection="1"/>
    <xf numFmtId="171" fontId="8" fillId="2" borderId="0" xfId="21" applyNumberFormat="1" applyFont="1" applyFill="1" applyProtection="1"/>
    <xf numFmtId="164" fontId="31" fillId="2" borderId="0" xfId="21" applyFont="1" applyFill="1" applyProtection="1"/>
    <xf numFmtId="164" fontId="8" fillId="2" borderId="7" xfId="21" applyFont="1" applyFill="1" applyBorder="1" applyProtection="1"/>
    <xf numFmtId="164" fontId="10" fillId="2" borderId="0" xfId="21" applyFill="1" applyProtection="1"/>
    <xf numFmtId="165" fontId="10" fillId="2" borderId="0" xfId="21" applyNumberFormat="1" applyFill="1" applyAlignment="1" applyProtection="1">
      <alignment horizontal="left"/>
    </xf>
    <xf numFmtId="165" fontId="33" fillId="2" borderId="7" xfId="8" applyNumberFormat="1" applyFont="1" applyFill="1" applyBorder="1" applyAlignment="1" applyProtection="1">
      <alignment horizontal="right"/>
    </xf>
    <xf numFmtId="166" fontId="33" fillId="2" borderId="7" xfId="21" applyNumberFormat="1" applyFont="1" applyFill="1" applyBorder="1" applyAlignment="1" applyProtection="1">
      <alignment horizontal="right"/>
    </xf>
    <xf numFmtId="165" fontId="8" fillId="2" borderId="0" xfId="13" applyNumberFormat="1" applyFill="1" applyProtection="1"/>
    <xf numFmtId="167" fontId="29" fillId="8" borderId="1" xfId="8" applyNumberFormat="1" applyFont="1" applyFill="1" applyBorder="1" applyAlignment="1" applyProtection="1">
      <alignment horizontal="center" vertical="center"/>
      <protection locked="0"/>
    </xf>
    <xf numFmtId="164" fontId="10" fillId="2" borderId="8" xfId="13" applyFont="1" applyFill="1" applyBorder="1" applyAlignment="1" applyProtection="1">
      <alignment horizontal="right"/>
    </xf>
    <xf numFmtId="166" fontId="8" fillId="2" borderId="5" xfId="21" applyNumberFormat="1" applyFont="1" applyFill="1" applyBorder="1" applyAlignment="1" applyProtection="1">
      <alignment horizontal="right"/>
    </xf>
    <xf numFmtId="164" fontId="8" fillId="2" borderId="9" xfId="21" applyFont="1" applyFill="1" applyBorder="1" applyProtection="1"/>
    <xf numFmtId="164" fontId="10" fillId="2" borderId="6" xfId="13" applyFont="1" applyFill="1" applyBorder="1" applyAlignment="1" applyProtection="1">
      <alignment horizontal="right"/>
    </xf>
    <xf numFmtId="166" fontId="8" fillId="2" borderId="0" xfId="21" applyNumberFormat="1" applyFont="1" applyFill="1" applyAlignment="1" applyProtection="1">
      <alignment horizontal="right"/>
    </xf>
    <xf numFmtId="164" fontId="8" fillId="2" borderId="4" xfId="21" applyFont="1" applyFill="1" applyBorder="1" applyProtection="1"/>
    <xf numFmtId="165" fontId="29" fillId="8" borderId="1" xfId="8" applyNumberFormat="1" applyFont="1" applyFill="1" applyBorder="1" applyAlignment="1" applyProtection="1">
      <alignment horizontal="center" vertical="center"/>
      <protection locked="0"/>
    </xf>
    <xf numFmtId="166" fontId="29" fillId="8" borderId="1" xfId="8" applyNumberFormat="1" applyFont="1" applyFill="1" applyBorder="1" applyAlignment="1" applyProtection="1">
      <alignment horizontal="center" vertical="center"/>
      <protection locked="0"/>
    </xf>
    <xf numFmtId="165" fontId="29" fillId="8" borderId="2" xfId="8" applyNumberFormat="1" applyFont="1" applyFill="1" applyBorder="1" applyAlignment="1" applyProtection="1">
      <alignment horizontal="center" vertical="center"/>
      <protection locked="0"/>
    </xf>
    <xf numFmtId="164" fontId="8" fillId="2" borderId="6" xfId="21" applyFont="1" applyFill="1" applyBorder="1" applyAlignment="1" applyProtection="1">
      <alignment horizontal="right"/>
    </xf>
    <xf numFmtId="165" fontId="28" fillId="2" borderId="1" xfId="8" applyNumberFormat="1" applyFont="1" applyFill="1" applyBorder="1" applyAlignment="1" applyProtection="1">
      <alignment horizontal="center" vertical="center"/>
    </xf>
    <xf numFmtId="164" fontId="8" fillId="2" borderId="10" xfId="21" applyFont="1" applyFill="1" applyBorder="1" applyAlignment="1" applyProtection="1">
      <alignment horizontal="right"/>
    </xf>
    <xf numFmtId="166" fontId="8" fillId="2" borderId="11" xfId="21" applyNumberFormat="1" applyFont="1" applyFill="1" applyBorder="1" applyAlignment="1" applyProtection="1">
      <alignment horizontal="right"/>
    </xf>
    <xf numFmtId="164" fontId="8" fillId="2" borderId="12" xfId="21" applyFont="1" applyFill="1" applyBorder="1" applyProtection="1"/>
    <xf numFmtId="49" fontId="8" fillId="2" borderId="0" xfId="21" applyNumberFormat="1" applyFont="1" applyFill="1" applyAlignment="1" applyProtection="1">
      <alignment horizontal="left"/>
    </xf>
    <xf numFmtId="164" fontId="8" fillId="2" borderId="0" xfId="21" applyFont="1" applyFill="1" applyAlignment="1" applyProtection="1">
      <alignment horizontal="right"/>
    </xf>
    <xf numFmtId="49" fontId="29" fillId="2" borderId="0" xfId="21" applyNumberFormat="1" applyFont="1" applyFill="1" applyAlignment="1" applyProtection="1">
      <alignment horizontal="left"/>
    </xf>
    <xf numFmtId="165" fontId="8" fillId="2" borderId="0" xfId="21" applyNumberFormat="1" applyFont="1" applyFill="1" applyProtection="1"/>
    <xf numFmtId="49" fontId="8" fillId="0" borderId="0" xfId="21" applyNumberFormat="1" applyFont="1" applyAlignment="1" applyProtection="1">
      <alignment horizontal="left"/>
    </xf>
    <xf numFmtId="164" fontId="8" fillId="0" borderId="0" xfId="21" applyFont="1" applyProtection="1"/>
    <xf numFmtId="164" fontId="8" fillId="0" borderId="0" xfId="21" applyFont="1" applyAlignment="1" applyProtection="1">
      <alignment horizontal="right"/>
    </xf>
    <xf numFmtId="166" fontId="8" fillId="0" borderId="0" xfId="21" applyNumberFormat="1" applyFont="1" applyAlignment="1" applyProtection="1">
      <alignment horizontal="right"/>
    </xf>
    <xf numFmtId="164" fontId="8" fillId="2" borderId="0" xfId="5" applyFont="1" applyFill="1" applyProtection="1"/>
    <xf numFmtId="164" fontId="8" fillId="0" borderId="0" xfId="5" applyFont="1" applyProtection="1"/>
    <xf numFmtId="164" fontId="23" fillId="2" borderId="0" xfId="5" applyFont="1" applyFill="1" applyAlignment="1" applyProtection="1">
      <alignment horizontal="center" vertical="center"/>
    </xf>
    <xf numFmtId="172" fontId="28" fillId="2" borderId="0" xfId="5" applyNumberFormat="1" applyFont="1" applyFill="1" applyAlignment="1" applyProtection="1">
      <alignment horizontal="center" vertical="center"/>
    </xf>
    <xf numFmtId="164" fontId="21" fillId="10" borderId="1" xfId="5" applyFont="1" applyFill="1" applyBorder="1" applyAlignment="1" applyProtection="1">
      <alignment horizontal="center" vertical="center" wrapText="1"/>
    </xf>
    <xf numFmtId="164" fontId="24" fillId="10" borderId="2" xfId="5" applyFont="1" applyFill="1" applyBorder="1" applyAlignment="1" applyProtection="1">
      <alignment horizontal="center" vertical="center" wrapText="1"/>
    </xf>
    <xf numFmtId="164" fontId="10" fillId="2" borderId="0" xfId="5" applyFont="1" applyFill="1" applyAlignment="1" applyProtection="1">
      <alignment horizontal="center" vertical="center" wrapText="1"/>
    </xf>
    <xf numFmtId="164" fontId="24" fillId="10" borderId="1" xfId="5" applyFont="1" applyFill="1" applyBorder="1" applyAlignment="1" applyProtection="1">
      <alignment horizontal="center" vertical="center" wrapText="1"/>
    </xf>
    <xf numFmtId="164" fontId="10" fillId="2" borderId="1" xfId="5" applyFont="1" applyFill="1" applyBorder="1" applyAlignment="1" applyProtection="1">
      <alignment horizontal="left"/>
    </xf>
    <xf numFmtId="173" fontId="10" fillId="8" borderId="1" xfId="5" applyNumberFormat="1" applyFont="1" applyFill="1" applyBorder="1" applyAlignment="1" applyProtection="1">
      <alignment horizontal="center"/>
      <protection locked="0"/>
    </xf>
    <xf numFmtId="164" fontId="10" fillId="0" borderId="1" xfId="5" applyFont="1" applyBorder="1" applyAlignment="1" applyProtection="1">
      <alignment horizontal="left"/>
    </xf>
    <xf numFmtId="164" fontId="36" fillId="2" borderId="0" xfId="5" applyFont="1" applyFill="1" applyAlignment="1" applyProtection="1">
      <alignment horizontal="center" vertical="center"/>
    </xf>
    <xf numFmtId="164" fontId="10" fillId="2" borderId="0" xfId="5" applyFont="1" applyFill="1" applyAlignment="1" applyProtection="1">
      <alignment horizontal="right" vertical="center"/>
    </xf>
    <xf numFmtId="164" fontId="10" fillId="11" borderId="0" xfId="5" applyFont="1" applyFill="1" applyProtection="1"/>
    <xf numFmtId="164" fontId="10" fillId="2" borderId="0" xfId="5" applyFont="1" applyFill="1" applyProtection="1"/>
    <xf numFmtId="164" fontId="10" fillId="0" borderId="0" xfId="5" applyFont="1" applyProtection="1"/>
    <xf numFmtId="164" fontId="10" fillId="2" borderId="0" xfId="5" applyFont="1" applyFill="1" applyAlignment="1" applyProtection="1">
      <alignment horizontal="center"/>
    </xf>
    <xf numFmtId="166" fontId="10" fillId="2" borderId="0" xfId="5" applyNumberFormat="1" applyFont="1" applyFill="1" applyAlignment="1" applyProtection="1">
      <alignment horizontal="left" vertical="center"/>
    </xf>
    <xf numFmtId="164" fontId="37" fillId="2" borderId="0" xfId="5" applyFont="1" applyFill="1" applyAlignment="1" applyProtection="1">
      <alignment horizontal="left" vertical="center"/>
    </xf>
    <xf numFmtId="164" fontId="38" fillId="2" borderId="0" xfId="5" applyFont="1" applyFill="1" applyAlignment="1" applyProtection="1">
      <alignment horizontal="left" vertical="center"/>
    </xf>
    <xf numFmtId="164" fontId="10" fillId="12" borderId="0" xfId="5" applyFont="1" applyFill="1" applyAlignment="1" applyProtection="1">
      <alignment horizontal="left" vertical="center" wrapText="1"/>
    </xf>
    <xf numFmtId="164" fontId="41" fillId="2" borderId="1" xfId="5" applyFont="1" applyFill="1" applyBorder="1" applyAlignment="1" applyProtection="1">
      <alignment horizontal="center"/>
    </xf>
    <xf numFmtId="167" fontId="10" fillId="2" borderId="0" xfId="5" applyNumberFormat="1" applyFont="1" applyFill="1" applyProtection="1"/>
    <xf numFmtId="49" fontId="10" fillId="2" borderId="0" xfId="5" applyNumberFormat="1" applyFont="1" applyFill="1" applyAlignment="1" applyProtection="1">
      <alignment horizontal="center"/>
    </xf>
    <xf numFmtId="164" fontId="10" fillId="2" borderId="0" xfId="5" applyFont="1" applyFill="1" applyAlignment="1" applyProtection="1">
      <alignment horizontal="center" vertical="top" wrapText="1"/>
    </xf>
    <xf numFmtId="0" fontId="0" fillId="0" borderId="1" xfId="0" applyBorder="1"/>
    <xf numFmtId="0" fontId="32" fillId="0" borderId="1" xfId="0" applyFont="1" applyBorder="1" applyAlignment="1">
      <alignment horizontal="center"/>
    </xf>
    <xf numFmtId="164" fontId="24" fillId="13" borderId="1" xfId="5" applyFont="1" applyFill="1" applyBorder="1" applyAlignment="1" applyProtection="1">
      <alignment horizontal="center"/>
    </xf>
    <xf numFmtId="167" fontId="42" fillId="2" borderId="0" xfId="5" applyNumberFormat="1" applyFont="1" applyFill="1" applyProtection="1"/>
    <xf numFmtId="164" fontId="24" fillId="14" borderId="1" xfId="5" applyFont="1" applyFill="1" applyBorder="1" applyAlignment="1" applyProtection="1">
      <alignment horizontal="center"/>
    </xf>
    <xf numFmtId="164" fontId="43" fillId="2" borderId="0" xfId="5" applyFont="1" applyFill="1" applyAlignment="1" applyProtection="1">
      <alignment horizontal="center" vertical="center"/>
    </xf>
    <xf numFmtId="167" fontId="24" fillId="16" borderId="15" xfId="5" applyNumberFormat="1" applyFont="1" applyFill="1" applyBorder="1" applyAlignment="1" applyProtection="1">
      <alignment horizontal="center"/>
    </xf>
    <xf numFmtId="164" fontId="10" fillId="17" borderId="1" xfId="5" applyFont="1" applyFill="1" applyBorder="1" applyAlignment="1" applyProtection="1">
      <alignment horizontal="center" vertical="center" wrapText="1"/>
    </xf>
    <xf numFmtId="167" fontId="10" fillId="17" borderId="1" xfId="5" applyNumberFormat="1" applyFont="1" applyFill="1" applyBorder="1" applyAlignment="1" applyProtection="1">
      <alignment horizontal="center" vertical="center" wrapText="1"/>
    </xf>
    <xf numFmtId="164" fontId="10" fillId="17" borderId="1" xfId="5" applyFont="1" applyFill="1" applyBorder="1" applyAlignment="1" applyProtection="1">
      <alignment horizontal="center" vertical="center"/>
    </xf>
    <xf numFmtId="176" fontId="10" fillId="17" borderId="1" xfId="5" applyNumberFormat="1" applyFont="1" applyFill="1" applyBorder="1" applyAlignment="1" applyProtection="1">
      <alignment horizontal="center" vertical="center" wrapText="1"/>
    </xf>
    <xf numFmtId="176" fontId="10" fillId="15" borderId="1" xfId="5" applyNumberFormat="1" applyFont="1" applyFill="1" applyBorder="1" applyAlignment="1" applyProtection="1">
      <alignment horizontal="center" vertical="center" wrapText="1"/>
    </xf>
    <xf numFmtId="177" fontId="10" fillId="15" borderId="1" xfId="5" applyNumberFormat="1" applyFont="1" applyFill="1" applyBorder="1" applyAlignment="1" applyProtection="1">
      <alignment horizontal="center" vertical="center" wrapText="1"/>
    </xf>
    <xf numFmtId="167" fontId="10" fillId="15" borderId="1" xfId="5" applyNumberFormat="1" applyFont="1" applyFill="1" applyBorder="1" applyAlignment="1" applyProtection="1">
      <alignment horizontal="center" vertical="center" wrapText="1"/>
    </xf>
    <xf numFmtId="176" fontId="10" fillId="4" borderId="1" xfId="5" applyNumberFormat="1" applyFont="1" applyFill="1" applyBorder="1" applyAlignment="1" applyProtection="1">
      <alignment horizontal="center" vertical="center" wrapText="1"/>
    </xf>
    <xf numFmtId="177" fontId="10" fillId="4" borderId="1" xfId="5" applyNumberFormat="1" applyFont="1" applyFill="1" applyBorder="1" applyAlignment="1" applyProtection="1">
      <alignment horizontal="center" vertical="center" wrapText="1"/>
    </xf>
    <xf numFmtId="167" fontId="10" fillId="4" borderId="1" xfId="5" applyNumberFormat="1" applyFont="1" applyFill="1" applyBorder="1" applyAlignment="1" applyProtection="1">
      <alignment horizontal="center" vertical="center" wrapText="1"/>
    </xf>
    <xf numFmtId="176" fontId="10" fillId="16" borderId="15" xfId="5" applyNumberFormat="1" applyFont="1" applyFill="1" applyBorder="1" applyAlignment="1" applyProtection="1">
      <alignment horizontal="center" vertical="center" wrapText="1"/>
    </xf>
    <xf numFmtId="177" fontId="10" fillId="14" borderId="1" xfId="5" applyNumberFormat="1" applyFont="1" applyFill="1" applyBorder="1" applyAlignment="1" applyProtection="1">
      <alignment horizontal="center" vertical="center" wrapText="1"/>
    </xf>
    <xf numFmtId="178" fontId="10" fillId="14" borderId="1" xfId="5" applyNumberFormat="1" applyFont="1" applyFill="1" applyBorder="1" applyAlignment="1" applyProtection="1">
      <alignment horizontal="center" vertical="center" wrapText="1"/>
    </xf>
    <xf numFmtId="0" fontId="0" fillId="18" borderId="0" xfId="0" applyFill="1" applyAlignment="1">
      <alignment horizontal="center" vertical="center"/>
    </xf>
    <xf numFmtId="164" fontId="10" fillId="2" borderId="3" xfId="5" applyFont="1" applyFill="1" applyBorder="1" applyAlignment="1" applyProtection="1">
      <alignment horizontal="center" vertical="center"/>
    </xf>
    <xf numFmtId="164" fontId="10" fillId="2" borderId="15" xfId="5" applyFont="1" applyFill="1" applyBorder="1" applyAlignment="1" applyProtection="1">
      <alignment horizontal="center" vertical="center"/>
    </xf>
    <xf numFmtId="164" fontId="10" fillId="2" borderId="14" xfId="5" applyFont="1" applyFill="1" applyBorder="1" applyAlignment="1" applyProtection="1">
      <alignment horizontal="center" vertical="center"/>
    </xf>
    <xf numFmtId="177" fontId="10" fillId="0" borderId="1" xfId="5" applyNumberFormat="1" applyFont="1" applyBorder="1" applyProtection="1"/>
    <xf numFmtId="179" fontId="10" fillId="0" borderId="1" xfId="5" applyNumberFormat="1" applyFont="1" applyBorder="1" applyAlignment="1" applyProtection="1">
      <alignment horizontal="center"/>
    </xf>
    <xf numFmtId="167" fontId="10" fillId="2" borderId="1" xfId="5" applyNumberFormat="1" applyFont="1" applyFill="1" applyBorder="1" applyProtection="1"/>
    <xf numFmtId="166" fontId="10" fillId="2" borderId="1" xfId="5" applyNumberFormat="1" applyFont="1" applyFill="1" applyBorder="1" applyProtection="1"/>
    <xf numFmtId="166" fontId="24" fillId="2" borderId="1" xfId="5" applyNumberFormat="1" applyFont="1" applyFill="1" applyBorder="1" applyProtection="1"/>
    <xf numFmtId="164" fontId="10" fillId="0" borderId="2" xfId="5" applyFont="1" applyBorder="1" applyAlignment="1" applyProtection="1">
      <alignment horizontal="left"/>
    </xf>
    <xf numFmtId="164" fontId="44" fillId="2" borderId="0" xfId="5" applyFont="1" applyFill="1" applyProtection="1">
      <protection hidden="1"/>
    </xf>
    <xf numFmtId="0" fontId="47" fillId="0" borderId="0" xfId="22" applyFont="1" applyAlignment="1" applyProtection="1">
      <alignment horizontal="center" vertical="center"/>
      <protection locked="0"/>
    </xf>
    <xf numFmtId="0" fontId="46" fillId="0" borderId="0" xfId="22" applyFont="1" applyAlignment="1" applyProtection="1">
      <alignment vertical="center"/>
      <protection hidden="1"/>
    </xf>
    <xf numFmtId="0" fontId="48" fillId="0" borderId="0" xfId="22" applyFont="1" applyAlignment="1" applyProtection="1">
      <alignment horizontal="left" vertical="center"/>
      <protection hidden="1"/>
    </xf>
    <xf numFmtId="0" fontId="48" fillId="0" borderId="0" xfId="22" applyFont="1" applyAlignment="1" applyProtection="1">
      <alignment horizontal="center" vertical="center"/>
      <protection hidden="1"/>
    </xf>
    <xf numFmtId="0" fontId="49" fillId="0" borderId="0" xfId="22" applyFont="1" applyAlignment="1" applyProtection="1">
      <alignment horizontal="center" vertical="center"/>
      <protection hidden="1"/>
    </xf>
    <xf numFmtId="0" fontId="47" fillId="0" borderId="0" xfId="22" applyFont="1" applyAlignment="1" applyProtection="1">
      <alignment horizontal="center" vertical="center"/>
      <protection hidden="1"/>
    </xf>
    <xf numFmtId="0" fontId="49" fillId="0" borderId="0" xfId="22" applyFont="1" applyAlignment="1" applyProtection="1">
      <alignment horizontal="left" vertical="center"/>
      <protection hidden="1"/>
    </xf>
    <xf numFmtId="0" fontId="50" fillId="20" borderId="16" xfId="22" applyFont="1" applyFill="1" applyBorder="1" applyAlignment="1" applyProtection="1">
      <alignment vertical="center"/>
      <protection hidden="1"/>
    </xf>
    <xf numFmtId="0" fontId="50" fillId="20" borderId="17" xfId="22" applyFont="1" applyFill="1" applyBorder="1" applyAlignment="1" applyProtection="1">
      <alignment vertical="center"/>
      <protection hidden="1"/>
    </xf>
    <xf numFmtId="0" fontId="47" fillId="20" borderId="17" xfId="22" applyFont="1" applyFill="1" applyBorder="1" applyAlignment="1" applyProtection="1">
      <alignment horizontal="center" vertical="center"/>
      <protection locked="0"/>
    </xf>
    <xf numFmtId="0" fontId="47" fillId="20" borderId="18" xfId="22" applyFont="1" applyFill="1" applyBorder="1" applyAlignment="1" applyProtection="1">
      <alignment horizontal="center" vertical="center"/>
      <protection locked="0"/>
    </xf>
    <xf numFmtId="0" fontId="50" fillId="20" borderId="19" xfId="22" applyFont="1" applyFill="1" applyBorder="1" applyAlignment="1" applyProtection="1">
      <alignment vertical="center"/>
      <protection hidden="1"/>
    </xf>
    <xf numFmtId="0" fontId="50" fillId="20" borderId="0" xfId="22" applyFont="1" applyFill="1" applyAlignment="1" applyProtection="1">
      <alignment vertical="center"/>
      <protection hidden="1"/>
    </xf>
    <xf numFmtId="0" fontId="47" fillId="20" borderId="0" xfId="22" applyFont="1" applyFill="1" applyAlignment="1" applyProtection="1">
      <alignment horizontal="center" vertical="center"/>
      <protection locked="0"/>
    </xf>
    <xf numFmtId="0" fontId="47" fillId="20" borderId="20" xfId="22" applyFont="1" applyFill="1" applyBorder="1" applyAlignment="1" applyProtection="1">
      <alignment horizontal="center" vertical="center"/>
      <protection locked="0"/>
    </xf>
    <xf numFmtId="0" fontId="51" fillId="20" borderId="0" xfId="22" applyFont="1" applyFill="1" applyAlignment="1" applyProtection="1">
      <alignment horizontal="center" vertical="center"/>
      <protection hidden="1"/>
    </xf>
    <xf numFmtId="0" fontId="52" fillId="20" borderId="0" xfId="22" applyFont="1" applyFill="1" applyAlignment="1" applyProtection="1">
      <alignment horizontal="center" vertical="center"/>
      <protection locked="0"/>
    </xf>
    <xf numFmtId="0" fontId="49" fillId="20" borderId="20" xfId="22" applyFont="1" applyFill="1" applyBorder="1" applyAlignment="1" applyProtection="1">
      <alignment horizontal="center" vertical="center"/>
      <protection locked="0"/>
    </xf>
    <xf numFmtId="0" fontId="49" fillId="0" borderId="0" xfId="22" applyFont="1" applyAlignment="1" applyProtection="1">
      <alignment horizontal="center" vertical="center"/>
      <protection locked="0"/>
    </xf>
    <xf numFmtId="0" fontId="49" fillId="0" borderId="0" xfId="22" applyFont="1" applyAlignment="1" applyProtection="1">
      <alignment horizontal="left" vertical="center"/>
      <protection locked="0"/>
    </xf>
    <xf numFmtId="0" fontId="47" fillId="0" borderId="0" xfId="22" applyFont="1" applyAlignment="1" applyProtection="1">
      <alignment horizontal="left" vertical="center"/>
      <protection locked="0"/>
    </xf>
    <xf numFmtId="0" fontId="50" fillId="20" borderId="19" xfId="22" applyFont="1" applyFill="1" applyBorder="1" applyAlignment="1" applyProtection="1">
      <alignment horizontal="left" vertical="center"/>
      <protection hidden="1"/>
    </xf>
    <xf numFmtId="0" fontId="50" fillId="20" borderId="0" xfId="22" applyFont="1" applyFill="1" applyAlignment="1" applyProtection="1">
      <alignment horizontal="left" vertical="center"/>
      <protection hidden="1"/>
    </xf>
    <xf numFmtId="0" fontId="50" fillId="20" borderId="21" xfId="22" applyFont="1" applyFill="1" applyBorder="1" applyAlignment="1" applyProtection="1">
      <alignment horizontal="left" vertical="center"/>
      <protection hidden="1"/>
    </xf>
    <xf numFmtId="0" fontId="50" fillId="20" borderId="22" xfId="22" applyFont="1" applyFill="1" applyBorder="1" applyAlignment="1" applyProtection="1">
      <alignment vertical="center"/>
      <protection hidden="1"/>
    </xf>
    <xf numFmtId="0" fontId="54" fillId="20" borderId="22" xfId="22" applyFont="1" applyFill="1" applyBorder="1" applyAlignment="1" applyProtection="1">
      <alignment vertical="center"/>
      <protection hidden="1"/>
    </xf>
    <xf numFmtId="0" fontId="54" fillId="20" borderId="22" xfId="22" applyFont="1" applyFill="1" applyBorder="1" applyAlignment="1" applyProtection="1">
      <alignment horizontal="left" vertical="center"/>
      <protection hidden="1"/>
    </xf>
    <xf numFmtId="0" fontId="47" fillId="20" borderId="22" xfId="22" applyFont="1" applyFill="1" applyBorder="1" applyAlignment="1" applyProtection="1">
      <alignment horizontal="center" vertical="center"/>
      <protection locked="0"/>
    </xf>
    <xf numFmtId="0" fontId="49" fillId="20" borderId="23" xfId="22" applyFont="1" applyFill="1" applyBorder="1" applyAlignment="1" applyProtection="1">
      <alignment horizontal="center" vertical="center"/>
      <protection locked="0"/>
    </xf>
    <xf numFmtId="0" fontId="47" fillId="0" borderId="0" xfId="22" applyFont="1" applyAlignment="1" applyProtection="1">
      <alignment horizontal="left" vertical="center"/>
      <protection hidden="1"/>
    </xf>
    <xf numFmtId="0" fontId="55" fillId="0" borderId="0" xfId="22" applyFont="1" applyAlignment="1" applyProtection="1">
      <alignment horizontal="left" vertical="center"/>
      <protection hidden="1"/>
    </xf>
    <xf numFmtId="0" fontId="55" fillId="0" borderId="0" xfId="22" applyFont="1" applyAlignment="1" applyProtection="1">
      <alignment vertical="top" wrapText="1"/>
      <protection hidden="1"/>
    </xf>
    <xf numFmtId="0" fontId="49" fillId="0" borderId="0" xfId="22" applyFont="1" applyAlignment="1" applyProtection="1">
      <alignment vertical="center"/>
      <protection hidden="1"/>
    </xf>
    <xf numFmtId="0" fontId="48" fillId="0" borderId="0" xfId="22" applyFont="1" applyAlignment="1" applyProtection="1">
      <alignment vertical="center"/>
      <protection locked="0"/>
    </xf>
    <xf numFmtId="0" fontId="56" fillId="0" borderId="0" xfId="22" applyFont="1" applyAlignment="1" applyProtection="1">
      <alignment horizontal="left" vertical="center"/>
      <protection hidden="1"/>
    </xf>
    <xf numFmtId="0" fontId="50" fillId="0" borderId="0" xfId="22" applyFont="1" applyAlignment="1" applyProtection="1">
      <alignment horizontal="center" vertical="center"/>
      <protection hidden="1"/>
    </xf>
    <xf numFmtId="0" fontId="55" fillId="0" borderId="0" xfId="22" applyFont="1" applyAlignment="1" applyProtection="1">
      <alignment vertical="center"/>
      <protection hidden="1"/>
    </xf>
    <xf numFmtId="0" fontId="48" fillId="0" borderId="0" xfId="22" applyFont="1"/>
    <xf numFmtId="0" fontId="47" fillId="0" borderId="0" xfId="22" applyFont="1"/>
    <xf numFmtId="0" fontId="57" fillId="0" borderId="0" xfId="22" applyFont="1"/>
    <xf numFmtId="0" fontId="47" fillId="0" borderId="0" xfId="22" applyFont="1" applyAlignment="1">
      <alignment horizontal="right"/>
    </xf>
    <xf numFmtId="0" fontId="49" fillId="0" borderId="0" xfId="22" applyFont="1"/>
    <xf numFmtId="0" fontId="58" fillId="0" borderId="0" xfId="22" applyFont="1"/>
    <xf numFmtId="0" fontId="59" fillId="0" borderId="0" xfId="22" applyFont="1"/>
    <xf numFmtId="0" fontId="60" fillId="0" borderId="0" xfId="22" applyFont="1"/>
    <xf numFmtId="0" fontId="49" fillId="0" borderId="0" xfId="23" applyFont="1" applyAlignment="1" applyProtection="1">
      <alignment horizontal="left" vertical="center"/>
      <protection hidden="1"/>
    </xf>
    <xf numFmtId="0" fontId="62" fillId="0" borderId="0" xfId="22" applyFont="1"/>
    <xf numFmtId="0" fontId="61" fillId="0" borderId="0" xfId="24"/>
    <xf numFmtId="166" fontId="10" fillId="2" borderId="0" xfId="5" applyNumberFormat="1" applyFont="1" applyFill="1" applyAlignment="1" applyProtection="1">
      <alignment horizontal="center" vertical="center"/>
      <protection locked="0" hidden="1"/>
    </xf>
    <xf numFmtId="166" fontId="10" fillId="2" borderId="0" xfId="5" applyNumberFormat="1" applyFont="1" applyFill="1" applyAlignment="1" applyProtection="1">
      <alignment horizontal="right"/>
      <protection locked="0" hidden="1"/>
    </xf>
    <xf numFmtId="165" fontId="10" fillId="2" borderId="0" xfId="5" applyNumberFormat="1" applyFont="1" applyFill="1" applyAlignment="1" applyProtection="1">
      <alignment horizontal="right"/>
      <protection locked="0" hidden="1"/>
    </xf>
    <xf numFmtId="165" fontId="20" fillId="2" borderId="0" xfId="5" applyNumberFormat="1" applyFont="1" applyFill="1" applyAlignment="1" applyProtection="1">
      <alignment horizontal="center" vertical="center" wrapText="1"/>
      <protection locked="0" hidden="1"/>
    </xf>
    <xf numFmtId="165" fontId="10" fillId="2" borderId="0" xfId="5" applyNumberFormat="1" applyFont="1" applyFill="1" applyAlignment="1" applyProtection="1">
      <alignment vertical="center" wrapText="1"/>
      <protection locked="0" hidden="1"/>
    </xf>
    <xf numFmtId="164" fontId="8" fillId="2" borderId="0" xfId="21" applyFont="1" applyFill="1" applyProtection="1">
      <protection hidden="1"/>
    </xf>
    <xf numFmtId="166" fontId="8" fillId="2" borderId="7" xfId="21" applyNumberFormat="1" applyFont="1" applyFill="1" applyBorder="1" applyAlignment="1" applyProtection="1">
      <alignment horizontal="right"/>
      <protection hidden="1"/>
    </xf>
    <xf numFmtId="166" fontId="28" fillId="2" borderId="7" xfId="21" applyNumberFormat="1" applyFont="1" applyFill="1" applyBorder="1" applyAlignment="1" applyProtection="1">
      <alignment horizontal="right"/>
      <protection hidden="1"/>
    </xf>
    <xf numFmtId="166" fontId="33" fillId="2" borderId="7" xfId="21" applyNumberFormat="1" applyFont="1" applyFill="1" applyBorder="1" applyAlignment="1" applyProtection="1">
      <alignment horizontal="right"/>
      <protection hidden="1"/>
    </xf>
    <xf numFmtId="164" fontId="10" fillId="2" borderId="0" xfId="5" applyFont="1" applyFill="1" applyProtection="1">
      <protection hidden="1"/>
    </xf>
    <xf numFmtId="180" fontId="10" fillId="2" borderId="0" xfId="5" applyNumberFormat="1" applyFont="1" applyFill="1" applyProtection="1">
      <protection hidden="1"/>
    </xf>
    <xf numFmtId="167" fontId="10" fillId="2" borderId="1" xfId="5" applyNumberFormat="1" applyFont="1" applyFill="1" applyBorder="1" applyProtection="1">
      <protection hidden="1"/>
    </xf>
    <xf numFmtId="167" fontId="24" fillId="2" borderId="1" xfId="5" applyNumberFormat="1" applyFont="1" applyFill="1" applyBorder="1" applyProtection="1">
      <protection hidden="1"/>
    </xf>
    <xf numFmtId="166" fontId="10" fillId="0" borderId="15" xfId="5" applyNumberFormat="1" applyFont="1" applyBorder="1" applyAlignment="1" applyProtection="1">
      <alignment horizontal="right" vertical="center"/>
      <protection hidden="1"/>
    </xf>
    <xf numFmtId="2" fontId="10" fillId="2" borderId="1" xfId="5" applyNumberFormat="1" applyFont="1" applyFill="1" applyBorder="1" applyProtection="1">
      <protection hidden="1"/>
    </xf>
    <xf numFmtId="166" fontId="10" fillId="2" borderId="1" xfId="5" applyNumberFormat="1" applyFont="1" applyFill="1" applyBorder="1" applyProtection="1">
      <protection hidden="1"/>
    </xf>
    <xf numFmtId="2" fontId="24" fillId="2" borderId="1" xfId="5" applyNumberFormat="1" applyFont="1" applyFill="1" applyBorder="1" applyProtection="1">
      <protection hidden="1"/>
    </xf>
    <xf numFmtId="175" fontId="10" fillId="2" borderId="1" xfId="5" applyNumberFormat="1" applyFont="1" applyFill="1" applyBorder="1" applyProtection="1">
      <protection hidden="1"/>
    </xf>
    <xf numFmtId="166" fontId="24" fillId="2" borderId="1" xfId="5" applyNumberFormat="1" applyFont="1" applyFill="1" applyBorder="1" applyProtection="1">
      <protection hidden="1"/>
    </xf>
    <xf numFmtId="175" fontId="10" fillId="3" borderId="0" xfId="5" applyNumberFormat="1" applyFont="1" applyFill="1" applyProtection="1">
      <protection locked="0" hidden="1"/>
    </xf>
    <xf numFmtId="164" fontId="10" fillId="0" borderId="0" xfId="5" applyFont="1" applyBorder="1" applyAlignment="1" applyProtection="1">
      <alignment horizontal="left"/>
    </xf>
    <xf numFmtId="180" fontId="10" fillId="0" borderId="2" xfId="5" applyNumberFormat="1" applyFont="1" applyBorder="1" applyAlignment="1" applyProtection="1">
      <alignment horizontal="right"/>
      <protection hidden="1"/>
    </xf>
    <xf numFmtId="166" fontId="10" fillId="0" borderId="2" xfId="5" applyNumberFormat="1" applyFont="1" applyBorder="1" applyAlignment="1" applyProtection="1">
      <alignment horizontal="right" vertical="center"/>
      <protection hidden="1"/>
    </xf>
    <xf numFmtId="164" fontId="10" fillId="0" borderId="24" xfId="5" applyFont="1" applyBorder="1" applyProtection="1"/>
    <xf numFmtId="167" fontId="10" fillId="2" borderId="14" xfId="5" applyNumberFormat="1" applyFont="1" applyFill="1" applyBorder="1" applyAlignment="1" applyProtection="1">
      <alignment horizontal="center"/>
      <protection hidden="1"/>
    </xf>
    <xf numFmtId="49" fontId="20" fillId="2" borderId="2" xfId="5" applyNumberFormat="1" applyFont="1" applyFill="1" applyBorder="1" applyAlignment="1" applyProtection="1">
      <alignment horizontal="center"/>
      <protection hidden="1"/>
    </xf>
    <xf numFmtId="164" fontId="26" fillId="0" borderId="24" xfId="5" applyFont="1" applyBorder="1" applyAlignment="1" applyProtection="1">
      <alignment horizontal="left" vertical="center"/>
      <protection hidden="1"/>
    </xf>
    <xf numFmtId="181" fontId="24" fillId="2" borderId="1" xfId="5" applyNumberFormat="1" applyFont="1" applyFill="1" applyBorder="1" applyAlignment="1" applyProtection="1">
      <alignment horizontal="center"/>
      <protection hidden="1"/>
    </xf>
    <xf numFmtId="164" fontId="64" fillId="0" borderId="0" xfId="25" applyNumberFormat="1" applyAlignment="1" applyProtection="1">
      <alignment horizontal="left" vertical="center"/>
      <protection hidden="1"/>
    </xf>
    <xf numFmtId="0" fontId="0" fillId="2" borderId="0" xfId="0" applyFill="1"/>
    <xf numFmtId="0" fontId="48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64" fillId="0" borderId="0" xfId="25"/>
    <xf numFmtId="0" fontId="65" fillId="0" borderId="0" xfId="0" applyFont="1" applyAlignment="1" applyProtection="1">
      <alignment horizontal="left" vertical="center"/>
      <protection hidden="1"/>
    </xf>
    <xf numFmtId="164" fontId="26" fillId="0" borderId="8" xfId="5" applyFont="1" applyBorder="1" applyAlignment="1" applyProtection="1">
      <alignment vertical="center"/>
      <protection hidden="1"/>
    </xf>
    <xf numFmtId="49" fontId="20" fillId="2" borderId="24" xfId="5" applyNumberFormat="1" applyFont="1" applyFill="1" applyBorder="1" applyAlignment="1" applyProtection="1">
      <alignment horizontal="center"/>
      <protection hidden="1"/>
    </xf>
    <xf numFmtId="0" fontId="47" fillId="0" borderId="24" xfId="24" applyFont="1" applyBorder="1" applyProtection="1">
      <protection hidden="1"/>
    </xf>
    <xf numFmtId="49" fontId="66" fillId="0" borderId="24" xfId="0" applyNumberFormat="1" applyFont="1" applyBorder="1" applyAlignment="1" applyProtection="1">
      <alignment horizontal="left" vertical="center"/>
      <protection hidden="1"/>
    </xf>
    <xf numFmtId="0" fontId="47" fillId="0" borderId="24" xfId="0" applyFont="1" applyBorder="1" applyAlignment="1" applyProtection="1">
      <alignment vertical="center"/>
      <protection hidden="1"/>
    </xf>
    <xf numFmtId="0" fontId="66" fillId="0" borderId="24" xfId="0" applyFont="1" applyBorder="1" applyAlignment="1" applyProtection="1">
      <alignment horizontal="center" vertical="top" wrapText="1"/>
      <protection hidden="1"/>
    </xf>
    <xf numFmtId="0" fontId="47" fillId="0" borderId="0" xfId="0" applyFont="1" applyAlignment="1" applyProtection="1">
      <alignment vertical="center"/>
      <protection hidden="1"/>
    </xf>
    <xf numFmtId="181" fontId="47" fillId="0" borderId="26" xfId="0" applyNumberFormat="1" applyFont="1" applyBorder="1" applyAlignment="1" applyProtection="1">
      <alignment horizontal="right" vertical="center"/>
      <protection hidden="1"/>
    </xf>
    <xf numFmtId="49" fontId="47" fillId="0" borderId="24" xfId="13" applyNumberFormat="1" applyFont="1" applyBorder="1" applyAlignment="1" applyProtection="1">
      <alignment horizontal="right" vertical="center"/>
      <protection hidden="1"/>
    </xf>
    <xf numFmtId="0" fontId="67" fillId="0" borderId="24" xfId="0" applyFont="1" applyBorder="1" applyProtection="1">
      <protection hidden="1"/>
    </xf>
    <xf numFmtId="0" fontId="67" fillId="0" borderId="24" xfId="0" applyFont="1" applyBorder="1" applyAlignment="1" applyProtection="1">
      <alignment horizontal="left"/>
      <protection hidden="1"/>
    </xf>
    <xf numFmtId="0" fontId="47" fillId="0" borderId="24" xfId="0" applyFont="1" applyBorder="1" applyProtection="1">
      <protection hidden="1"/>
    </xf>
    <xf numFmtId="0" fontId="47" fillId="0" borderId="24" xfId="0" applyFont="1" applyBorder="1" applyAlignment="1" applyProtection="1">
      <alignment horizontal="center"/>
      <protection hidden="1"/>
    </xf>
    <xf numFmtId="2" fontId="47" fillId="0" borderId="24" xfId="0" applyNumberFormat="1" applyFont="1" applyBorder="1" applyAlignment="1" applyProtection="1">
      <alignment horizontal="right"/>
      <protection hidden="1"/>
    </xf>
    <xf numFmtId="1" fontId="47" fillId="0" borderId="24" xfId="0" applyNumberFormat="1" applyFont="1" applyBorder="1" applyAlignment="1" applyProtection="1">
      <alignment horizontal="center"/>
      <protection hidden="1"/>
    </xf>
    <xf numFmtId="0" fontId="67" fillId="0" borderId="24" xfId="0" applyFont="1" applyBorder="1" applyAlignment="1" applyProtection="1">
      <alignment horizontal="center"/>
      <protection hidden="1"/>
    </xf>
    <xf numFmtId="1" fontId="47" fillId="0" borderId="24" xfId="0" quotePrefix="1" applyNumberFormat="1" applyFont="1" applyBorder="1" applyAlignment="1" applyProtection="1">
      <alignment horizontal="center"/>
      <protection hidden="1"/>
    </xf>
    <xf numFmtId="181" fontId="47" fillId="0" borderId="24" xfId="0" applyNumberFormat="1" applyFont="1" applyBorder="1" applyAlignment="1" applyProtection="1">
      <alignment horizontal="right" vertical="center"/>
      <protection hidden="1"/>
    </xf>
    <xf numFmtId="0" fontId="67" fillId="0" borderId="27" xfId="0" applyFont="1" applyBorder="1" applyProtection="1">
      <protection hidden="1"/>
    </xf>
    <xf numFmtId="0" fontId="67" fillId="0" borderId="27" xfId="0" applyFont="1" applyBorder="1" applyAlignment="1" applyProtection="1">
      <alignment horizontal="left"/>
      <protection hidden="1"/>
    </xf>
    <xf numFmtId="0" fontId="47" fillId="0" borderId="27" xfId="0" applyFont="1" applyBorder="1" applyProtection="1">
      <protection hidden="1"/>
    </xf>
    <xf numFmtId="0" fontId="47" fillId="0" borderId="27" xfId="0" applyFont="1" applyBorder="1" applyAlignment="1" applyProtection="1">
      <alignment horizontal="center"/>
      <protection hidden="1"/>
    </xf>
    <xf numFmtId="1" fontId="47" fillId="0" borderId="27" xfId="0" applyNumberFormat="1" applyFont="1" applyBorder="1" applyAlignment="1" applyProtection="1">
      <alignment horizontal="center"/>
      <protection hidden="1"/>
    </xf>
    <xf numFmtId="0" fontId="67" fillId="0" borderId="27" xfId="0" applyFont="1" applyBorder="1" applyAlignment="1" applyProtection="1">
      <alignment horizontal="center"/>
      <protection hidden="1"/>
    </xf>
    <xf numFmtId="164" fontId="10" fillId="11" borderId="24" xfId="5" applyFont="1" applyFill="1" applyBorder="1" applyProtection="1"/>
    <xf numFmtId="180" fontId="10" fillId="0" borderId="24" xfId="5" applyNumberFormat="1" applyFont="1" applyBorder="1" applyAlignment="1" applyProtection="1">
      <alignment horizontal="right"/>
      <protection hidden="1"/>
    </xf>
    <xf numFmtId="2" fontId="67" fillId="0" borderId="24" xfId="0" applyNumberFormat="1" applyFont="1" applyBorder="1" applyAlignment="1" applyProtection="1">
      <alignment horizontal="right"/>
      <protection hidden="1"/>
    </xf>
    <xf numFmtId="0" fontId="67" fillId="0" borderId="24" xfId="24" applyFont="1" applyBorder="1" applyProtection="1">
      <protection hidden="1"/>
    </xf>
    <xf numFmtId="0" fontId="67" fillId="0" borderId="24" xfId="24" applyFont="1" applyBorder="1" applyAlignment="1" applyProtection="1">
      <alignment horizontal="center"/>
      <protection hidden="1"/>
    </xf>
    <xf numFmtId="0" fontId="68" fillId="0" borderId="24" xfId="24" applyFont="1" applyBorder="1" applyAlignment="1" applyProtection="1">
      <alignment horizontal="center"/>
      <protection hidden="1"/>
    </xf>
    <xf numFmtId="2" fontId="47" fillId="0" borderId="24" xfId="0" applyNumberFormat="1" applyFont="1" applyBorder="1" applyProtection="1">
      <protection hidden="1"/>
    </xf>
    <xf numFmtId="3" fontId="47" fillId="0" borderId="24" xfId="0" applyNumberFormat="1" applyFont="1" applyBorder="1" applyAlignment="1" applyProtection="1">
      <alignment horizontal="center"/>
      <protection hidden="1"/>
    </xf>
    <xf numFmtId="2" fontId="47" fillId="0" borderId="24" xfId="26" applyNumberFormat="1" applyFont="1" applyBorder="1" applyProtection="1">
      <protection hidden="1"/>
    </xf>
    <xf numFmtId="0" fontId="32" fillId="0" borderId="1" xfId="0" applyFont="1" applyBorder="1"/>
    <xf numFmtId="173" fontId="10" fillId="8" borderId="2" xfId="5" applyNumberFormat="1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 applyProtection="1">
      <alignment horizontal="left"/>
      <protection hidden="1"/>
    </xf>
    <xf numFmtId="0" fontId="67" fillId="0" borderId="27" xfId="24" applyFont="1" applyBorder="1" applyProtection="1">
      <protection hidden="1"/>
    </xf>
    <xf numFmtId="0" fontId="67" fillId="0" borderId="27" xfId="24" applyFont="1" applyBorder="1" applyAlignment="1" applyProtection="1">
      <alignment horizontal="center"/>
      <protection hidden="1"/>
    </xf>
    <xf numFmtId="0" fontId="68" fillId="0" borderId="27" xfId="24" applyFont="1" applyBorder="1" applyAlignment="1" applyProtection="1">
      <alignment horizontal="center"/>
      <protection hidden="1"/>
    </xf>
    <xf numFmtId="167" fontId="10" fillId="2" borderId="25" xfId="5" applyNumberFormat="1" applyFont="1" applyFill="1" applyBorder="1" applyProtection="1">
      <protection hidden="1"/>
    </xf>
    <xf numFmtId="4" fontId="10" fillId="2" borderId="0" xfId="5" applyNumberFormat="1" applyFont="1" applyFill="1" applyProtection="1">
      <protection hidden="1"/>
    </xf>
    <xf numFmtId="49" fontId="47" fillId="0" borderId="28" xfId="13" applyNumberFormat="1" applyFont="1" applyBorder="1" applyAlignment="1" applyProtection="1">
      <alignment horizontal="right" vertical="center"/>
      <protection hidden="1"/>
    </xf>
    <xf numFmtId="164" fontId="41" fillId="2" borderId="25" xfId="5" applyFont="1" applyFill="1" applyBorder="1" applyAlignment="1" applyProtection="1">
      <alignment horizontal="center"/>
    </xf>
    <xf numFmtId="164" fontId="41" fillId="2" borderId="0" xfId="5" applyFont="1" applyFill="1" applyBorder="1" applyAlignment="1" applyProtection="1">
      <alignment horizontal="center"/>
    </xf>
    <xf numFmtId="164" fontId="41" fillId="2" borderId="24" xfId="5" applyFont="1" applyFill="1" applyBorder="1" applyAlignment="1" applyProtection="1">
      <alignment horizontal="center"/>
    </xf>
    <xf numFmtId="173" fontId="10" fillId="0" borderId="0" xfId="5" applyNumberFormat="1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left" vertical="center" wrapText="1"/>
      <protection hidden="1"/>
    </xf>
    <xf numFmtId="0" fontId="49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 wrapText="1"/>
      <protection hidden="1"/>
    </xf>
    <xf numFmtId="0" fontId="70" fillId="0" borderId="0" xfId="27" applyFont="1" applyAlignment="1" applyProtection="1">
      <alignment horizontal="left" vertical="center"/>
      <protection hidden="1"/>
    </xf>
    <xf numFmtId="0" fontId="47" fillId="0" borderId="0" xfId="27" applyFont="1" applyAlignment="1" applyProtection="1">
      <alignment horizontal="center" vertical="center"/>
      <protection hidden="1"/>
    </xf>
    <xf numFmtId="0" fontId="49" fillId="0" borderId="0" xfId="27" applyFont="1" applyAlignment="1" applyProtection="1">
      <alignment horizontal="center" vertical="center"/>
      <protection hidden="1"/>
    </xf>
    <xf numFmtId="0" fontId="1" fillId="0" borderId="0" xfId="27"/>
    <xf numFmtId="0" fontId="48" fillId="0" borderId="0" xfId="27" applyFont="1" applyAlignment="1" applyProtection="1">
      <alignment horizontal="left" vertical="center"/>
      <protection hidden="1"/>
    </xf>
    <xf numFmtId="0" fontId="50" fillId="0" borderId="24" xfId="27" applyFont="1" applyBorder="1" applyAlignment="1" applyProtection="1">
      <alignment horizontal="center" vertical="center"/>
      <protection hidden="1"/>
    </xf>
    <xf numFmtId="0" fontId="47" fillId="0" borderId="0" xfId="27" applyFont="1" applyAlignment="1" applyProtection="1">
      <alignment vertical="center"/>
      <protection hidden="1"/>
    </xf>
    <xf numFmtId="0" fontId="49" fillId="0" borderId="30" xfId="27" applyFont="1" applyBorder="1" applyAlignment="1" applyProtection="1">
      <alignment horizontal="left" vertical="center"/>
      <protection hidden="1"/>
    </xf>
    <xf numFmtId="0" fontId="49" fillId="0" borderId="31" xfId="27" applyFont="1" applyBorder="1" applyAlignment="1" applyProtection="1">
      <alignment horizontal="left" vertical="center"/>
      <protection hidden="1"/>
    </xf>
    <xf numFmtId="0" fontId="49" fillId="0" borderId="26" xfId="27" applyFont="1" applyBorder="1" applyAlignment="1" applyProtection="1">
      <alignment horizontal="left" vertical="center"/>
      <protection hidden="1"/>
    </xf>
    <xf numFmtId="0" fontId="49" fillId="0" borderId="24" xfId="27" applyFont="1" applyBorder="1" applyAlignment="1" applyProtection="1">
      <alignment horizontal="right" vertical="center"/>
      <protection hidden="1"/>
    </xf>
    <xf numFmtId="0" fontId="49" fillId="0" borderId="0" xfId="27" applyFont="1" applyAlignment="1" applyProtection="1">
      <alignment vertical="center"/>
      <protection hidden="1"/>
    </xf>
    <xf numFmtId="0" fontId="49" fillId="0" borderId="0" xfId="27" applyFont="1" applyAlignment="1" applyProtection="1">
      <alignment horizontal="left" vertical="center"/>
      <protection hidden="1"/>
    </xf>
    <xf numFmtId="0" fontId="49" fillId="0" borderId="0" xfId="27" applyFont="1" applyAlignment="1" applyProtection="1">
      <alignment horizontal="right" vertical="center"/>
      <protection hidden="1"/>
    </xf>
    <xf numFmtId="3" fontId="49" fillId="0" borderId="0" xfId="27" applyNumberFormat="1" applyFont="1" applyAlignment="1" applyProtection="1">
      <alignment horizontal="right" vertical="center"/>
      <protection hidden="1"/>
    </xf>
    <xf numFmtId="0" fontId="71" fillId="0" borderId="0" xfId="27" applyFont="1"/>
    <xf numFmtId="164" fontId="72" fillId="0" borderId="0" xfId="5" applyFont="1" applyProtection="1"/>
    <xf numFmtId="164" fontId="32" fillId="0" borderId="0" xfId="5" applyFont="1" applyAlignment="1" applyProtection="1">
      <alignment vertical="center"/>
      <protection hidden="1"/>
    </xf>
    <xf numFmtId="164" fontId="21" fillId="0" borderId="0" xfId="5" applyFont="1" applyAlignment="1" applyProtection="1">
      <alignment vertical="center"/>
      <protection hidden="1"/>
    </xf>
    <xf numFmtId="164" fontId="36" fillId="2" borderId="0" xfId="5" applyFont="1" applyFill="1" applyProtection="1">
      <protection hidden="1"/>
    </xf>
    <xf numFmtId="164" fontId="8" fillId="2" borderId="0" xfId="5" applyFont="1" applyFill="1" applyProtection="1">
      <protection hidden="1"/>
    </xf>
    <xf numFmtId="164" fontId="73" fillId="0" borderId="1" xfId="5" applyFont="1" applyBorder="1" applyAlignment="1" applyProtection="1">
      <alignment vertical="center"/>
      <protection hidden="1"/>
    </xf>
    <xf numFmtId="164" fontId="73" fillId="0" borderId="1" xfId="5" applyFont="1" applyBorder="1" applyAlignment="1" applyProtection="1">
      <alignment horizontal="center" vertical="center"/>
      <protection hidden="1"/>
    </xf>
    <xf numFmtId="164" fontId="73" fillId="22" borderId="1" xfId="5" applyFont="1" applyFill="1" applyBorder="1" applyAlignment="1" applyProtection="1">
      <alignment horizontal="center" vertical="center"/>
      <protection hidden="1"/>
    </xf>
    <xf numFmtId="167" fontId="20" fillId="22" borderId="1" xfId="5" applyNumberFormat="1" applyFont="1" applyFill="1" applyBorder="1" applyAlignment="1" applyProtection="1">
      <alignment horizontal="center" vertical="center"/>
      <protection hidden="1"/>
    </xf>
    <xf numFmtId="167" fontId="20" fillId="22" borderId="33" xfId="5" applyNumberFormat="1" applyFont="1" applyFill="1" applyBorder="1" applyAlignment="1" applyProtection="1">
      <alignment horizontal="center" vertical="center" wrapText="1"/>
      <protection hidden="1"/>
    </xf>
    <xf numFmtId="49" fontId="8" fillId="2" borderId="1" xfId="5" applyNumberFormat="1" applyFont="1" applyFill="1" applyBorder="1" applyAlignment="1" applyProtection="1">
      <alignment horizontal="center"/>
      <protection hidden="1"/>
    </xf>
    <xf numFmtId="166" fontId="75" fillId="23" borderId="5" xfId="5" applyNumberFormat="1" applyFont="1" applyFill="1" applyBorder="1" applyAlignment="1" applyProtection="1">
      <alignment horizontal="center" vertical="center"/>
      <protection locked="0"/>
    </xf>
    <xf numFmtId="166" fontId="75" fillId="23" borderId="1" xfId="5" applyNumberFormat="1" applyFont="1" applyFill="1" applyBorder="1" applyAlignment="1" applyProtection="1">
      <alignment horizontal="center" vertical="center"/>
      <protection locked="0"/>
    </xf>
    <xf numFmtId="0" fontId="47" fillId="0" borderId="24" xfId="28" applyFont="1" applyBorder="1" applyAlignment="1" applyProtection="1">
      <alignment horizontal="center"/>
      <protection locked="0"/>
    </xf>
    <xf numFmtId="167" fontId="10" fillId="2" borderId="34" xfId="5" applyNumberFormat="1" applyFont="1" applyFill="1" applyBorder="1" applyAlignment="1" applyProtection="1">
      <alignment horizontal="center"/>
      <protection locked="0"/>
    </xf>
    <xf numFmtId="164" fontId="25" fillId="7" borderId="0" xfId="5" applyFont="1" applyFill="1" applyBorder="1" applyAlignment="1" applyProtection="1">
      <alignment horizontal="center" vertical="center" textRotation="90"/>
      <protection hidden="1"/>
    </xf>
    <xf numFmtId="167" fontId="10" fillId="2" borderId="24" xfId="5" applyNumberFormat="1" applyFont="1" applyFill="1" applyBorder="1" applyAlignment="1" applyProtection="1">
      <alignment horizontal="center"/>
      <protection locked="0"/>
    </xf>
    <xf numFmtId="49" fontId="8" fillId="2" borderId="2" xfId="5" applyNumberFormat="1" applyFont="1" applyFill="1" applyBorder="1" applyAlignment="1" applyProtection="1">
      <alignment horizontal="center"/>
      <protection hidden="1"/>
    </xf>
    <xf numFmtId="167" fontId="24" fillId="2" borderId="14" xfId="5" applyNumberFormat="1" applyFont="1" applyFill="1" applyBorder="1" applyAlignment="1" applyProtection="1">
      <alignment horizontal="center"/>
      <protection hidden="1"/>
    </xf>
    <xf numFmtId="167" fontId="24" fillId="2" borderId="3" xfId="5" applyNumberFormat="1" applyFont="1" applyFill="1" applyBorder="1" applyAlignment="1" applyProtection="1">
      <alignment horizontal="center"/>
      <protection hidden="1"/>
    </xf>
    <xf numFmtId="166" fontId="24" fillId="2" borderId="24" xfId="5" applyNumberFormat="1" applyFont="1" applyFill="1" applyBorder="1" applyAlignment="1" applyProtection="1">
      <alignment horizontal="right" vertical="center"/>
      <protection hidden="1"/>
    </xf>
    <xf numFmtId="166" fontId="24" fillId="2" borderId="12" xfId="5" applyNumberFormat="1" applyFont="1" applyFill="1" applyBorder="1" applyAlignment="1" applyProtection="1">
      <alignment horizontal="right" vertical="center"/>
      <protection hidden="1"/>
    </xf>
    <xf numFmtId="166" fontId="10" fillId="2" borderId="0" xfId="5" applyNumberFormat="1" applyFont="1" applyFill="1" applyBorder="1" applyAlignment="1" applyProtection="1">
      <alignment horizontal="right" vertical="center"/>
      <protection hidden="1"/>
    </xf>
    <xf numFmtId="167" fontId="24" fillId="2" borderId="24" xfId="5" applyNumberFormat="1" applyFont="1" applyFill="1" applyBorder="1" applyAlignment="1" applyProtection="1">
      <alignment horizontal="center"/>
      <protection hidden="1"/>
    </xf>
    <xf numFmtId="177" fontId="24" fillId="21" borderId="8" xfId="5" applyNumberFormat="1" applyFont="1" applyFill="1" applyBorder="1" applyAlignment="1" applyProtection="1">
      <alignment horizontal="center"/>
      <protection locked="0"/>
    </xf>
    <xf numFmtId="180" fontId="10" fillId="0" borderId="2" xfId="5" applyNumberFormat="1" applyFont="1" applyBorder="1" applyAlignment="1" applyProtection="1">
      <alignment horizontal="right"/>
      <protection locked="0"/>
    </xf>
    <xf numFmtId="0" fontId="69" fillId="0" borderId="24" xfId="0" applyFont="1" applyBorder="1" applyAlignment="1" applyProtection="1">
      <alignment horizontal="center"/>
      <protection locked="0"/>
    </xf>
    <xf numFmtId="177" fontId="24" fillId="21" borderId="36" xfId="5" applyNumberFormat="1" applyFont="1" applyFill="1" applyBorder="1" applyAlignment="1" applyProtection="1">
      <alignment horizontal="center"/>
      <protection locked="0"/>
    </xf>
    <xf numFmtId="180" fontId="10" fillId="0" borderId="24" xfId="5" applyNumberFormat="1" applyFont="1" applyBorder="1" applyAlignment="1" applyProtection="1">
      <alignment horizontal="right"/>
      <protection locked="0"/>
    </xf>
    <xf numFmtId="3" fontId="24" fillId="19" borderId="24" xfId="5" applyNumberFormat="1" applyFont="1" applyFill="1" applyBorder="1" applyAlignment="1" applyProtection="1">
      <alignment horizontal="center" vertical="center"/>
      <protection locked="0"/>
    </xf>
    <xf numFmtId="0" fontId="67" fillId="0" borderId="24" xfId="0" applyFont="1" applyBorder="1" applyAlignment="1" applyProtection="1">
      <alignment horizontal="center"/>
      <protection locked="0"/>
    </xf>
    <xf numFmtId="177" fontId="24" fillId="21" borderId="24" xfId="5" applyNumberFormat="1" applyFont="1" applyFill="1" applyBorder="1" applyAlignment="1" applyProtection="1">
      <alignment horizontal="center"/>
      <protection locked="0"/>
    </xf>
    <xf numFmtId="167" fontId="10" fillId="0" borderId="2" xfId="5" applyNumberFormat="1" applyFont="1" applyBorder="1" applyAlignment="1" applyProtection="1">
      <alignment horizontal="right" vertical="center"/>
      <protection locked="0"/>
    </xf>
    <xf numFmtId="164" fontId="76" fillId="2" borderId="0" xfId="5" applyFont="1" applyFill="1" applyProtection="1"/>
    <xf numFmtId="0" fontId="67" fillId="0" borderId="24" xfId="24" applyFont="1" applyBorder="1" applyAlignment="1" applyProtection="1">
      <alignment horizontal="center"/>
      <protection locked="0"/>
    </xf>
    <xf numFmtId="0" fontId="32" fillId="0" borderId="0" xfId="0" applyFont="1"/>
    <xf numFmtId="164" fontId="10" fillId="0" borderId="37" xfId="5" applyFont="1" applyBorder="1" applyAlignment="1" applyProtection="1">
      <alignment horizontal="left"/>
    </xf>
    <xf numFmtId="164" fontId="10" fillId="2" borderId="2" xfId="5" applyFont="1" applyFill="1" applyBorder="1" applyAlignment="1" applyProtection="1">
      <alignment horizontal="left"/>
    </xf>
    <xf numFmtId="164" fontId="10" fillId="0" borderId="0" xfId="20" applyFont="1" applyBorder="1" applyProtection="1"/>
    <xf numFmtId="164" fontId="10" fillId="2" borderId="35" xfId="5" applyFont="1" applyFill="1" applyBorder="1" applyAlignment="1" applyProtection="1">
      <alignment horizontal="left"/>
    </xf>
    <xf numFmtId="164" fontId="10" fillId="0" borderId="35" xfId="5" applyFont="1" applyBorder="1" applyAlignment="1" applyProtection="1">
      <alignment horizontal="left"/>
    </xf>
    <xf numFmtId="4" fontId="67" fillId="0" borderId="24" xfId="0" applyNumberFormat="1" applyFont="1" applyBorder="1" applyAlignment="1" applyProtection="1">
      <alignment horizontal="right"/>
      <protection hidden="1"/>
    </xf>
    <xf numFmtId="49" fontId="77" fillId="0" borderId="1" xfId="5" applyNumberFormat="1" applyFont="1" applyBorder="1" applyAlignment="1" applyProtection="1">
      <alignment horizontal="center" vertical="center"/>
      <protection hidden="1"/>
    </xf>
    <xf numFmtId="177" fontId="77" fillId="0" borderId="1" xfId="5" applyNumberFormat="1" applyFont="1" applyBorder="1" applyAlignment="1" applyProtection="1">
      <alignment horizontal="center"/>
      <protection hidden="1"/>
    </xf>
    <xf numFmtId="180" fontId="77" fillId="0" borderId="2" xfId="5" applyNumberFormat="1" applyFont="1" applyBorder="1" applyAlignment="1" applyProtection="1">
      <alignment horizontal="right"/>
      <protection hidden="1"/>
    </xf>
    <xf numFmtId="49" fontId="12" fillId="0" borderId="1" xfId="5" applyNumberFormat="1" applyFont="1" applyBorder="1" applyAlignment="1" applyProtection="1">
      <alignment horizontal="center" vertical="center"/>
      <protection hidden="1"/>
    </xf>
    <xf numFmtId="177" fontId="12" fillId="0" borderId="1" xfId="5" applyNumberFormat="1" applyFont="1" applyBorder="1" applyAlignment="1" applyProtection="1">
      <alignment horizontal="center"/>
      <protection hidden="1"/>
    </xf>
    <xf numFmtId="180" fontId="12" fillId="0" borderId="2" xfId="5" applyNumberFormat="1" applyFont="1" applyBorder="1" applyAlignment="1" applyProtection="1">
      <alignment horizontal="right"/>
      <protection hidden="1"/>
    </xf>
    <xf numFmtId="177" fontId="12" fillId="0" borderId="3" xfId="5" applyNumberFormat="1" applyFont="1" applyBorder="1" applyAlignment="1" applyProtection="1">
      <alignment horizontal="center"/>
      <protection hidden="1"/>
    </xf>
    <xf numFmtId="49" fontId="12" fillId="0" borderId="2" xfId="5" applyNumberFormat="1" applyFont="1" applyBorder="1" applyAlignment="1" applyProtection="1">
      <alignment horizontal="center" vertical="center"/>
      <protection hidden="1"/>
    </xf>
    <xf numFmtId="164" fontId="12" fillId="0" borderId="24" xfId="5" applyFont="1" applyBorder="1" applyProtection="1"/>
    <xf numFmtId="180" fontId="12" fillId="0" borderId="29" xfId="5" applyNumberFormat="1" applyFont="1" applyBorder="1" applyAlignment="1" applyProtection="1">
      <alignment horizontal="right"/>
      <protection hidden="1"/>
    </xf>
    <xf numFmtId="167" fontId="12" fillId="0" borderId="2" xfId="5" applyNumberFormat="1" applyFont="1" applyBorder="1" applyAlignment="1" applyProtection="1">
      <alignment horizontal="right" vertical="center"/>
      <protection hidden="1"/>
    </xf>
    <xf numFmtId="180" fontId="12" fillId="0" borderId="24" xfId="5" applyNumberFormat="1" applyFont="1" applyBorder="1" applyAlignment="1" applyProtection="1">
      <alignment horizontal="right"/>
      <protection hidden="1"/>
    </xf>
    <xf numFmtId="2" fontId="12" fillId="0" borderId="24" xfId="5" applyNumberFormat="1" applyFont="1" applyBorder="1" applyAlignment="1" applyProtection="1">
      <alignment horizontal="right" vertical="center"/>
      <protection hidden="1"/>
    </xf>
    <xf numFmtId="166" fontId="12" fillId="0" borderId="5" xfId="5" applyNumberFormat="1" applyFont="1" applyBorder="1" applyAlignment="1" applyProtection="1">
      <alignment horizontal="right" vertical="center"/>
      <protection hidden="1"/>
    </xf>
    <xf numFmtId="166" fontId="12" fillId="0" borderId="2" xfId="5" applyNumberFormat="1" applyFont="1" applyBorder="1" applyAlignment="1" applyProtection="1">
      <alignment horizontal="right" vertical="center"/>
      <protection hidden="1"/>
    </xf>
    <xf numFmtId="179" fontId="12" fillId="0" borderId="1" xfId="5" applyNumberFormat="1" applyFont="1" applyBorder="1" applyAlignment="1" applyProtection="1">
      <alignment horizontal="center"/>
    </xf>
    <xf numFmtId="179" fontId="12" fillId="0" borderId="2" xfId="5" applyNumberFormat="1" applyFont="1" applyBorder="1" applyAlignment="1" applyProtection="1">
      <alignment horizontal="center"/>
    </xf>
    <xf numFmtId="179" fontId="12" fillId="0" borderId="24" xfId="5" applyNumberFormat="1" applyFont="1" applyBorder="1" applyAlignment="1" applyProtection="1">
      <alignment horizontal="center"/>
    </xf>
    <xf numFmtId="164" fontId="24" fillId="8" borderId="24" xfId="5" applyFont="1" applyFill="1" applyBorder="1" applyAlignment="1" applyProtection="1">
      <alignment horizontal="center" vertical="center"/>
      <protection locked="0" hidden="1"/>
    </xf>
    <xf numFmtId="167" fontId="12" fillId="0" borderId="9" xfId="5" applyNumberFormat="1" applyFont="1" applyBorder="1" applyAlignment="1" applyProtection="1">
      <alignment horizontal="right" vertical="center"/>
      <protection hidden="1"/>
    </xf>
    <xf numFmtId="164" fontId="24" fillId="0" borderId="24" xfId="5" applyFont="1" applyBorder="1" applyAlignment="1" applyProtection="1">
      <alignment horizontal="center" vertical="center"/>
      <protection locked="0" hidden="1"/>
    </xf>
    <xf numFmtId="0" fontId="78" fillId="0" borderId="24" xfId="0" applyFont="1" applyBorder="1" applyAlignment="1" applyProtection="1">
      <alignment horizontal="center"/>
      <protection locked="0" hidden="1"/>
    </xf>
    <xf numFmtId="164" fontId="77" fillId="2" borderId="0" xfId="5" applyFont="1" applyFill="1" applyProtection="1">
      <protection hidden="1"/>
    </xf>
    <xf numFmtId="180" fontId="77" fillId="2" borderId="0" xfId="5" applyNumberFormat="1" applyFont="1" applyFill="1" applyProtection="1">
      <protection hidden="1"/>
    </xf>
    <xf numFmtId="164" fontId="12" fillId="2" borderId="0" xfId="5" applyFont="1" applyFill="1" applyProtection="1">
      <protection hidden="1"/>
    </xf>
    <xf numFmtId="180" fontId="12" fillId="2" borderId="0" xfId="5" applyNumberFormat="1" applyFont="1" applyFill="1" applyProtection="1">
      <protection hidden="1"/>
    </xf>
    <xf numFmtId="164" fontId="12" fillId="2" borderId="0" xfId="5" applyFont="1" applyFill="1" applyProtection="1"/>
    <xf numFmtId="167" fontId="17" fillId="2" borderId="1" xfId="5" applyNumberFormat="1" applyFont="1" applyFill="1" applyBorder="1" applyProtection="1">
      <protection hidden="1"/>
    </xf>
    <xf numFmtId="167" fontId="12" fillId="2" borderId="1" xfId="5" applyNumberFormat="1" applyFont="1" applyFill="1" applyBorder="1" applyProtection="1">
      <protection hidden="1"/>
    </xf>
    <xf numFmtId="166" fontId="12" fillId="2" borderId="1" xfId="5" applyNumberFormat="1" applyFont="1" applyFill="1" applyBorder="1" applyProtection="1"/>
    <xf numFmtId="2" fontId="17" fillId="2" borderId="1" xfId="5" applyNumberFormat="1" applyFont="1" applyFill="1" applyBorder="1" applyProtection="1">
      <protection hidden="1"/>
    </xf>
    <xf numFmtId="175" fontId="12" fillId="2" borderId="1" xfId="5" applyNumberFormat="1" applyFont="1" applyFill="1" applyBorder="1" applyProtection="1">
      <protection hidden="1"/>
    </xf>
    <xf numFmtId="166" fontId="17" fillId="2" borderId="1" xfId="5" applyNumberFormat="1" applyFont="1" applyFill="1" applyBorder="1" applyProtection="1">
      <protection hidden="1"/>
    </xf>
    <xf numFmtId="164" fontId="17" fillId="2" borderId="0" xfId="5" applyFont="1" applyFill="1" applyProtection="1">
      <protection hidden="1"/>
    </xf>
    <xf numFmtId="180" fontId="17" fillId="2" borderId="0" xfId="5" applyNumberFormat="1" applyFont="1" applyFill="1" applyProtection="1">
      <protection hidden="1"/>
    </xf>
    <xf numFmtId="175" fontId="17" fillId="2" borderId="1" xfId="5" applyNumberFormat="1" applyFont="1" applyFill="1" applyBorder="1" applyProtection="1">
      <protection hidden="1"/>
    </xf>
    <xf numFmtId="166" fontId="12" fillId="2" borderId="1" xfId="5" applyNumberFormat="1" applyFont="1" applyFill="1" applyBorder="1" applyProtection="1">
      <protection hidden="1"/>
    </xf>
    <xf numFmtId="167" fontId="17" fillId="18" borderId="1" xfId="5" applyNumberFormat="1" applyFont="1" applyFill="1" applyBorder="1" applyAlignment="1" applyProtection="1">
      <alignment vertical="center"/>
    </xf>
    <xf numFmtId="180" fontId="17" fillId="18" borderId="0" xfId="5" applyNumberFormat="1" applyFont="1" applyFill="1" applyAlignment="1" applyProtection="1">
      <alignment vertical="center"/>
      <protection hidden="1"/>
    </xf>
    <xf numFmtId="164" fontId="17" fillId="2" borderId="0" xfId="5" applyFont="1" applyFill="1" applyAlignment="1" applyProtection="1">
      <alignment horizontal="right" vertical="center"/>
    </xf>
    <xf numFmtId="0" fontId="17" fillId="0" borderId="0" xfId="0" applyFont="1"/>
    <xf numFmtId="4" fontId="12" fillId="2" borderId="0" xfId="5" applyNumberFormat="1" applyFont="1" applyFill="1" applyProtection="1">
      <protection hidden="1"/>
    </xf>
    <xf numFmtId="4" fontId="77" fillId="2" borderId="0" xfId="5" applyNumberFormat="1" applyFont="1" applyFill="1" applyProtection="1">
      <protection hidden="1"/>
    </xf>
    <xf numFmtId="167" fontId="12" fillId="0" borderId="24" xfId="5" applyNumberFormat="1" applyFont="1" applyBorder="1" applyAlignment="1" applyProtection="1">
      <alignment horizontal="right" vertical="center"/>
      <protection hidden="1"/>
    </xf>
    <xf numFmtId="49" fontId="17" fillId="0" borderId="1" xfId="5" applyNumberFormat="1" applyFont="1" applyBorder="1" applyAlignment="1" applyProtection="1">
      <alignment horizontal="center" vertical="center"/>
      <protection hidden="1"/>
    </xf>
    <xf numFmtId="177" fontId="77" fillId="0" borderId="2" xfId="5" applyNumberFormat="1" applyFont="1" applyBorder="1" applyAlignment="1" applyProtection="1">
      <alignment horizontal="center"/>
      <protection hidden="1"/>
    </xf>
    <xf numFmtId="180" fontId="12" fillId="0" borderId="27" xfId="5" applyNumberFormat="1" applyFont="1" applyBorder="1" applyAlignment="1" applyProtection="1">
      <alignment horizontal="right"/>
      <protection hidden="1"/>
    </xf>
    <xf numFmtId="2" fontId="12" fillId="0" borderId="27" xfId="5" applyNumberFormat="1" applyFont="1" applyBorder="1" applyAlignment="1" applyProtection="1">
      <alignment horizontal="right" vertical="center"/>
      <protection hidden="1"/>
    </xf>
    <xf numFmtId="2" fontId="12" fillId="2" borderId="1" xfId="5" applyNumberFormat="1" applyFont="1" applyFill="1" applyBorder="1" applyProtection="1">
      <protection hidden="1"/>
    </xf>
    <xf numFmtId="166" fontId="17" fillId="2" borderId="1" xfId="5" applyNumberFormat="1" applyFont="1" applyFill="1" applyBorder="1" applyProtection="1"/>
    <xf numFmtId="2" fontId="24" fillId="0" borderId="24" xfId="5" applyNumberFormat="1" applyFont="1" applyBorder="1" applyAlignment="1" applyProtection="1">
      <alignment horizontal="right" vertical="center"/>
      <protection locked="0" hidden="1"/>
    </xf>
    <xf numFmtId="164" fontId="24" fillId="8" borderId="27" xfId="5" applyFont="1" applyFill="1" applyBorder="1" applyAlignment="1" applyProtection="1">
      <alignment horizontal="center" vertical="center"/>
      <protection locked="0" hidden="1"/>
    </xf>
    <xf numFmtId="0" fontId="78" fillId="0" borderId="24" xfId="24" applyFont="1" applyBorder="1" applyAlignment="1" applyProtection="1">
      <alignment horizontal="center"/>
      <protection locked="0" hidden="1"/>
    </xf>
    <xf numFmtId="164" fontId="61" fillId="0" borderId="1" xfId="5" applyFont="1" applyBorder="1" applyAlignment="1" applyProtection="1">
      <alignment vertical="center"/>
    </xf>
    <xf numFmtId="167" fontId="61" fillId="2" borderId="14" xfId="5" applyNumberFormat="1" applyFont="1" applyFill="1" applyBorder="1" applyProtection="1"/>
    <xf numFmtId="167" fontId="61" fillId="2" borderId="1" xfId="5" applyNumberFormat="1" applyFont="1" applyFill="1" applyBorder="1" applyProtection="1"/>
    <xf numFmtId="4" fontId="47" fillId="0" borderId="38" xfId="28" applyNumberFormat="1" applyFont="1" applyBorder="1" applyAlignment="1" applyProtection="1">
      <alignment horizontal="center"/>
      <protection locked="0"/>
    </xf>
    <xf numFmtId="168" fontId="48" fillId="0" borderId="0" xfId="5" applyNumberFormat="1" applyFont="1" applyAlignment="1" applyProtection="1">
      <alignment horizontal="left" vertical="center"/>
      <protection hidden="1"/>
    </xf>
    <xf numFmtId="4" fontId="66" fillId="0" borderId="24" xfId="0" applyNumberFormat="1" applyFont="1" applyBorder="1" applyAlignment="1" applyProtection="1">
      <alignment horizontal="right" vertical="top" wrapText="1"/>
      <protection hidden="1"/>
    </xf>
    <xf numFmtId="0" fontId="79" fillId="0" borderId="24" xfId="0" applyFont="1" applyBorder="1" applyAlignment="1" applyProtection="1">
      <alignment horizontal="left"/>
      <protection hidden="1"/>
    </xf>
    <xf numFmtId="164" fontId="80" fillId="0" borderId="0" xfId="0" applyNumberFormat="1" applyFont="1"/>
    <xf numFmtId="4" fontId="47" fillId="0" borderId="24" xfId="0" applyNumberFormat="1" applyFont="1" applyBorder="1" applyAlignment="1" applyProtection="1">
      <alignment horizontal="right"/>
      <protection hidden="1"/>
    </xf>
    <xf numFmtId="4" fontId="47" fillId="0" borderId="24" xfId="26" applyNumberFormat="1" applyFont="1" applyFill="1" applyBorder="1" applyAlignment="1" applyProtection="1">
      <alignment horizontal="right"/>
      <protection hidden="1"/>
    </xf>
    <xf numFmtId="4" fontId="47" fillId="0" borderId="27" xfId="0" applyNumberFormat="1" applyFont="1" applyBorder="1" applyAlignment="1" applyProtection="1">
      <alignment horizontal="right"/>
      <protection hidden="1"/>
    </xf>
    <xf numFmtId="4" fontId="67" fillId="0" borderId="24" xfId="24" applyNumberFormat="1" applyFont="1" applyBorder="1" applyAlignment="1" applyProtection="1">
      <alignment horizontal="right"/>
      <protection hidden="1"/>
    </xf>
    <xf numFmtId="167" fontId="12" fillId="0" borderId="37" xfId="5" applyNumberFormat="1" applyFont="1" applyBorder="1" applyAlignment="1" applyProtection="1">
      <alignment horizontal="right" vertical="center"/>
      <protection hidden="1"/>
    </xf>
    <xf numFmtId="164" fontId="11" fillId="0" borderId="0" xfId="5" applyFont="1" applyAlignment="1" applyProtection="1">
      <alignment horizontal="left" vertical="center"/>
      <protection hidden="1"/>
    </xf>
    <xf numFmtId="0" fontId="46" fillId="0" borderId="0" xfId="22" applyFont="1" applyAlignment="1" applyProtection="1">
      <alignment horizontal="left" vertical="center"/>
      <protection hidden="1"/>
    </xf>
    <xf numFmtId="0" fontId="46" fillId="0" borderId="0" xfId="22" applyFont="1" applyAlignment="1" applyProtection="1">
      <alignment vertical="center"/>
      <protection hidden="1"/>
    </xf>
    <xf numFmtId="0" fontId="48" fillId="0" borderId="0" xfId="22" applyFont="1" applyAlignment="1" applyProtection="1">
      <alignment horizontal="center" vertical="center"/>
      <protection hidden="1"/>
    </xf>
    <xf numFmtId="0" fontId="49" fillId="0" borderId="30" xfId="27" applyFont="1" applyBorder="1" applyAlignment="1" applyProtection="1">
      <alignment horizontal="right" vertical="center"/>
      <protection hidden="1"/>
    </xf>
    <xf numFmtId="0" fontId="49" fillId="0" borderId="26" xfId="27" applyFont="1" applyBorder="1" applyAlignment="1" applyProtection="1">
      <alignment horizontal="right" vertical="center"/>
      <protection hidden="1"/>
    </xf>
    <xf numFmtId="0" fontId="49" fillId="0" borderId="30" xfId="27" applyFont="1" applyBorder="1" applyAlignment="1" applyProtection="1">
      <alignment horizontal="left" vertical="center"/>
      <protection hidden="1"/>
    </xf>
    <xf numFmtId="0" fontId="49" fillId="0" borderId="31" xfId="27" applyFont="1" applyBorder="1" applyAlignment="1" applyProtection="1">
      <alignment horizontal="left" vertical="center"/>
      <protection hidden="1"/>
    </xf>
    <xf numFmtId="0" fontId="49" fillId="0" borderId="26" xfId="27" applyFont="1" applyBorder="1" applyAlignment="1" applyProtection="1">
      <alignment horizontal="left" vertical="center"/>
      <protection hidden="1"/>
    </xf>
    <xf numFmtId="0" fontId="50" fillId="0" borderId="30" xfId="27" applyFont="1" applyBorder="1" applyAlignment="1" applyProtection="1">
      <alignment horizontal="center" vertical="center"/>
      <protection hidden="1"/>
    </xf>
    <xf numFmtId="0" fontId="50" fillId="0" borderId="26" xfId="27" applyFont="1" applyBorder="1" applyAlignment="1" applyProtection="1">
      <alignment horizontal="center" vertical="center"/>
      <protection hidden="1"/>
    </xf>
    <xf numFmtId="165" fontId="10" fillId="2" borderId="1" xfId="5" applyNumberFormat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/>
      <protection locked="0"/>
    </xf>
    <xf numFmtId="165" fontId="24" fillId="2" borderId="5" xfId="5" applyNumberFormat="1" applyFont="1" applyFill="1" applyBorder="1" applyAlignment="1" applyProtection="1">
      <alignment horizontal="center"/>
      <protection hidden="1"/>
    </xf>
    <xf numFmtId="166" fontId="24" fillId="2" borderId="5" xfId="5" applyNumberFormat="1" applyFont="1" applyFill="1" applyBorder="1" applyAlignment="1" applyProtection="1">
      <alignment horizontal="center"/>
      <protection hidden="1"/>
    </xf>
    <xf numFmtId="49" fontId="0" fillId="8" borderId="1" xfId="5" applyNumberFormat="1" applyFont="1" applyFill="1" applyBorder="1" applyAlignment="1" applyProtection="1">
      <alignment horizontal="center" vertical="center"/>
      <protection locked="0" hidden="1"/>
    </xf>
    <xf numFmtId="49" fontId="2" fillId="8" borderId="1" xfId="5" applyNumberFormat="1" applyFont="1" applyFill="1" applyBorder="1" applyAlignment="1" applyProtection="1">
      <alignment horizontal="center" vertical="center"/>
      <protection locked="0" hidden="1"/>
    </xf>
    <xf numFmtId="164" fontId="21" fillId="3" borderId="0" xfId="5" applyFont="1" applyFill="1" applyAlignment="1" applyProtection="1">
      <alignment horizontal="center" vertical="center"/>
      <protection hidden="1"/>
    </xf>
    <xf numFmtId="167" fontId="24" fillId="4" borderId="1" xfId="5" applyNumberFormat="1" applyFont="1" applyFill="1" applyBorder="1" applyAlignment="1" applyProtection="1">
      <alignment horizontal="center"/>
      <protection hidden="1"/>
    </xf>
    <xf numFmtId="167" fontId="24" fillId="5" borderId="1" xfId="5" applyNumberFormat="1" applyFont="1" applyFill="1" applyBorder="1" applyAlignment="1" applyProtection="1">
      <alignment horizontal="center"/>
      <protection hidden="1"/>
    </xf>
    <xf numFmtId="167" fontId="20" fillId="6" borderId="1" xfId="5" applyNumberFormat="1" applyFont="1" applyFill="1" applyBorder="1" applyAlignment="1" applyProtection="1">
      <alignment horizontal="center" vertical="center"/>
      <protection hidden="1"/>
    </xf>
    <xf numFmtId="164" fontId="25" fillId="7" borderId="1" xfId="5" applyFont="1" applyFill="1" applyBorder="1" applyAlignment="1" applyProtection="1">
      <alignment horizontal="center" vertical="center" textRotation="90"/>
      <protection hidden="1"/>
    </xf>
    <xf numFmtId="164" fontId="25" fillId="7" borderId="3" xfId="5" applyFont="1" applyFill="1" applyBorder="1" applyAlignment="1" applyProtection="1">
      <alignment horizontal="center" vertical="center" textRotation="90"/>
      <protection hidden="1"/>
    </xf>
    <xf numFmtId="164" fontId="10" fillId="2" borderId="1" xfId="13" applyFont="1" applyFill="1" applyBorder="1" applyAlignment="1" applyProtection="1">
      <alignment horizontal="left"/>
    </xf>
    <xf numFmtId="164" fontId="29" fillId="8" borderId="7" xfId="21" applyFont="1" applyFill="1" applyBorder="1" applyAlignment="1" applyProtection="1">
      <alignment horizontal="center" vertical="center" wrapText="1"/>
    </xf>
    <xf numFmtId="164" fontId="28" fillId="2" borderId="2" xfId="21" applyFont="1" applyFill="1" applyBorder="1" applyAlignment="1" applyProtection="1">
      <alignment horizontal="left"/>
    </xf>
    <xf numFmtId="164" fontId="29" fillId="8" borderId="1" xfId="21" applyFont="1" applyFill="1" applyBorder="1" applyAlignment="1" applyProtection="1">
      <alignment horizontal="left"/>
      <protection locked="0"/>
    </xf>
    <xf numFmtId="164" fontId="3" fillId="2" borderId="7" xfId="21" applyFont="1" applyFill="1" applyBorder="1" applyAlignment="1" applyProtection="1">
      <alignment horizontal="center" vertical="center" textRotation="180"/>
    </xf>
    <xf numFmtId="164" fontId="3" fillId="2" borderId="7" xfId="21" applyFont="1" applyFill="1" applyBorder="1" applyAlignment="1" applyProtection="1">
      <alignment horizontal="center" vertical="center" textRotation="180" wrapText="1"/>
    </xf>
    <xf numFmtId="164" fontId="32" fillId="2" borderId="7" xfId="21" applyFont="1" applyFill="1" applyBorder="1" applyAlignment="1" applyProtection="1">
      <alignment horizontal="center" vertical="center" textRotation="180" wrapText="1"/>
    </xf>
    <xf numFmtId="0" fontId="0" fillId="2" borderId="0" xfId="0" applyFill="1"/>
    <xf numFmtId="164" fontId="35" fillId="2" borderId="13" xfId="5" applyFont="1" applyFill="1" applyBorder="1" applyAlignment="1" applyProtection="1">
      <alignment horizontal="center" vertical="center" wrapText="1"/>
    </xf>
    <xf numFmtId="164" fontId="34" fillId="9" borderId="0" xfId="5" applyFont="1" applyFill="1" applyAlignment="1" applyProtection="1">
      <alignment horizontal="center"/>
    </xf>
    <xf numFmtId="164" fontId="23" fillId="2" borderId="0" xfId="5" applyFont="1" applyFill="1" applyAlignment="1" applyProtection="1">
      <alignment horizontal="center" vertical="center"/>
    </xf>
    <xf numFmtId="164" fontId="23" fillId="10" borderId="0" xfId="5" applyFont="1" applyFill="1" applyAlignment="1" applyProtection="1">
      <alignment horizontal="center" vertical="center"/>
    </xf>
    <xf numFmtId="164" fontId="23" fillId="2" borderId="0" xfId="5" applyFont="1" applyFill="1" applyAlignment="1" applyProtection="1">
      <alignment horizontal="left" vertical="center"/>
    </xf>
    <xf numFmtId="0" fontId="0" fillId="0" borderId="0" xfId="0"/>
    <xf numFmtId="0" fontId="0" fillId="0" borderId="4" xfId="0" applyBorder="1"/>
    <xf numFmtId="0" fontId="0" fillId="15" borderId="0" xfId="0" applyFill="1" applyAlignment="1">
      <alignment horizontal="center"/>
    </xf>
    <xf numFmtId="0" fontId="0" fillId="4" borderId="0" xfId="0" applyFill="1" applyAlignment="1">
      <alignment horizontal="center"/>
    </xf>
    <xf numFmtId="167" fontId="24" fillId="14" borderId="1" xfId="5" applyNumberFormat="1" applyFont="1" applyFill="1" applyBorder="1" applyAlignment="1" applyProtection="1">
      <alignment horizontal="center"/>
    </xf>
    <xf numFmtId="164" fontId="17" fillId="2" borderId="0" xfId="5" applyFont="1" applyFill="1" applyAlignment="1" applyProtection="1">
      <alignment horizontal="right" vertical="center"/>
      <protection hidden="1"/>
    </xf>
    <xf numFmtId="164" fontId="17" fillId="2" borderId="8" xfId="5" applyFont="1" applyFill="1" applyBorder="1" applyAlignment="1" applyProtection="1">
      <alignment horizontal="center" vertical="center"/>
    </xf>
    <xf numFmtId="175" fontId="17" fillId="18" borderId="0" xfId="5" applyNumberFormat="1" applyFont="1" applyFill="1" applyAlignment="1" applyProtection="1">
      <alignment horizontal="center" vertical="center"/>
    </xf>
    <xf numFmtId="166" fontId="24" fillId="2" borderId="6" xfId="5" applyNumberFormat="1" applyFont="1" applyFill="1" applyBorder="1" applyAlignment="1" applyProtection="1">
      <alignment horizontal="left" vertical="center"/>
      <protection locked="0"/>
    </xf>
    <xf numFmtId="164" fontId="39" fillId="2" borderId="0" xfId="5" applyFont="1" applyFill="1" applyProtection="1"/>
    <xf numFmtId="164" fontId="40" fillId="2" borderId="0" xfId="5" applyFont="1" applyFill="1" applyAlignment="1" applyProtection="1">
      <alignment horizontal="left" vertical="center" wrapText="1"/>
    </xf>
    <xf numFmtId="164" fontId="28" fillId="12" borderId="6" xfId="5" applyFont="1" applyFill="1" applyBorder="1" applyAlignment="1" applyProtection="1">
      <alignment vertical="center" wrapText="1"/>
    </xf>
    <xf numFmtId="164" fontId="28" fillId="12" borderId="0" xfId="5" applyFont="1" applyFill="1" applyAlignment="1" applyProtection="1">
      <alignment vertical="center" wrapText="1"/>
    </xf>
    <xf numFmtId="49" fontId="17" fillId="0" borderId="6" xfId="5" applyNumberFormat="1" applyFont="1" applyBorder="1" applyAlignment="1" applyProtection="1">
      <alignment vertical="center"/>
      <protection hidden="1"/>
    </xf>
    <xf numFmtId="49" fontId="17" fillId="0" borderId="0" xfId="5" applyNumberFormat="1" applyFont="1" applyBorder="1" applyAlignment="1" applyProtection="1">
      <alignment vertical="center"/>
      <protection hidden="1"/>
    </xf>
    <xf numFmtId="49" fontId="17" fillId="0" borderId="32" xfId="5" applyNumberFormat="1" applyFont="1" applyBorder="1" applyAlignment="1" applyProtection="1">
      <alignment vertical="center"/>
      <protection hidden="1"/>
    </xf>
    <xf numFmtId="164" fontId="74" fillId="7" borderId="1" xfId="5" applyFont="1" applyFill="1" applyBorder="1" applyAlignment="1" applyProtection="1">
      <alignment horizontal="center" vertical="center" textRotation="90"/>
      <protection hidden="1"/>
    </xf>
    <xf numFmtId="164" fontId="61" fillId="0" borderId="3" xfId="5" applyFont="1" applyBorder="1" applyAlignment="1" applyProtection="1">
      <alignment horizontal="left" vertical="center"/>
    </xf>
    <xf numFmtId="164" fontId="61" fillId="0" borderId="14" xfId="5" applyFont="1" applyBorder="1" applyAlignment="1" applyProtection="1">
      <alignment horizontal="left" vertical="center"/>
    </xf>
    <xf numFmtId="164" fontId="8" fillId="0" borderId="3" xfId="5" applyFont="1" applyBorder="1" applyAlignment="1" applyProtection="1">
      <alignment horizontal="right" vertical="center"/>
      <protection hidden="1"/>
    </xf>
    <xf numFmtId="164" fontId="8" fillId="0" borderId="14" xfId="5" applyFont="1" applyBorder="1" applyAlignment="1" applyProtection="1">
      <alignment horizontal="right" vertical="center"/>
      <protection hidden="1"/>
    </xf>
    <xf numFmtId="164" fontId="21" fillId="21" borderId="11" xfId="5" applyFont="1" applyFill="1" applyBorder="1" applyAlignment="1" applyProtection="1">
      <alignment horizontal="center" vertical="center"/>
      <protection locked="0"/>
    </xf>
    <xf numFmtId="164" fontId="9" fillId="2" borderId="11" xfId="5" applyFont="1" applyFill="1" applyBorder="1" applyAlignment="1" applyProtection="1">
      <alignment horizontal="center"/>
      <protection hidden="1"/>
    </xf>
    <xf numFmtId="166" fontId="20" fillId="2" borderId="3" xfId="5" applyNumberFormat="1" applyFont="1" applyFill="1" applyBorder="1" applyAlignment="1" applyProtection="1">
      <alignment horizontal="center" vertical="center"/>
      <protection hidden="1"/>
    </xf>
    <xf numFmtId="166" fontId="20" fillId="2" borderId="14" xfId="5" applyNumberFormat="1" applyFont="1" applyFill="1" applyBorder="1" applyAlignment="1" applyProtection="1">
      <alignment horizontal="center" vertical="center"/>
      <protection hidden="1"/>
    </xf>
  </cellXfs>
  <cellStyles count="29">
    <cellStyle name="cf1" xfId="1" xr:uid="{00000000-0005-0000-0000-000000000000}"/>
    <cellStyle name="cf2" xfId="2" xr:uid="{00000000-0005-0000-0000-000001000000}"/>
    <cellStyle name="ConditionalStyle_11" xfId="3" xr:uid="{00000000-0005-0000-0000-000002000000}"/>
    <cellStyle name="Excel Built-in Hyperlink" xfId="4" xr:uid="{00000000-0005-0000-0000-000003000000}"/>
    <cellStyle name="Excel Built-in Normal" xfId="5" xr:uid="{00000000-0005-0000-0000-000004000000}"/>
    <cellStyle name="Excel Built-in Normal 2" xfId="22" xr:uid="{5CB76F00-234C-481F-B571-49478488B30A}"/>
    <cellStyle name="Heading" xfId="6" xr:uid="{00000000-0005-0000-0000-000005000000}"/>
    <cellStyle name="Heading1" xfId="7" xr:uid="{00000000-0005-0000-0000-000006000000}"/>
    <cellStyle name="Komma" xfId="26" builtinId="3"/>
    <cellStyle name="Link" xfId="25" builtinId="8"/>
    <cellStyle name="Prozent 2" xfId="8" xr:uid="{00000000-0005-0000-0000-000007000000}"/>
    <cellStyle name="Result" xfId="9" xr:uid="{00000000-0005-0000-0000-000008000000}"/>
    <cellStyle name="Result2" xfId="10" xr:uid="{00000000-0005-0000-0000-000009000000}"/>
    <cellStyle name="Standard" xfId="0" builtinId="0" customBuiltin="1"/>
    <cellStyle name="Standard 11" xfId="27" xr:uid="{25793E41-A86E-456E-9AEB-6B98A790F690}"/>
    <cellStyle name="Standard 2" xfId="13" xr:uid="{00000000-0005-0000-0000-00000B000000}"/>
    <cellStyle name="Standard 2 3" xfId="14" xr:uid="{00000000-0005-0000-0000-00000C000000}"/>
    <cellStyle name="Standard 3" xfId="24" xr:uid="{32101039-317C-4CB3-96DF-8494B378F469}"/>
    <cellStyle name="Standard 3 3" xfId="15" xr:uid="{00000000-0005-0000-0000-00000D000000}"/>
    <cellStyle name="Standard 4" xfId="16" xr:uid="{00000000-0005-0000-0000-00000E000000}"/>
    <cellStyle name="Standard 4 2" xfId="17" xr:uid="{00000000-0005-0000-0000-00000F000000}"/>
    <cellStyle name="Standard 4 3" xfId="18" xr:uid="{00000000-0005-0000-0000-000010000000}"/>
    <cellStyle name="Standard 7" xfId="19" xr:uid="{00000000-0005-0000-0000-000011000000}"/>
    <cellStyle name="Standard_021_Los_1" xfId="11" xr:uid="{00000000-0005-0000-0000-000012000000}"/>
    <cellStyle name="Standard_021_Los_1 2" xfId="12" xr:uid="{00000000-0005-0000-0000-000013000000}"/>
    <cellStyle name="Standard_021_Los_1 2 2" xfId="23" xr:uid="{8F417645-D40F-486A-AE68-7AF8E0C44B05}"/>
    <cellStyle name="Standard_F.G.f.Ausschreibung 2011" xfId="20" xr:uid="{00000000-0005-0000-0000-000014000000}"/>
    <cellStyle name="Standard_Mappe2" xfId="21" xr:uid="{00000000-0005-0000-0000-000015000000}"/>
    <cellStyle name="Standard_Muster. Glas A 250211 2" xfId="28" xr:uid="{2A466B38-CD20-4972-988A-753308FE9634}"/>
  </cellStyles>
  <dxfs count="4">
    <dxf>
      <font>
        <b/>
        <color rgb="FFFF0000"/>
        <family val="2"/>
      </font>
    </dxf>
    <dxf>
      <font>
        <b/>
        <color rgb="FFFF0000"/>
        <family val="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chbauamt@fellbach.de" TargetMode="External"/><Relationship Id="rId1" Type="http://schemas.openxmlformats.org/officeDocument/2006/relationships/hyperlink" Target="mailto:hochbauamt@fellbach.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J56"/>
  <sheetViews>
    <sheetView tabSelected="1" workbookViewId="0">
      <selection activeCell="I19" sqref="I19"/>
    </sheetView>
  </sheetViews>
  <sheetFormatPr baseColWidth="10" defaultRowHeight="15.75" x14ac:dyDescent="0.2"/>
  <cols>
    <col min="1" max="1" width="7.375" style="8" customWidth="1"/>
    <col min="2" max="2" width="8.625" style="1" customWidth="1"/>
    <col min="3" max="3" width="15.125" style="1" customWidth="1"/>
    <col min="4" max="4" width="11" style="10" customWidth="1"/>
    <col min="5" max="6" width="10.625" style="10" customWidth="1"/>
    <col min="7" max="7" width="11.5" style="10" customWidth="1"/>
    <col min="8" max="8" width="15.625" style="10" customWidth="1"/>
    <col min="9" max="9" width="11.875" style="1" customWidth="1"/>
    <col min="10" max="1024" width="10.625" style="1" customWidth="1"/>
    <col min="1025" max="1025" width="11" customWidth="1"/>
  </cols>
  <sheetData>
    <row r="1" spans="1:9" ht="25.5" x14ac:dyDescent="0.2">
      <c r="A1" s="453" t="s">
        <v>312</v>
      </c>
      <c r="B1" s="453"/>
      <c r="C1" s="453"/>
      <c r="D1" s="453"/>
      <c r="E1" s="453"/>
      <c r="F1" s="453"/>
      <c r="G1" s="453"/>
      <c r="H1" s="453"/>
      <c r="I1" s="453"/>
    </row>
    <row r="2" spans="1:9" ht="25.5" x14ac:dyDescent="0.2">
      <c r="A2" s="2" t="s">
        <v>425</v>
      </c>
      <c r="B2" s="2"/>
      <c r="C2" s="2"/>
      <c r="D2" s="2"/>
      <c r="E2" s="2"/>
      <c r="F2" s="2"/>
      <c r="G2" s="2"/>
      <c r="H2" s="2"/>
    </row>
    <row r="3" spans="1:9" ht="25.5" x14ac:dyDescent="0.2">
      <c r="A3" s="2"/>
      <c r="B3" s="2"/>
      <c r="C3" s="2"/>
      <c r="D3" s="2"/>
      <c r="E3" s="2"/>
      <c r="F3" s="2"/>
      <c r="G3" s="2"/>
      <c r="H3" s="2"/>
    </row>
    <row r="4" spans="1:9" x14ac:dyDescent="0.2">
      <c r="A4" s="3"/>
      <c r="B4" s="4"/>
      <c r="C4" s="4"/>
      <c r="D4" s="5"/>
      <c r="E4" s="5"/>
      <c r="F4" s="5"/>
      <c r="G4" s="5"/>
      <c r="H4" s="5"/>
    </row>
    <row r="5" spans="1:9" x14ac:dyDescent="0.2">
      <c r="A5" s="3" t="s">
        <v>0</v>
      </c>
      <c r="B5" s="4"/>
      <c r="C5" s="6" t="s">
        <v>1</v>
      </c>
      <c r="D5" s="7"/>
      <c r="E5" s="7"/>
      <c r="F5" s="7"/>
      <c r="G5" s="7"/>
      <c r="H5" s="5"/>
    </row>
    <row r="6" spans="1:9" x14ac:dyDescent="0.2">
      <c r="C6" s="6" t="s">
        <v>2</v>
      </c>
      <c r="D6" s="7"/>
      <c r="E6" s="7"/>
      <c r="F6" s="7"/>
      <c r="G6" s="7"/>
      <c r="H6" s="5"/>
    </row>
    <row r="7" spans="1:9" x14ac:dyDescent="0.2">
      <c r="A7" s="3" t="s">
        <v>3</v>
      </c>
      <c r="B7" s="4"/>
      <c r="C7" s="6" t="s">
        <v>4</v>
      </c>
      <c r="D7" s="7"/>
      <c r="E7" s="7"/>
      <c r="F7" s="7"/>
      <c r="G7" s="7"/>
      <c r="H7" s="5"/>
    </row>
    <row r="8" spans="1:9" x14ac:dyDescent="0.2">
      <c r="A8" s="3" t="s">
        <v>5</v>
      </c>
      <c r="B8" s="4"/>
      <c r="C8" s="6" t="s">
        <v>6</v>
      </c>
      <c r="D8" s="7"/>
      <c r="E8" s="7"/>
      <c r="F8" s="7"/>
      <c r="G8" s="7"/>
      <c r="H8" s="5"/>
    </row>
    <row r="9" spans="1:9" x14ac:dyDescent="0.2">
      <c r="A9" s="3"/>
      <c r="B9" s="4"/>
      <c r="C9" s="6"/>
      <c r="D9" s="7"/>
      <c r="E9" s="7"/>
      <c r="F9" s="7"/>
      <c r="G9" s="7"/>
      <c r="H9" s="5"/>
    </row>
    <row r="10" spans="1:9" x14ac:dyDescent="0.2">
      <c r="A10" s="3"/>
      <c r="B10" s="4"/>
      <c r="D10" s="7"/>
      <c r="E10" s="1"/>
      <c r="F10" s="7"/>
      <c r="G10" s="7"/>
      <c r="H10" s="5"/>
    </row>
    <row r="11" spans="1:9" x14ac:dyDescent="0.2">
      <c r="A11" s="3"/>
      <c r="B11" s="4"/>
      <c r="C11" s="6"/>
      <c r="D11" s="9"/>
      <c r="F11" s="11"/>
      <c r="G11" s="7"/>
      <c r="H11" s="5"/>
    </row>
    <row r="12" spans="1:9" x14ac:dyDescent="0.2">
      <c r="A12" s="3" t="s">
        <v>7</v>
      </c>
      <c r="B12" s="4"/>
      <c r="C12" s="11" t="s">
        <v>418</v>
      </c>
      <c r="D12"/>
      <c r="E12" s="11" t="s">
        <v>427</v>
      </c>
      <c r="F12" s="11"/>
      <c r="G12" s="7"/>
      <c r="H12" s="5"/>
    </row>
    <row r="13" spans="1:9" x14ac:dyDescent="0.2">
      <c r="A13" s="3" t="s">
        <v>8</v>
      </c>
      <c r="B13" s="4"/>
      <c r="C13" s="11" t="s">
        <v>415</v>
      </c>
      <c r="D13" s="7"/>
      <c r="E13" s="11" t="s">
        <v>426</v>
      </c>
      <c r="F13" s="11"/>
      <c r="G13" s="7"/>
      <c r="H13" s="5"/>
    </row>
    <row r="14" spans="1:9" x14ac:dyDescent="0.2">
      <c r="A14" s="3" t="s">
        <v>9</v>
      </c>
      <c r="B14" s="4"/>
      <c r="C14" s="271" t="s">
        <v>416</v>
      </c>
      <c r="D14" s="6"/>
      <c r="E14" s="278" t="s">
        <v>416</v>
      </c>
      <c r="G14" s="7"/>
      <c r="H14" s="5"/>
    </row>
    <row r="15" spans="1:9" x14ac:dyDescent="0.2">
      <c r="A15" s="3"/>
      <c r="B15" s="4"/>
      <c r="C15" s="12"/>
      <c r="D15" s="12"/>
      <c r="E15" s="13"/>
      <c r="F15" s="7"/>
      <c r="G15" s="7"/>
      <c r="H15" s="5"/>
    </row>
    <row r="16" spans="1:9" ht="20.100000000000001" customHeight="1" x14ac:dyDescent="0.2">
      <c r="A16" s="3"/>
      <c r="B16" s="4"/>
      <c r="C16" s="4"/>
      <c r="D16" s="5"/>
      <c r="E16" s="5"/>
      <c r="F16" s="5"/>
      <c r="G16" s="5"/>
      <c r="H16" s="14"/>
    </row>
    <row r="17" spans="1:17" ht="18" x14ac:dyDescent="0.2">
      <c r="A17" s="15" t="s">
        <v>10</v>
      </c>
      <c r="B17" s="4"/>
      <c r="C17" s="4"/>
      <c r="D17" s="5" t="s">
        <v>11</v>
      </c>
      <c r="E17" s="16" t="s">
        <v>11</v>
      </c>
      <c r="F17" s="17" t="s">
        <v>11</v>
      </c>
      <c r="G17" s="17"/>
      <c r="H17" s="5"/>
    </row>
    <row r="18" spans="1:17" ht="18" x14ac:dyDescent="0.2">
      <c r="A18" s="15" t="s">
        <v>12</v>
      </c>
      <c r="B18" s="4"/>
      <c r="C18" s="4"/>
      <c r="D18" s="444">
        <v>45443</v>
      </c>
      <c r="E18" s="7" t="s">
        <v>13</v>
      </c>
      <c r="G18" s="19"/>
      <c r="H18" s="5"/>
    </row>
    <row r="19" spans="1:17" ht="15.75" customHeight="1" x14ac:dyDescent="0.2">
      <c r="A19" s="3"/>
      <c r="B19" s="4"/>
      <c r="C19" s="4"/>
      <c r="D19" s="3"/>
      <c r="E19" s="5"/>
      <c r="F19" s="5"/>
      <c r="G19" s="5"/>
      <c r="H19" s="20"/>
    </row>
    <row r="20" spans="1:17" x14ac:dyDescent="0.2">
      <c r="A20" s="3" t="s">
        <v>14</v>
      </c>
      <c r="B20" s="4"/>
      <c r="C20" s="4"/>
      <c r="D20" s="5"/>
      <c r="E20" s="5"/>
      <c r="F20" s="5"/>
      <c r="G20" s="5"/>
      <c r="H20" s="5"/>
      <c r="J20" s="1" t="s">
        <v>11</v>
      </c>
    </row>
    <row r="21" spans="1:17" x14ac:dyDescent="0.2">
      <c r="A21" s="3" t="s">
        <v>15</v>
      </c>
      <c r="B21" s="4"/>
      <c r="C21" s="4"/>
      <c r="D21" s="5"/>
      <c r="E21" s="5"/>
      <c r="F21" s="5"/>
      <c r="G21" s="5"/>
      <c r="H21" s="17"/>
    </row>
    <row r="22" spans="1:17" x14ac:dyDescent="0.2">
      <c r="A22" s="3"/>
      <c r="B22" s="4"/>
      <c r="C22" s="4"/>
      <c r="D22" s="5"/>
      <c r="E22" s="5"/>
      <c r="F22" s="5"/>
      <c r="G22" s="5"/>
      <c r="H22" s="17"/>
    </row>
    <row r="23" spans="1:17" x14ac:dyDescent="0.2">
      <c r="A23" s="3" t="s">
        <v>16</v>
      </c>
      <c r="B23" s="4"/>
      <c r="C23" s="4"/>
      <c r="D23" s="5"/>
      <c r="E23" s="5"/>
      <c r="F23" s="5"/>
      <c r="G23" s="5"/>
      <c r="H23" s="19"/>
    </row>
    <row r="24" spans="1:17" x14ac:dyDescent="0.2">
      <c r="A24" s="3"/>
      <c r="B24" s="4"/>
      <c r="C24" s="4"/>
      <c r="D24" s="5"/>
      <c r="E24" s="5"/>
      <c r="F24" s="5"/>
      <c r="G24" s="5"/>
      <c r="H24" s="19"/>
      <c r="I24" s="19"/>
    </row>
    <row r="25" spans="1:17" x14ac:dyDescent="0.2">
      <c r="A25" s="11" t="s">
        <v>17</v>
      </c>
      <c r="B25" s="21"/>
      <c r="C25" s="21"/>
      <c r="D25" s="7"/>
      <c r="E25" s="7"/>
      <c r="F25" s="7"/>
      <c r="G25" s="7"/>
      <c r="H25" s="22"/>
      <c r="I25" s="19"/>
    </row>
    <row r="26" spans="1:17" x14ac:dyDescent="0.2">
      <c r="A26" s="11" t="s">
        <v>414</v>
      </c>
      <c r="B26" s="21"/>
      <c r="C26" s="21"/>
      <c r="D26" s="7"/>
      <c r="E26" s="7"/>
      <c r="F26" s="7"/>
      <c r="G26" s="7"/>
      <c r="H26" s="22"/>
      <c r="I26" s="19"/>
    </row>
    <row r="27" spans="1:17" x14ac:dyDescent="0.2">
      <c r="A27" s="11" t="s">
        <v>18</v>
      </c>
      <c r="B27" s="21"/>
      <c r="C27" s="21"/>
      <c r="D27" s="7"/>
      <c r="E27" s="7"/>
      <c r="F27" s="7"/>
      <c r="G27" s="7"/>
      <c r="H27" s="22"/>
      <c r="I27" s="19"/>
    </row>
    <row r="28" spans="1:17" x14ac:dyDescent="0.2">
      <c r="A28" s="11"/>
      <c r="B28" s="21"/>
      <c r="C28" s="21"/>
      <c r="D28" s="7"/>
      <c r="E28" s="7"/>
      <c r="F28" s="7"/>
      <c r="G28" s="7"/>
      <c r="H28" s="22"/>
    </row>
    <row r="29" spans="1:17" ht="18" x14ac:dyDescent="0.2">
      <c r="A29" s="15" t="s">
        <v>19</v>
      </c>
      <c r="B29" s="4"/>
      <c r="C29" s="4"/>
      <c r="D29" s="6" t="s">
        <v>417</v>
      </c>
      <c r="E29" s="5"/>
      <c r="F29" s="5"/>
      <c r="G29" s="5"/>
      <c r="H29" s="5"/>
    </row>
    <row r="31" spans="1:17" ht="18" x14ac:dyDescent="0.2">
      <c r="A31" s="15" t="s">
        <v>20</v>
      </c>
      <c r="B31" s="4"/>
      <c r="C31" s="4"/>
      <c r="D31" s="18" t="s">
        <v>21</v>
      </c>
      <c r="E31" s="11"/>
    </row>
    <row r="32" spans="1:17" ht="18" x14ac:dyDescent="0.2">
      <c r="A32" s="23"/>
      <c r="B32" s="24"/>
      <c r="C32" s="6"/>
      <c r="D32" s="6"/>
      <c r="E32" s="6"/>
      <c r="F32" s="6"/>
      <c r="G32" s="6"/>
      <c r="H32" s="6"/>
      <c r="I32" s="25"/>
      <c r="J32" s="10"/>
      <c r="K32" s="10"/>
      <c r="L32" s="10"/>
      <c r="M32" s="10"/>
      <c r="N32" s="25"/>
      <c r="O32" s="25"/>
      <c r="Q32" s="8"/>
    </row>
    <row r="33" spans="1:17" ht="8.25" customHeight="1" x14ac:dyDescent="0.2">
      <c r="A33" s="23"/>
      <c r="B33" s="6"/>
      <c r="C33" s="6"/>
      <c r="D33" s="6"/>
      <c r="E33" s="6"/>
      <c r="F33" s="6"/>
      <c r="G33" s="6"/>
      <c r="H33" s="6"/>
      <c r="I33" s="25"/>
      <c r="J33" s="10"/>
      <c r="K33" s="10"/>
      <c r="L33" s="10"/>
      <c r="M33" s="10"/>
      <c r="N33" s="25"/>
      <c r="O33" s="25"/>
      <c r="Q33" s="8"/>
    </row>
    <row r="34" spans="1:17" x14ac:dyDescent="0.2">
      <c r="A34" s="5"/>
      <c r="B34" s="273" t="s">
        <v>419</v>
      </c>
      <c r="C34" s="273" t="s">
        <v>420</v>
      </c>
      <c r="D34" s="274"/>
      <c r="E34" s="11"/>
      <c r="F34" s="11"/>
      <c r="G34" s="7"/>
      <c r="H34" s="7"/>
      <c r="J34" s="3"/>
    </row>
    <row r="35" spans="1:17" ht="15.75" customHeight="1" x14ac:dyDescent="0.2">
      <c r="A35" s="5"/>
      <c r="B35" s="275"/>
      <c r="C35" s="273" t="s">
        <v>421</v>
      </c>
      <c r="D35" s="274"/>
      <c r="E35" s="27"/>
      <c r="F35" s="27"/>
      <c r="G35" s="27"/>
      <c r="H35" s="27"/>
      <c r="J35" s="3"/>
    </row>
    <row r="36" spans="1:17" ht="15.75" customHeight="1" x14ac:dyDescent="0.2">
      <c r="A36" s="5"/>
      <c r="B36" s="275"/>
      <c r="C36" s="273" t="s">
        <v>422</v>
      </c>
      <c r="D36" s="274"/>
      <c r="E36" s="27"/>
      <c r="F36" s="27"/>
      <c r="G36" s="27"/>
      <c r="H36" s="27"/>
      <c r="J36" s="3"/>
      <c r="L36" s="26"/>
      <c r="M36" s="26"/>
      <c r="N36" s="26"/>
      <c r="O36" s="27"/>
      <c r="P36" s="27"/>
    </row>
    <row r="37" spans="1:17" ht="15.75" customHeight="1" x14ac:dyDescent="0.2">
      <c r="A37" s="5"/>
      <c r="B37" s="276"/>
      <c r="C37" s="273" t="s">
        <v>423</v>
      </c>
      <c r="D37" s="273"/>
      <c r="E37" s="27"/>
      <c r="F37" s="27"/>
      <c r="G37" s="27"/>
      <c r="H37" s="27"/>
      <c r="J37" s="3"/>
      <c r="L37" s="28"/>
      <c r="M37" s="26"/>
      <c r="N37" s="26"/>
      <c r="O37" s="27"/>
      <c r="P37" s="27"/>
    </row>
    <row r="38" spans="1:17" ht="15.75" customHeight="1" x14ac:dyDescent="0.2">
      <c r="A38" s="5"/>
      <c r="B38" s="273"/>
      <c r="C38" s="273" t="s">
        <v>424</v>
      </c>
      <c r="D38" s="277"/>
      <c r="E38" s="26"/>
      <c r="F38" s="26"/>
      <c r="G38" s="29"/>
      <c r="H38" s="29"/>
      <c r="J38" s="3"/>
      <c r="L38" s="26"/>
      <c r="M38" s="26"/>
      <c r="N38" s="26"/>
      <c r="O38" s="27"/>
      <c r="P38" s="27"/>
    </row>
    <row r="39" spans="1:17" ht="15.75" customHeight="1" x14ac:dyDescent="0.2">
      <c r="A39" s="5"/>
      <c r="B39" s="275"/>
      <c r="C39" s="273" t="s">
        <v>428</v>
      </c>
      <c r="D39" s="273"/>
      <c r="G39" s="29"/>
      <c r="H39" s="29"/>
      <c r="J39" s="3"/>
      <c r="L39" s="26"/>
      <c r="M39" s="26"/>
      <c r="N39" s="26"/>
      <c r="O39" s="26"/>
      <c r="P39" s="26"/>
    </row>
    <row r="40" spans="1:17" ht="15.75" customHeight="1" x14ac:dyDescent="0.2">
      <c r="A40" s="28"/>
      <c r="B40" s="28"/>
      <c r="C40" s="28"/>
      <c r="D40" s="28"/>
      <c r="E40" s="28"/>
      <c r="F40" s="28"/>
      <c r="G40" s="28"/>
      <c r="H40" s="31"/>
      <c r="J40" s="3"/>
    </row>
    <row r="41" spans="1:17" ht="9" customHeight="1" x14ac:dyDescent="0.2">
      <c r="A41" s="28"/>
      <c r="B41" s="28"/>
      <c r="C41" s="28"/>
      <c r="D41" s="28"/>
      <c r="E41" s="28"/>
      <c r="F41" s="28"/>
      <c r="G41" s="28"/>
      <c r="H41" s="31"/>
      <c r="J41" s="3"/>
    </row>
    <row r="42" spans="1:17" x14ac:dyDescent="0.2">
      <c r="B42" s="11" t="s">
        <v>22</v>
      </c>
      <c r="C42" s="3"/>
      <c r="D42" s="5"/>
      <c r="E42" s="5"/>
      <c r="F42" s="30"/>
      <c r="G42" s="31"/>
      <c r="H42" s="31"/>
      <c r="J42" s="3"/>
    </row>
    <row r="43" spans="1:17" x14ac:dyDescent="0.2">
      <c r="B43" s="3" t="s">
        <v>23</v>
      </c>
      <c r="C43" s="3"/>
      <c r="D43" s="5"/>
      <c r="E43" s="5"/>
      <c r="F43" s="30"/>
      <c r="G43" s="31"/>
      <c r="H43" s="31"/>
      <c r="J43" s="3"/>
    </row>
    <row r="44" spans="1:17" ht="9" customHeight="1" x14ac:dyDescent="0.2">
      <c r="A44" s="23"/>
      <c r="B44" s="6"/>
      <c r="C44" s="6"/>
      <c r="D44" s="6"/>
      <c r="E44" s="6"/>
      <c r="F44" s="6"/>
      <c r="G44" s="6"/>
      <c r="H44" s="6" t="s">
        <v>11</v>
      </c>
      <c r="I44" s="25"/>
      <c r="J44" s="3"/>
    </row>
    <row r="45" spans="1:17" ht="15.75" customHeight="1" x14ac:dyDescent="0.2">
      <c r="A45" s="5"/>
      <c r="B45" s="3" t="s">
        <v>24</v>
      </c>
      <c r="C45" s="3"/>
      <c r="D45" s="5"/>
      <c r="E45" s="5"/>
      <c r="F45" s="3"/>
      <c r="G45" s="31"/>
      <c r="H45" s="31"/>
      <c r="J45" s="3"/>
    </row>
    <row r="46" spans="1:17" ht="15.75" customHeight="1" x14ac:dyDescent="0.2">
      <c r="A46" s="5"/>
      <c r="B46" s="3" t="s">
        <v>25</v>
      </c>
      <c r="C46" s="3"/>
      <c r="D46" s="5"/>
      <c r="E46" s="5"/>
      <c r="F46" s="3"/>
      <c r="G46" s="31"/>
      <c r="H46" s="31"/>
      <c r="J46" s="3"/>
    </row>
    <row r="47" spans="1:17" ht="15.75" customHeight="1" x14ac:dyDescent="0.2">
      <c r="A47" s="5"/>
      <c r="B47" s="27" t="s">
        <v>26</v>
      </c>
      <c r="C47" s="27"/>
      <c r="D47" s="27"/>
      <c r="E47" s="27"/>
      <c r="F47" s="27"/>
      <c r="G47" s="31"/>
      <c r="H47" s="31"/>
      <c r="J47" s="3"/>
    </row>
    <row r="48" spans="1:17" ht="9" customHeight="1" x14ac:dyDescent="0.2">
      <c r="A48" s="23"/>
      <c r="B48" s="6"/>
      <c r="C48" s="6"/>
      <c r="D48" s="6"/>
      <c r="E48" s="6"/>
      <c r="F48" s="6"/>
      <c r="G48" s="6"/>
      <c r="H48" s="6"/>
      <c r="I48" s="25"/>
      <c r="J48" s="3"/>
    </row>
    <row r="49" spans="1:17" x14ac:dyDescent="0.2">
      <c r="A49" s="5"/>
      <c r="B49" s="11" t="s">
        <v>736</v>
      </c>
      <c r="C49" s="4"/>
      <c r="D49" s="5"/>
      <c r="E49" s="5"/>
      <c r="F49" s="5"/>
      <c r="G49" s="5"/>
      <c r="H49" s="5"/>
      <c r="J49" s="3"/>
    </row>
    <row r="50" spans="1:17" ht="9" customHeight="1" x14ac:dyDescent="0.2">
      <c r="A50" s="5"/>
      <c r="B50" s="11"/>
      <c r="C50" s="4"/>
      <c r="D50" s="5"/>
      <c r="E50" s="5"/>
      <c r="F50" s="5"/>
      <c r="G50" s="5"/>
      <c r="H50" s="5"/>
      <c r="J50" s="3"/>
    </row>
    <row r="51" spans="1:17" ht="15.75" customHeight="1" x14ac:dyDescent="0.2">
      <c r="A51" s="5"/>
      <c r="B51" s="32" t="s">
        <v>27</v>
      </c>
      <c r="C51" s="4"/>
      <c r="D51" s="4"/>
      <c r="E51" s="4"/>
      <c r="F51" s="5"/>
      <c r="G51" s="5"/>
      <c r="H51" s="5"/>
      <c r="J51" s="3"/>
    </row>
    <row r="52" spans="1:17" ht="15.75" customHeight="1" x14ac:dyDescent="0.2">
      <c r="A52" s="5"/>
      <c r="B52" s="32" t="s">
        <v>28</v>
      </c>
      <c r="C52" s="4"/>
      <c r="D52" s="4"/>
      <c r="E52" s="4"/>
      <c r="F52" s="4"/>
      <c r="G52" s="5"/>
      <c r="H52" s="5"/>
      <c r="J52" s="3"/>
    </row>
    <row r="53" spans="1:17" ht="15.75" customHeight="1" x14ac:dyDescent="0.2">
      <c r="A53" s="5"/>
      <c r="J53" s="10"/>
      <c r="K53" s="10"/>
      <c r="L53" s="10"/>
      <c r="M53" s="10"/>
      <c r="N53" s="25"/>
      <c r="O53" s="25"/>
      <c r="Q53" s="8"/>
    </row>
    <row r="54" spans="1:17" ht="15.75" customHeight="1" x14ac:dyDescent="0.2">
      <c r="A54" s="3"/>
    </row>
    <row r="55" spans="1:17" ht="15.75" customHeight="1" x14ac:dyDescent="0.2">
      <c r="A55" s="3"/>
    </row>
    <row r="56" spans="1:17" ht="15.75" customHeight="1" x14ac:dyDescent="0.2">
      <c r="A56" s="3"/>
    </row>
  </sheetData>
  <sheetProtection algorithmName="SHA-512" hashValue="SDWuCCrbmPgUvCol+heovpagAGiNB0ygB231gLbX+ARLx6NxIcc5QNb6nvV0eFJjrhAZI5DIcL+vtpUKel7MFg==" saltValue="gvOgd49DpqLcgxD+txBunw==" spinCount="100000" sheet="1" objects="1" scenarios="1"/>
  <mergeCells count="1">
    <mergeCell ref="A1:I1"/>
  </mergeCells>
  <conditionalFormatting sqref="C34:C39">
    <cfRule type="cellIs" dxfId="3" priority="1" stopIfTrue="1" operator="equal">
      <formula>AE34</formula>
    </cfRule>
  </conditionalFormatting>
  <conditionalFormatting sqref="C47">
    <cfRule type="cellIs" priority="3" stopIfTrue="1" operator="equal">
      <formula>#REF!</formula>
    </cfRule>
  </conditionalFormatting>
  <conditionalFormatting sqref="F34:F37 P36:P38">
    <cfRule type="cellIs" priority="7" stopIfTrue="1" operator="equal">
      <formula>AE40</formula>
    </cfRule>
  </conditionalFormatting>
  <hyperlinks>
    <hyperlink ref="C14" r:id="rId1" xr:uid="{89DC999E-6198-4EC6-AB3B-62F5BB9ECD9E}"/>
    <hyperlink ref="E14" r:id="rId2" display="mailto:hochbauamt@fellbach.de" xr:uid="{A03BB305-E564-4F81-B722-4A17C6363DFD}"/>
  </hyperlinks>
  <pageMargins left="0" right="0" top="0.39409448818897608" bottom="0.39409448818897608" header="0" footer="0"/>
  <pageSetup paperSize="9" orientation="portrait" verticalDpi="0" r:id="rId3"/>
  <headerFooter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7A14E-DADD-4984-ABE1-A64D0537E73D}">
  <sheetPr>
    <tabColor rgb="FFFFFF00"/>
  </sheetPr>
  <dimension ref="A1:AMF55"/>
  <sheetViews>
    <sheetView topLeftCell="A17" workbookViewId="0">
      <selection activeCell="K36" sqref="K36"/>
    </sheetView>
  </sheetViews>
  <sheetFormatPr baseColWidth="10" defaultRowHeight="14.25" x14ac:dyDescent="0.2"/>
  <cols>
    <col min="1" max="1" width="2.5" style="154" customWidth="1"/>
    <col min="2" max="2" width="3.375" style="154" customWidth="1"/>
    <col min="3" max="3" width="6.125" style="154" customWidth="1"/>
    <col min="4" max="4" width="8.625" style="154" customWidth="1"/>
    <col min="5" max="5" width="7.5" style="154" customWidth="1"/>
    <col min="6" max="6" width="17.625" style="154" customWidth="1"/>
    <col min="7" max="8" width="10.625" style="154" customWidth="1"/>
    <col min="9" max="9" width="6" style="154" customWidth="1"/>
    <col min="10" max="10" width="6.875" style="154" customWidth="1"/>
    <col min="11" max="12" width="6.375" style="154" customWidth="1"/>
    <col min="13" max="13" width="6.5" style="154" customWidth="1"/>
    <col min="14" max="14" width="9.875" style="154" customWidth="1"/>
    <col min="15" max="15" width="8.5" style="154" customWidth="1"/>
    <col min="16" max="16" width="8.625" style="154" customWidth="1"/>
    <col min="17" max="17" width="9.875" style="154" customWidth="1"/>
    <col min="18" max="18" width="8.125" style="154" customWidth="1"/>
    <col min="19" max="19" width="9.125" style="154" customWidth="1"/>
    <col min="20" max="20" width="9" style="154" customWidth="1"/>
    <col min="21" max="21" width="6.125" style="154" customWidth="1"/>
    <col min="22" max="22" width="9.5" style="154" customWidth="1"/>
    <col min="23" max="23" width="9.125" style="154" customWidth="1"/>
    <col min="24" max="24" width="15.625" style="154" customWidth="1"/>
    <col min="25" max="25" width="15.125" style="153" customWidth="1"/>
    <col min="26" max="1019" width="10.625" style="154" customWidth="1"/>
    <col min="1020" max="1025" width="10.625" customWidth="1"/>
    <col min="1026" max="1026" width="11" customWidth="1"/>
  </cols>
  <sheetData>
    <row r="1" spans="1:25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5" x14ac:dyDescent="0.2">
      <c r="A2" s="152"/>
      <c r="B2" s="153"/>
      <c r="C2" s="153"/>
      <c r="D2" s="155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5" ht="15.6" customHeight="1" x14ac:dyDescent="0.2">
      <c r="A3" s="152"/>
      <c r="B3" s="497" t="s">
        <v>684</v>
      </c>
      <c r="C3" s="497"/>
      <c r="D3"/>
      <c r="E3"/>
      <c r="F3" s="156" t="s">
        <v>174</v>
      </c>
      <c r="G3" s="153"/>
      <c r="H3" s="153"/>
      <c r="I3" s="153"/>
      <c r="J3" s="153" t="s">
        <v>175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25" ht="18" customHeight="1" x14ac:dyDescent="0.3">
      <c r="A4" s="152"/>
      <c r="B4" s="157" t="str">
        <f>Objektübersicht!C9</f>
        <v>Anne-Frank Turnhalle</v>
      </c>
      <c r="C4" s="158"/>
      <c r="D4"/>
      <c r="E4"/>
      <c r="F4" s="157" t="str">
        <f>Objektübersicht!D9</f>
        <v>Käthe-Kollwitz Str. 19, 70736 Fellbach-Schmiden</v>
      </c>
      <c r="G4" s="158"/>
      <c r="H4" s="158"/>
      <c r="I4" s="153"/>
      <c r="J4" s="498" t="str">
        <f>Objektübersicht!E17</f>
        <v>Los 1</v>
      </c>
      <c r="K4" s="498"/>
      <c r="L4" s="498"/>
      <c r="M4" s="498"/>
      <c r="N4" s="498"/>
      <c r="O4" s="498"/>
      <c r="P4" s="498"/>
      <c r="Q4" s="498"/>
      <c r="R4" s="498"/>
      <c r="S4" s="153"/>
      <c r="T4" s="153"/>
      <c r="U4" s="153"/>
      <c r="V4" s="153"/>
      <c r="W4" s="153"/>
      <c r="X4" s="153"/>
    </row>
    <row r="5" spans="1:25" ht="14.1" customHeight="1" x14ac:dyDescent="0.2">
      <c r="A5" s="152"/>
      <c r="B5" s="272"/>
      <c r="C5" s="272"/>
      <c r="D5" s="272"/>
      <c r="E5" s="272"/>
      <c r="F5" s="272"/>
      <c r="G5" s="272"/>
      <c r="H5" s="272"/>
      <c r="I5" s="489" t="s">
        <v>630</v>
      </c>
      <c r="J5" s="489"/>
      <c r="K5" s="489"/>
      <c r="L5" s="490"/>
      <c r="M5" s="160">
        <v>6</v>
      </c>
      <c r="N5" s="272"/>
      <c r="O5" s="272"/>
      <c r="P5" s="272"/>
      <c r="Q5" s="272"/>
      <c r="R5" s="272"/>
      <c r="S5" s="272"/>
      <c r="T5" s="151"/>
      <c r="U5" s="483"/>
      <c r="V5" s="483"/>
      <c r="W5" s="153"/>
      <c r="X5" s="153"/>
    </row>
    <row r="6" spans="1:25" ht="15" customHeight="1" x14ac:dyDescent="0.25">
      <c r="A6" s="152"/>
      <c r="B6" s="499" t="s">
        <v>176</v>
      </c>
      <c r="C6" s="499"/>
      <c r="D6" s="499"/>
      <c r="E6" s="313"/>
      <c r="F6" s="159"/>
      <c r="G6"/>
      <c r="H6"/>
      <c r="I6" s="489" t="s">
        <v>631</v>
      </c>
      <c r="J6" s="489"/>
      <c r="K6" s="489"/>
      <c r="L6" s="490"/>
      <c r="M6" s="160">
        <v>2</v>
      </c>
      <c r="N6" s="153"/>
      <c r="O6" s="161"/>
      <c r="P6" s="161"/>
      <c r="Q6" s="161"/>
      <c r="R6" s="161"/>
      <c r="S6" s="161"/>
      <c r="T6" s="161"/>
      <c r="U6" s="161"/>
      <c r="V6" s="161"/>
      <c r="W6" s="161"/>
      <c r="X6" s="153"/>
    </row>
    <row r="7" spans="1:25" ht="15" customHeight="1" x14ac:dyDescent="0.25">
      <c r="A7" s="152"/>
      <c r="B7" s="153"/>
      <c r="C7" s="162"/>
      <c r="D7" s="163"/>
      <c r="E7" s="163"/>
      <c r="F7" s="313" t="s">
        <v>629</v>
      </c>
      <c r="G7" s="165"/>
      <c r="H7"/>
      <c r="I7" s="489" t="s">
        <v>179</v>
      </c>
      <c r="J7" s="489"/>
      <c r="K7" s="489"/>
      <c r="L7" s="490"/>
      <c r="M7" s="160">
        <v>256</v>
      </c>
      <c r="N7" s="166" t="s">
        <v>180</v>
      </c>
      <c r="O7" s="262">
        <f>SVS_Unterhaltsreinigung!F72</f>
        <v>15.675000000000001</v>
      </c>
      <c r="P7" s="167">
        <f>M7</f>
        <v>256</v>
      </c>
      <c r="Q7" s="153"/>
      <c r="R7"/>
      <c r="S7" s="153"/>
      <c r="T7" s="153"/>
      <c r="U7" s="153"/>
      <c r="V7" s="168" t="s">
        <v>181</v>
      </c>
      <c r="W7" s="262">
        <f>SVS_Grundreinigung!F72</f>
        <v>15</v>
      </c>
      <c r="X7" s="153"/>
    </row>
    <row r="8" spans="1:25" x14ac:dyDescent="0.2">
      <c r="A8" s="152"/>
      <c r="C8" s="153"/>
      <c r="D8" s="153"/>
      <c r="E8" s="153"/>
      <c r="F8" s="153"/>
      <c r="G8" s="163"/>
      <c r="H8" s="153"/>
      <c r="I8" s="153"/>
      <c r="J8" s="153"/>
      <c r="K8" s="153"/>
      <c r="L8" s="153"/>
      <c r="M8" s="378">
        <f>M7/12/6</f>
        <v>3.5555555555555554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5" x14ac:dyDescent="0.2">
      <c r="A9" s="152"/>
      <c r="B9" s="153"/>
      <c r="C9" s="153"/>
      <c r="D9" s="153"/>
      <c r="E9" s="162"/>
      <c r="F9" s="162"/>
      <c r="G9" s="163"/>
      <c r="H9" s="163"/>
      <c r="I9" s="169"/>
      <c r="J9" s="169"/>
      <c r="K9" s="169"/>
      <c r="L9" s="169"/>
      <c r="M9" s="169"/>
      <c r="N9" s="169"/>
      <c r="O9" s="153"/>
      <c r="P9" s="161"/>
      <c r="Q9" s="161"/>
      <c r="R9" s="161"/>
      <c r="S9" s="161"/>
      <c r="T9" s="161"/>
      <c r="U9" s="153"/>
      <c r="V9" s="153"/>
      <c r="W9" s="153"/>
      <c r="X9" s="153"/>
    </row>
    <row r="10" spans="1:25" x14ac:dyDescent="0.2">
      <c r="A10" s="152"/>
      <c r="B10" s="153"/>
      <c r="C10" s="153"/>
      <c r="D10" s="153"/>
      <c r="E10" s="162"/>
      <c r="F10" s="162"/>
      <c r="G10" s="153"/>
      <c r="H10" s="163"/>
      <c r="I10" s="153"/>
      <c r="J10" s="153"/>
      <c r="K10" s="153"/>
      <c r="L10" s="153"/>
      <c r="M10"/>
      <c r="N10" s="491" t="s">
        <v>182</v>
      </c>
      <c r="O10" s="491"/>
      <c r="P10" s="491"/>
      <c r="Q10" s="492" t="s">
        <v>183</v>
      </c>
      <c r="R10" s="492"/>
      <c r="S10" s="492"/>
      <c r="T10" s="170" t="s">
        <v>32</v>
      </c>
      <c r="U10" s="493" t="s">
        <v>184</v>
      </c>
      <c r="V10" s="493"/>
      <c r="W10" s="493"/>
      <c r="X10" s="153"/>
    </row>
    <row r="11" spans="1:25" ht="34.35" customHeight="1" x14ac:dyDescent="0.2">
      <c r="A11" s="152"/>
      <c r="B11" s="171" t="s">
        <v>185</v>
      </c>
      <c r="C11" s="171" t="s">
        <v>186</v>
      </c>
      <c r="D11" s="172" t="s">
        <v>187</v>
      </c>
      <c r="E11" s="171" t="s">
        <v>188</v>
      </c>
      <c r="F11" s="171" t="s">
        <v>189</v>
      </c>
      <c r="G11" s="173" t="s">
        <v>190</v>
      </c>
      <c r="H11" s="173" t="s">
        <v>191</v>
      </c>
      <c r="I11" s="172" t="s">
        <v>192</v>
      </c>
      <c r="J11" s="172" t="s">
        <v>193</v>
      </c>
      <c r="K11" s="172" t="s">
        <v>194</v>
      </c>
      <c r="L11" s="172" t="s">
        <v>195</v>
      </c>
      <c r="M11" s="174" t="s">
        <v>430</v>
      </c>
      <c r="N11" s="175" t="s">
        <v>196</v>
      </c>
      <c r="O11" s="176" t="s">
        <v>197</v>
      </c>
      <c r="P11" s="177" t="s">
        <v>198</v>
      </c>
      <c r="Q11" s="178" t="s">
        <v>196</v>
      </c>
      <c r="R11" s="179" t="s">
        <v>197</v>
      </c>
      <c r="S11" s="180" t="s">
        <v>198</v>
      </c>
      <c r="T11" s="181" t="s">
        <v>199</v>
      </c>
      <c r="U11" s="182" t="s">
        <v>200</v>
      </c>
      <c r="V11" s="183" t="s">
        <v>37</v>
      </c>
      <c r="W11" s="183" t="s">
        <v>201</v>
      </c>
      <c r="X11" s="184" t="s">
        <v>202</v>
      </c>
      <c r="Y11" s="184" t="s">
        <v>203</v>
      </c>
    </row>
    <row r="12" spans="1:25" ht="8.4499999999999993" customHeight="1" x14ac:dyDescent="0.2">
      <c r="A12" s="152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7"/>
      <c r="X12"/>
    </row>
    <row r="13" spans="1:25" x14ac:dyDescent="0.2">
      <c r="A13" s="152">
        <v>1</v>
      </c>
      <c r="B13" s="188">
        <v>1</v>
      </c>
      <c r="C13" s="390" t="s">
        <v>204</v>
      </c>
      <c r="D13" s="289" t="s">
        <v>443</v>
      </c>
      <c r="E13" s="292" t="s">
        <v>223</v>
      </c>
      <c r="F13" s="291" t="s">
        <v>283</v>
      </c>
      <c r="G13" s="291" t="s">
        <v>170</v>
      </c>
      <c r="H13" s="310">
        <v>760.59</v>
      </c>
      <c r="I13" s="295">
        <v>6</v>
      </c>
      <c r="J13" s="295"/>
      <c r="K13" s="295"/>
      <c r="L13" s="295"/>
      <c r="M13" s="391">
        <f>(I13*$M$8*12)+(K13*0.8*12)+L13</f>
        <v>256</v>
      </c>
      <c r="N13" s="392">
        <f>(H13*M13)/12</f>
        <v>16225.92</v>
      </c>
      <c r="O13" s="369">
        <v>100</v>
      </c>
      <c r="P13" s="397">
        <f>N13/O13</f>
        <v>162.25919999999999</v>
      </c>
      <c r="Q13" s="398"/>
      <c r="R13" s="373"/>
      <c r="S13" s="399"/>
      <c r="T13" s="400">
        <f>H13/O13*$O$7</f>
        <v>119.22248250000001</v>
      </c>
      <c r="U13" s="405">
        <f>IF(VLOOKUP($G13,'KALK_grund__GR-_LOS_1'!$E$9:$F$16,1)=$G13,VLOOKUP($G13,'KALK_grund__GR-_LOS_1'!$E$9:$F$16,2),0)</f>
        <v>30</v>
      </c>
      <c r="V13" s="397">
        <f>H13/U13</f>
        <v>25.353000000000002</v>
      </c>
      <c r="W13" s="401">
        <f>V13*$W$7</f>
        <v>380.29500000000002</v>
      </c>
      <c r="X13" s="297" t="s">
        <v>696</v>
      </c>
      <c r="Y13" s="189"/>
    </row>
    <row r="14" spans="1:25" x14ac:dyDescent="0.2">
      <c r="A14" s="152">
        <v>1</v>
      </c>
      <c r="B14" s="188">
        <v>2</v>
      </c>
      <c r="C14" s="390" t="s">
        <v>204</v>
      </c>
      <c r="D14" s="289" t="s">
        <v>475</v>
      </c>
      <c r="E14" s="292" t="s">
        <v>227</v>
      </c>
      <c r="F14" s="291" t="s">
        <v>173</v>
      </c>
      <c r="G14" s="291" t="s">
        <v>171</v>
      </c>
      <c r="H14" s="310">
        <v>32.049999999999997</v>
      </c>
      <c r="I14" s="295"/>
      <c r="J14" s="295"/>
      <c r="K14" s="295"/>
      <c r="L14" s="295">
        <v>2</v>
      </c>
      <c r="M14" s="391">
        <f t="shared" ref="M14:M50" si="0">(I14*$M$8*12)+(K14*0.8*12)+L14</f>
        <v>2</v>
      </c>
      <c r="N14" s="392">
        <f t="shared" ref="N14:N50" si="1">(H14*M14)/12</f>
        <v>5.3416666666666659</v>
      </c>
      <c r="O14" s="369">
        <v>100</v>
      </c>
      <c r="P14" s="397">
        <f t="shared" ref="P14:P50" si="2">N14/O14</f>
        <v>5.3416666666666661E-2</v>
      </c>
      <c r="Q14" s="398"/>
      <c r="R14" s="373"/>
      <c r="S14" s="399"/>
      <c r="T14" s="400">
        <f t="shared" ref="T14:T50" si="3">H14/O14*$O$7</f>
        <v>5.0238374999999991</v>
      </c>
      <c r="U14" s="405">
        <f>IF(VLOOKUP($G14,'KALK_grund__GR-_LOS_1'!$E$9:$F$16,1)=$G14,VLOOKUP($G14,'KALK_grund__GR-_LOS_1'!$E$9:$F$16,2),0)</f>
        <v>30</v>
      </c>
      <c r="V14" s="397">
        <f t="shared" ref="V14:V50" si="4">H14/U14</f>
        <v>1.0683333333333331</v>
      </c>
      <c r="W14" s="401">
        <f t="shared" ref="W14:W50" si="5">V14*$W$7</f>
        <v>16.024999999999999</v>
      </c>
      <c r="X14" s="297" t="s">
        <v>696</v>
      </c>
      <c r="Y14" s="189"/>
    </row>
    <row r="15" spans="1:25" x14ac:dyDescent="0.2">
      <c r="A15" s="152">
        <v>1</v>
      </c>
      <c r="B15" s="188">
        <v>3</v>
      </c>
      <c r="C15" s="390" t="s">
        <v>204</v>
      </c>
      <c r="D15" s="289" t="s">
        <v>213</v>
      </c>
      <c r="E15" s="292" t="s">
        <v>205</v>
      </c>
      <c r="F15" s="291" t="s">
        <v>476</v>
      </c>
      <c r="G15" s="291" t="s">
        <v>165</v>
      </c>
      <c r="H15" s="310">
        <v>11.68</v>
      </c>
      <c r="I15" s="295"/>
      <c r="J15" s="295"/>
      <c r="K15" s="295"/>
      <c r="L15" s="295"/>
      <c r="M15" s="393">
        <f t="shared" si="0"/>
        <v>0</v>
      </c>
      <c r="N15" s="392">
        <f t="shared" si="1"/>
        <v>0</v>
      </c>
      <c r="O15" s="369">
        <v>100</v>
      </c>
      <c r="P15" s="397">
        <f t="shared" si="2"/>
        <v>0</v>
      </c>
      <c r="Q15" s="398"/>
      <c r="R15" s="373"/>
      <c r="S15" s="399"/>
      <c r="T15" s="400">
        <f t="shared" si="3"/>
        <v>1.83084</v>
      </c>
      <c r="U15" s="407"/>
      <c r="V15" s="397"/>
      <c r="W15" s="401"/>
      <c r="X15" s="297" t="s">
        <v>696</v>
      </c>
      <c r="Y15" s="189"/>
    </row>
    <row r="16" spans="1:25" x14ac:dyDescent="0.2">
      <c r="A16" s="152">
        <v>1</v>
      </c>
      <c r="B16" s="188">
        <v>4</v>
      </c>
      <c r="C16" s="390" t="s">
        <v>204</v>
      </c>
      <c r="D16" s="289" t="s">
        <v>432</v>
      </c>
      <c r="E16" s="292" t="s">
        <v>226</v>
      </c>
      <c r="F16" s="291" t="s">
        <v>277</v>
      </c>
      <c r="G16" s="291" t="s">
        <v>171</v>
      </c>
      <c r="H16" s="310">
        <v>5.8</v>
      </c>
      <c r="I16" s="295">
        <v>3</v>
      </c>
      <c r="J16" s="295">
        <v>3</v>
      </c>
      <c r="K16" s="295"/>
      <c r="L16" s="295"/>
      <c r="M16" s="393">
        <f t="shared" si="0"/>
        <v>128</v>
      </c>
      <c r="N16" s="392">
        <f t="shared" si="1"/>
        <v>61.866666666666667</v>
      </c>
      <c r="O16" s="369">
        <v>100</v>
      </c>
      <c r="P16" s="397">
        <f t="shared" si="2"/>
        <v>0.6186666666666667</v>
      </c>
      <c r="Q16" s="398">
        <f t="shared" ref="Q16:Q31" si="6">H16*J16*$M$8</f>
        <v>61.86666666666666</v>
      </c>
      <c r="R16" s="374">
        <v>200</v>
      </c>
      <c r="S16" s="399">
        <f t="shared" ref="S16:S31" si="7">Q16/R16</f>
        <v>0.30933333333333329</v>
      </c>
      <c r="T16" s="400">
        <f t="shared" si="3"/>
        <v>0.90915000000000001</v>
      </c>
      <c r="U16" s="405">
        <f>IF(VLOOKUP($G16,'KALK_grund__GR-_LOS_1'!$E$9:$F$16,1)=$G16,VLOOKUP($G16,'KALK_grund__GR-_LOS_1'!$E$9:$F$16,2),0)</f>
        <v>30</v>
      </c>
      <c r="V16" s="397">
        <f t="shared" ref="V16" si="8">H16/U16</f>
        <v>0.19333333333333333</v>
      </c>
      <c r="W16" s="401">
        <f t="shared" si="5"/>
        <v>2.9</v>
      </c>
      <c r="X16" s="297" t="s">
        <v>696</v>
      </c>
      <c r="Y16" s="189"/>
    </row>
    <row r="17" spans="1:25" x14ac:dyDescent="0.2">
      <c r="A17" s="152">
        <v>1</v>
      </c>
      <c r="B17" s="188">
        <v>5</v>
      </c>
      <c r="C17" s="390" t="s">
        <v>204</v>
      </c>
      <c r="D17" s="284" t="s">
        <v>213</v>
      </c>
      <c r="E17" s="292" t="s">
        <v>228</v>
      </c>
      <c r="F17" s="291" t="s">
        <v>476</v>
      </c>
      <c r="G17" s="291" t="s">
        <v>171</v>
      </c>
      <c r="H17" s="310">
        <v>44.37</v>
      </c>
      <c r="I17" s="295"/>
      <c r="J17" s="295"/>
      <c r="K17" s="295"/>
      <c r="L17" s="295"/>
      <c r="M17" s="393"/>
      <c r="N17" s="392"/>
      <c r="O17" s="369">
        <v>100</v>
      </c>
      <c r="P17" s="397">
        <f t="shared" si="2"/>
        <v>0</v>
      </c>
      <c r="Q17" s="398"/>
      <c r="R17" s="373"/>
      <c r="S17" s="399"/>
      <c r="T17" s="400"/>
      <c r="U17" s="405">
        <f>IF(VLOOKUP($G17,'KALK_grund__GR-_LOS_1'!$E$9:$F$16,1)=$G17,VLOOKUP($G17,'KALK_grund__GR-_LOS_1'!$E$9:$F$16,2),0)</f>
        <v>30</v>
      </c>
      <c r="V17" s="397">
        <f t="shared" si="4"/>
        <v>1.4789999999999999</v>
      </c>
      <c r="W17" s="401">
        <f t="shared" si="5"/>
        <v>22.184999999999999</v>
      </c>
      <c r="X17" s="297" t="s">
        <v>696</v>
      </c>
      <c r="Y17" s="189"/>
    </row>
    <row r="18" spans="1:25" x14ac:dyDescent="0.2">
      <c r="A18" s="152">
        <v>1</v>
      </c>
      <c r="B18" s="188">
        <v>6</v>
      </c>
      <c r="C18" s="390" t="s">
        <v>204</v>
      </c>
      <c r="D18" s="289" t="s">
        <v>475</v>
      </c>
      <c r="E18" s="292" t="s">
        <v>225</v>
      </c>
      <c r="F18" s="291" t="s">
        <v>173</v>
      </c>
      <c r="G18" s="291" t="s">
        <v>171</v>
      </c>
      <c r="H18" s="310">
        <v>60.03</v>
      </c>
      <c r="I18" s="295"/>
      <c r="J18" s="295"/>
      <c r="K18" s="295"/>
      <c r="L18" s="295">
        <v>2</v>
      </c>
      <c r="M18" s="393">
        <f t="shared" si="0"/>
        <v>2</v>
      </c>
      <c r="N18" s="392">
        <f t="shared" si="1"/>
        <v>10.005000000000001</v>
      </c>
      <c r="O18" s="369">
        <v>100</v>
      </c>
      <c r="P18" s="397">
        <f t="shared" si="2"/>
        <v>0.10005000000000001</v>
      </c>
      <c r="Q18" s="398"/>
      <c r="R18" s="373"/>
      <c r="S18" s="399"/>
      <c r="T18" s="400"/>
      <c r="U18" s="405">
        <f>IF(VLOOKUP($G18,'KALK_grund__GR-_LOS_1'!$E$9:$F$16,1)=$G18,VLOOKUP($G18,'KALK_grund__GR-_LOS_1'!$E$9:$F$16,2),0)</f>
        <v>30</v>
      </c>
      <c r="V18" s="397">
        <f t="shared" si="4"/>
        <v>2.0009999999999999</v>
      </c>
      <c r="W18" s="401">
        <f t="shared" si="5"/>
        <v>30.014999999999997</v>
      </c>
      <c r="X18" s="297" t="s">
        <v>696</v>
      </c>
      <c r="Y18" s="189"/>
    </row>
    <row r="19" spans="1:25" x14ac:dyDescent="0.2">
      <c r="A19" s="152">
        <v>1</v>
      </c>
      <c r="B19" s="188">
        <v>7</v>
      </c>
      <c r="C19" s="390" t="s">
        <v>204</v>
      </c>
      <c r="D19" s="289" t="s">
        <v>213</v>
      </c>
      <c r="E19" s="292" t="s">
        <v>209</v>
      </c>
      <c r="F19" s="291" t="s">
        <v>435</v>
      </c>
      <c r="G19" s="291" t="s">
        <v>477</v>
      </c>
      <c r="H19" s="310">
        <v>6.74</v>
      </c>
      <c r="I19" s="295"/>
      <c r="J19" s="295"/>
      <c r="K19" s="295"/>
      <c r="L19" s="295"/>
      <c r="M19" s="393"/>
      <c r="N19" s="392"/>
      <c r="O19" s="369">
        <v>100</v>
      </c>
      <c r="P19" s="397">
        <f t="shared" si="2"/>
        <v>0</v>
      </c>
      <c r="Q19" s="398"/>
      <c r="R19" s="373"/>
      <c r="S19" s="399"/>
      <c r="T19" s="400"/>
      <c r="U19" s="405">
        <f>IF(VLOOKUP($G19,'KALK_grund__GR-_LOS_1'!$E$9:$F$16,1)=$G19,VLOOKUP($G19,'KALK_grund__GR-_LOS_1'!$E$9:$F$16,2),0)</f>
        <v>30</v>
      </c>
      <c r="V19" s="397">
        <f t="shared" ref="V19:V20" si="9">H19/U19</f>
        <v>0.22466666666666668</v>
      </c>
      <c r="W19" s="401">
        <f t="shared" si="5"/>
        <v>3.37</v>
      </c>
      <c r="X19" s="297" t="s">
        <v>696</v>
      </c>
      <c r="Y19" s="189"/>
    </row>
    <row r="20" spans="1:25" x14ac:dyDescent="0.2">
      <c r="A20" s="152">
        <v>1</v>
      </c>
      <c r="B20" s="188">
        <v>8</v>
      </c>
      <c r="C20" s="390" t="s">
        <v>204</v>
      </c>
      <c r="D20" s="289" t="s">
        <v>438</v>
      </c>
      <c r="E20" s="292" t="s">
        <v>206</v>
      </c>
      <c r="F20" s="291" t="s">
        <v>232</v>
      </c>
      <c r="G20" s="291" t="s">
        <v>163</v>
      </c>
      <c r="H20" s="310">
        <v>2.79</v>
      </c>
      <c r="I20" s="295">
        <v>6</v>
      </c>
      <c r="J20" s="295"/>
      <c r="K20" s="295"/>
      <c r="L20" s="295"/>
      <c r="M20" s="393">
        <f t="shared" si="0"/>
        <v>256</v>
      </c>
      <c r="N20" s="392">
        <f t="shared" si="1"/>
        <v>59.52</v>
      </c>
      <c r="O20" s="369">
        <v>100</v>
      </c>
      <c r="P20" s="397">
        <f t="shared" si="2"/>
        <v>0.59520000000000006</v>
      </c>
      <c r="Q20" s="398"/>
      <c r="R20" s="373"/>
      <c r="S20" s="399"/>
      <c r="T20" s="400"/>
      <c r="U20" s="405">
        <f>IF(VLOOKUP($G20,'KALK_grund__GR-_LOS_1'!$E$9:$F$16,1)=$G20,VLOOKUP($G20,'KALK_grund__GR-_LOS_1'!$E$9:$F$16,2),0)</f>
        <v>30</v>
      </c>
      <c r="V20" s="397">
        <f t="shared" si="9"/>
        <v>9.2999999999999999E-2</v>
      </c>
      <c r="W20" s="401">
        <f t="shared" si="5"/>
        <v>1.395</v>
      </c>
      <c r="X20" s="297" t="s">
        <v>696</v>
      </c>
      <c r="Y20" s="189"/>
    </row>
    <row r="21" spans="1:25" x14ac:dyDescent="0.2">
      <c r="A21" s="152">
        <v>1</v>
      </c>
      <c r="B21" s="188">
        <v>9</v>
      </c>
      <c r="C21" s="390" t="s">
        <v>204</v>
      </c>
      <c r="D21" s="289" t="s">
        <v>446</v>
      </c>
      <c r="E21" s="292" t="s">
        <v>221</v>
      </c>
      <c r="F21" s="291" t="s">
        <v>207</v>
      </c>
      <c r="G21" s="291" t="s">
        <v>171</v>
      </c>
      <c r="H21" s="310">
        <v>5.46</v>
      </c>
      <c r="I21" s="295">
        <v>3</v>
      </c>
      <c r="J21" s="295">
        <v>3</v>
      </c>
      <c r="K21" s="295"/>
      <c r="L21" s="295"/>
      <c r="M21" s="391">
        <f t="shared" si="0"/>
        <v>128</v>
      </c>
      <c r="N21" s="392">
        <f t="shared" si="1"/>
        <v>58.24</v>
      </c>
      <c r="O21" s="369">
        <v>100</v>
      </c>
      <c r="P21" s="397">
        <f t="shared" si="2"/>
        <v>0.58240000000000003</v>
      </c>
      <c r="Q21" s="398">
        <f t="shared" si="6"/>
        <v>58.239999999999995</v>
      </c>
      <c r="R21" s="374">
        <v>200</v>
      </c>
      <c r="S21" s="399">
        <f t="shared" si="7"/>
        <v>0.29119999999999996</v>
      </c>
      <c r="T21" s="400">
        <f t="shared" si="3"/>
        <v>0.85585500000000003</v>
      </c>
      <c r="U21" s="405">
        <f>IF(VLOOKUP($G21,'KALK_grund__GR-_LOS_1'!$E$9:$F$16,1)=$G21,VLOOKUP($G21,'KALK_grund__GR-_LOS_1'!$E$9:$F$16,2),0)</f>
        <v>30</v>
      </c>
      <c r="V21" s="397">
        <f t="shared" si="4"/>
        <v>0.182</v>
      </c>
      <c r="W21" s="401">
        <f t="shared" si="5"/>
        <v>2.73</v>
      </c>
      <c r="X21" s="297" t="s">
        <v>696</v>
      </c>
      <c r="Y21" s="189"/>
    </row>
    <row r="22" spans="1:25" x14ac:dyDescent="0.2">
      <c r="A22" s="152">
        <v>1</v>
      </c>
      <c r="B22" s="188">
        <v>10</v>
      </c>
      <c r="C22" s="390" t="s">
        <v>204</v>
      </c>
      <c r="D22" s="289" t="s">
        <v>432</v>
      </c>
      <c r="E22" s="292" t="s">
        <v>224</v>
      </c>
      <c r="F22" s="291" t="s">
        <v>277</v>
      </c>
      <c r="G22" s="291" t="s">
        <v>171</v>
      </c>
      <c r="H22" s="310">
        <v>8.4499999999999993</v>
      </c>
      <c r="I22" s="295">
        <v>3</v>
      </c>
      <c r="J22" s="295">
        <v>3</v>
      </c>
      <c r="K22" s="295"/>
      <c r="L22" s="295"/>
      <c r="M22" s="391">
        <f t="shared" si="0"/>
        <v>128</v>
      </c>
      <c r="N22" s="392">
        <f t="shared" si="1"/>
        <v>90.133333333333326</v>
      </c>
      <c r="O22" s="369">
        <v>100</v>
      </c>
      <c r="P22" s="397">
        <f t="shared" si="2"/>
        <v>0.90133333333333321</v>
      </c>
      <c r="Q22" s="398">
        <f t="shared" si="6"/>
        <v>90.133333333333326</v>
      </c>
      <c r="R22" s="374">
        <v>200</v>
      </c>
      <c r="S22" s="399">
        <f t="shared" si="7"/>
        <v>0.4506666666666666</v>
      </c>
      <c r="T22" s="400">
        <f t="shared" si="3"/>
        <v>1.3245374999999999</v>
      </c>
      <c r="U22" s="405">
        <f>IF(VLOOKUP($G22,'KALK_grund__GR-_LOS_1'!$E$9:$F$16,1)=$G22,VLOOKUP($G22,'KALK_grund__GR-_LOS_1'!$E$9:$F$16,2),0)</f>
        <v>30</v>
      </c>
      <c r="V22" s="397">
        <f t="shared" si="4"/>
        <v>0.28166666666666662</v>
      </c>
      <c r="W22" s="401">
        <f t="shared" si="5"/>
        <v>4.2249999999999996</v>
      </c>
      <c r="X22" s="297" t="s">
        <v>696</v>
      </c>
      <c r="Y22" s="189"/>
    </row>
    <row r="23" spans="1:25" x14ac:dyDescent="0.2">
      <c r="A23" s="152">
        <v>1</v>
      </c>
      <c r="B23" s="188">
        <v>11</v>
      </c>
      <c r="C23" s="390" t="s">
        <v>204</v>
      </c>
      <c r="D23" s="289" t="s">
        <v>438</v>
      </c>
      <c r="E23" s="292" t="s">
        <v>218</v>
      </c>
      <c r="F23" s="291" t="s">
        <v>232</v>
      </c>
      <c r="G23" s="291" t="s">
        <v>163</v>
      </c>
      <c r="H23" s="310">
        <v>2.5099999999999998</v>
      </c>
      <c r="I23" s="295">
        <v>6</v>
      </c>
      <c r="J23" s="295"/>
      <c r="K23" s="295"/>
      <c r="L23" s="295"/>
      <c r="M23" s="391">
        <f t="shared" si="0"/>
        <v>256</v>
      </c>
      <c r="N23" s="392">
        <f t="shared" si="1"/>
        <v>53.54666666666666</v>
      </c>
      <c r="O23" s="369">
        <v>100</v>
      </c>
      <c r="P23" s="397">
        <f t="shared" si="2"/>
        <v>0.53546666666666665</v>
      </c>
      <c r="Q23" s="398"/>
      <c r="R23" s="373"/>
      <c r="S23" s="399"/>
      <c r="T23" s="400">
        <f t="shared" si="3"/>
        <v>0.39344249999999997</v>
      </c>
      <c r="U23" s="405">
        <f>IF(VLOOKUP($G23,'KALK_grund__GR-_LOS_1'!$E$9:$F$16,1)=$G23,VLOOKUP($G23,'KALK_grund__GR-_LOS_1'!$E$9:$F$16,2),0)</f>
        <v>30</v>
      </c>
      <c r="V23" s="397">
        <f t="shared" si="4"/>
        <v>8.3666666666666653E-2</v>
      </c>
      <c r="W23" s="401">
        <f t="shared" si="5"/>
        <v>1.2549999999999999</v>
      </c>
      <c r="X23" s="297" t="s">
        <v>696</v>
      </c>
      <c r="Y23" s="189"/>
    </row>
    <row r="24" spans="1:25" x14ac:dyDescent="0.2">
      <c r="A24" s="152">
        <v>1</v>
      </c>
      <c r="B24" s="188">
        <v>12</v>
      </c>
      <c r="C24" s="390" t="s">
        <v>204</v>
      </c>
      <c r="D24" s="289" t="s">
        <v>213</v>
      </c>
      <c r="E24" s="292" t="s">
        <v>220</v>
      </c>
      <c r="F24" s="291" t="s">
        <v>269</v>
      </c>
      <c r="G24" s="291" t="s">
        <v>163</v>
      </c>
      <c r="H24" s="310">
        <v>4.29</v>
      </c>
      <c r="I24" s="295"/>
      <c r="J24" s="295"/>
      <c r="K24" s="295"/>
      <c r="L24" s="295"/>
      <c r="M24" s="391">
        <f t="shared" si="0"/>
        <v>0</v>
      </c>
      <c r="N24" s="392">
        <f t="shared" si="1"/>
        <v>0</v>
      </c>
      <c r="O24" s="369">
        <v>100</v>
      </c>
      <c r="P24" s="397">
        <f t="shared" si="2"/>
        <v>0</v>
      </c>
      <c r="Q24" s="398"/>
      <c r="R24" s="373"/>
      <c r="S24" s="399"/>
      <c r="T24" s="400">
        <f t="shared" si="3"/>
        <v>0.67245750000000004</v>
      </c>
      <c r="U24" s="405">
        <f>IF(VLOOKUP($G24,'KALK_grund__GR-_LOS_1'!$E$9:$F$16,1)=$G24,VLOOKUP($G24,'KALK_grund__GR-_LOS_1'!$E$9:$F$16,2),0)</f>
        <v>30</v>
      </c>
      <c r="V24" s="397">
        <f t="shared" si="4"/>
        <v>0.14299999999999999</v>
      </c>
      <c r="W24" s="401">
        <f t="shared" si="5"/>
        <v>2.145</v>
      </c>
      <c r="X24" s="297" t="s">
        <v>696</v>
      </c>
      <c r="Y24" s="189"/>
    </row>
    <row r="25" spans="1:25" x14ac:dyDescent="0.2">
      <c r="A25" s="152">
        <v>1</v>
      </c>
      <c r="B25" s="188">
        <v>13</v>
      </c>
      <c r="C25" s="390" t="s">
        <v>204</v>
      </c>
      <c r="D25" s="284" t="s">
        <v>478</v>
      </c>
      <c r="E25" s="292" t="s">
        <v>216</v>
      </c>
      <c r="F25" s="291" t="s">
        <v>479</v>
      </c>
      <c r="G25" s="291" t="s">
        <v>163</v>
      </c>
      <c r="H25" s="310">
        <v>8.3800000000000008</v>
      </c>
      <c r="I25" s="295">
        <v>6</v>
      </c>
      <c r="J25" s="295"/>
      <c r="K25" s="295"/>
      <c r="L25" s="295"/>
      <c r="M25" s="391">
        <f t="shared" si="0"/>
        <v>256</v>
      </c>
      <c r="N25" s="392">
        <f t="shared" si="1"/>
        <v>178.77333333333334</v>
      </c>
      <c r="O25" s="369">
        <v>100</v>
      </c>
      <c r="P25" s="397">
        <f t="shared" si="2"/>
        <v>1.7877333333333334</v>
      </c>
      <c r="Q25" s="398"/>
      <c r="R25" s="373"/>
      <c r="S25" s="399"/>
      <c r="T25" s="400">
        <f t="shared" si="3"/>
        <v>1.3135650000000003</v>
      </c>
      <c r="U25" s="405">
        <f>IF(VLOOKUP($G25,'KALK_grund__GR-_LOS_1'!$E$9:$F$16,1)=$G25,VLOOKUP($G25,'KALK_grund__GR-_LOS_1'!$E$9:$F$16,2),0)</f>
        <v>30</v>
      </c>
      <c r="V25" s="397">
        <f t="shared" si="4"/>
        <v>0.27933333333333338</v>
      </c>
      <c r="W25" s="401">
        <f t="shared" si="5"/>
        <v>4.1900000000000004</v>
      </c>
      <c r="X25" s="297" t="s">
        <v>696</v>
      </c>
      <c r="Y25" s="189"/>
    </row>
    <row r="26" spans="1:25" x14ac:dyDescent="0.2">
      <c r="A26" s="152">
        <v>1</v>
      </c>
      <c r="B26" s="188">
        <v>14</v>
      </c>
      <c r="C26" s="390" t="s">
        <v>204</v>
      </c>
      <c r="D26" s="284" t="s">
        <v>478</v>
      </c>
      <c r="E26" s="292" t="s">
        <v>217</v>
      </c>
      <c r="F26" s="291" t="s">
        <v>479</v>
      </c>
      <c r="G26" s="291" t="s">
        <v>163</v>
      </c>
      <c r="H26" s="310">
        <v>8.43</v>
      </c>
      <c r="I26" s="295">
        <v>6</v>
      </c>
      <c r="J26" s="295"/>
      <c r="K26" s="295"/>
      <c r="L26" s="295"/>
      <c r="M26" s="391">
        <f t="shared" si="0"/>
        <v>256</v>
      </c>
      <c r="N26" s="392">
        <f t="shared" si="1"/>
        <v>179.84</v>
      </c>
      <c r="O26" s="369">
        <v>100</v>
      </c>
      <c r="P26" s="397">
        <f t="shared" si="2"/>
        <v>1.7984</v>
      </c>
      <c r="Q26" s="398"/>
      <c r="R26" s="373"/>
      <c r="S26" s="399"/>
      <c r="T26" s="400">
        <f t="shared" si="3"/>
        <v>1.3214025</v>
      </c>
      <c r="U26" s="405">
        <f>IF(VLOOKUP($G26,'KALK_grund__GR-_LOS_1'!$E$9:$F$16,1)=$G26,VLOOKUP($G26,'KALK_grund__GR-_LOS_1'!$E$9:$F$16,2),0)</f>
        <v>30</v>
      </c>
      <c r="V26" s="397">
        <f t="shared" si="4"/>
        <v>0.28099999999999997</v>
      </c>
      <c r="W26" s="401">
        <f t="shared" si="5"/>
        <v>4.2149999999999999</v>
      </c>
      <c r="X26" s="297" t="s">
        <v>696</v>
      </c>
      <c r="Y26" s="189"/>
    </row>
    <row r="27" spans="1:25" x14ac:dyDescent="0.2">
      <c r="A27" s="152">
        <v>1</v>
      </c>
      <c r="B27" s="188">
        <v>15</v>
      </c>
      <c r="C27" s="390" t="s">
        <v>204</v>
      </c>
      <c r="D27" s="289" t="s">
        <v>480</v>
      </c>
      <c r="E27" s="292" t="s">
        <v>481</v>
      </c>
      <c r="F27" s="291" t="s">
        <v>482</v>
      </c>
      <c r="G27" s="291" t="s">
        <v>171</v>
      </c>
      <c r="H27" s="310">
        <v>24.15</v>
      </c>
      <c r="I27" s="295">
        <v>6</v>
      </c>
      <c r="J27" s="295"/>
      <c r="K27" s="295"/>
      <c r="L27" s="295"/>
      <c r="M27" s="391">
        <f t="shared" si="0"/>
        <v>256</v>
      </c>
      <c r="N27" s="392">
        <f t="shared" si="1"/>
        <v>515.19999999999993</v>
      </c>
      <c r="O27" s="369">
        <v>100</v>
      </c>
      <c r="P27" s="397">
        <f t="shared" si="2"/>
        <v>5.1519999999999992</v>
      </c>
      <c r="Q27" s="398"/>
      <c r="R27" s="373"/>
      <c r="S27" s="399"/>
      <c r="T27" s="400">
        <f t="shared" si="3"/>
        <v>3.7855124999999998</v>
      </c>
      <c r="U27" s="405">
        <f>IF(VLOOKUP($G27,'KALK_grund__GR-_LOS_1'!$E$9:$F$16,1)=$G27,VLOOKUP($G27,'KALK_grund__GR-_LOS_1'!$E$9:$F$16,2),0)</f>
        <v>30</v>
      </c>
      <c r="V27" s="397">
        <f t="shared" si="4"/>
        <v>0.80499999999999994</v>
      </c>
      <c r="W27" s="401">
        <f t="shared" si="5"/>
        <v>12.074999999999999</v>
      </c>
      <c r="X27" s="297" t="s">
        <v>696</v>
      </c>
      <c r="Y27" s="189"/>
    </row>
    <row r="28" spans="1:25" x14ac:dyDescent="0.2">
      <c r="A28" s="152">
        <v>1</v>
      </c>
      <c r="B28" s="188">
        <v>16</v>
      </c>
      <c r="C28" s="390" t="s">
        <v>204</v>
      </c>
      <c r="D28" s="289" t="s">
        <v>475</v>
      </c>
      <c r="E28" s="292" t="s">
        <v>212</v>
      </c>
      <c r="F28" s="291" t="s">
        <v>173</v>
      </c>
      <c r="G28" s="291" t="s">
        <v>171</v>
      </c>
      <c r="H28" s="310">
        <v>37.799999999999997</v>
      </c>
      <c r="I28" s="295"/>
      <c r="J28" s="295"/>
      <c r="K28" s="295"/>
      <c r="L28" s="295">
        <v>2</v>
      </c>
      <c r="M28" s="391">
        <f t="shared" si="0"/>
        <v>2</v>
      </c>
      <c r="N28" s="392">
        <f t="shared" si="1"/>
        <v>6.3</v>
      </c>
      <c r="O28" s="369">
        <v>100</v>
      </c>
      <c r="P28" s="397">
        <f t="shared" si="2"/>
        <v>6.3E-2</v>
      </c>
      <c r="Q28" s="398">
        <f t="shared" si="6"/>
        <v>0</v>
      </c>
      <c r="R28" s="374">
        <v>200</v>
      </c>
      <c r="S28" s="399">
        <f t="shared" si="7"/>
        <v>0</v>
      </c>
      <c r="T28" s="400">
        <f t="shared" si="3"/>
        <v>5.9251499999999995</v>
      </c>
      <c r="U28" s="405">
        <f>IF(VLOOKUP($G28,'KALK_grund__GR-_LOS_1'!$E$9:$F$16,1)=$G28,VLOOKUP($G28,'KALK_grund__GR-_LOS_1'!$E$9:$F$16,2),0)</f>
        <v>30</v>
      </c>
      <c r="V28" s="397">
        <f t="shared" si="4"/>
        <v>1.26</v>
      </c>
      <c r="W28" s="401">
        <f t="shared" si="5"/>
        <v>18.899999999999999</v>
      </c>
      <c r="X28" s="297" t="s">
        <v>696</v>
      </c>
      <c r="Y28" s="189"/>
    </row>
    <row r="29" spans="1:25" x14ac:dyDescent="0.2">
      <c r="A29" s="152">
        <v>1</v>
      </c>
      <c r="B29" s="188">
        <v>17</v>
      </c>
      <c r="C29" s="390" t="s">
        <v>204</v>
      </c>
      <c r="D29" s="289" t="s">
        <v>213</v>
      </c>
      <c r="E29" s="292" t="s">
        <v>210</v>
      </c>
      <c r="F29" s="291" t="s">
        <v>483</v>
      </c>
      <c r="G29" s="291" t="s">
        <v>162</v>
      </c>
      <c r="H29" s="310">
        <v>14.65</v>
      </c>
      <c r="I29" s="295"/>
      <c r="J29" s="295"/>
      <c r="K29" s="295"/>
      <c r="L29" s="295"/>
      <c r="M29" s="295"/>
      <c r="N29" s="295"/>
      <c r="O29" s="369">
        <v>100</v>
      </c>
      <c r="P29" s="397"/>
      <c r="Q29" s="397"/>
      <c r="R29" s="377"/>
      <c r="S29" s="399"/>
      <c r="T29" s="400">
        <f t="shared" si="3"/>
        <v>2.2963874999999998</v>
      </c>
      <c r="U29" s="405">
        <f>IF(VLOOKUP($G29,'KALK_grund__GR-_LOS_1'!$E$9:$F$16,1)=$G29,VLOOKUP($G29,'KALK_grund__GR-_LOS_1'!$E$9:$F$16,2),0)</f>
        <v>30</v>
      </c>
      <c r="V29" s="397">
        <f t="shared" si="4"/>
        <v>0.48833333333333334</v>
      </c>
      <c r="W29" s="401">
        <f t="shared" si="5"/>
        <v>7.3250000000000002</v>
      </c>
      <c r="X29" s="297" t="s">
        <v>696</v>
      </c>
      <c r="Y29" s="189"/>
    </row>
    <row r="30" spans="1:25" x14ac:dyDescent="0.2">
      <c r="A30" s="152">
        <v>1</v>
      </c>
      <c r="B30" s="188">
        <v>18</v>
      </c>
      <c r="C30" s="390" t="s">
        <v>204</v>
      </c>
      <c r="D30" s="289" t="s">
        <v>213</v>
      </c>
      <c r="E30" s="292" t="s">
        <v>211</v>
      </c>
      <c r="F30" s="291" t="s">
        <v>685</v>
      </c>
      <c r="G30" s="291" t="s">
        <v>162</v>
      </c>
      <c r="H30" s="310">
        <v>37.79</v>
      </c>
      <c r="I30" s="295"/>
      <c r="J30" s="295"/>
      <c r="K30" s="295"/>
      <c r="L30" s="295"/>
      <c r="M30" s="391"/>
      <c r="N30" s="392"/>
      <c r="O30" s="370"/>
      <c r="P30" s="397"/>
      <c r="Q30" s="398"/>
      <c r="R30" s="373"/>
      <c r="S30" s="399"/>
      <c r="T30" s="400"/>
      <c r="U30" s="405">
        <f>IF(VLOOKUP($G30,'KALK_grund__GR-_LOS_1'!$E$9:$F$16,1)=$G30,VLOOKUP($G30,'KALK_grund__GR-_LOS_1'!$E$9:$F$16,2),0)</f>
        <v>30</v>
      </c>
      <c r="V30" s="397">
        <f t="shared" si="4"/>
        <v>1.2596666666666667</v>
      </c>
      <c r="W30" s="401">
        <f t="shared" si="5"/>
        <v>18.895</v>
      </c>
      <c r="X30" s="297" t="s">
        <v>696</v>
      </c>
      <c r="Y30" s="189"/>
    </row>
    <row r="31" spans="1:25" x14ac:dyDescent="0.2">
      <c r="A31" s="152">
        <v>1</v>
      </c>
      <c r="B31" s="188">
        <v>19</v>
      </c>
      <c r="C31" s="390" t="s">
        <v>204</v>
      </c>
      <c r="D31" s="289" t="s">
        <v>446</v>
      </c>
      <c r="E31" s="292" t="s">
        <v>229</v>
      </c>
      <c r="F31" s="291" t="s">
        <v>207</v>
      </c>
      <c r="G31" s="291" t="s">
        <v>171</v>
      </c>
      <c r="H31" s="310">
        <v>22.58</v>
      </c>
      <c r="I31" s="295">
        <v>3</v>
      </c>
      <c r="J31" s="295">
        <v>3</v>
      </c>
      <c r="K31" s="295"/>
      <c r="L31" s="295"/>
      <c r="M31" s="391">
        <f t="shared" si="0"/>
        <v>128</v>
      </c>
      <c r="N31" s="392">
        <f t="shared" si="1"/>
        <v>240.85333333333332</v>
      </c>
      <c r="O31" s="369">
        <v>100</v>
      </c>
      <c r="P31" s="397">
        <f t="shared" si="2"/>
        <v>2.4085333333333332</v>
      </c>
      <c r="Q31" s="398">
        <f t="shared" si="6"/>
        <v>240.8533333333333</v>
      </c>
      <c r="R31" s="374">
        <v>200</v>
      </c>
      <c r="S31" s="399">
        <f t="shared" si="7"/>
        <v>1.2042666666666664</v>
      </c>
      <c r="T31" s="400">
        <f t="shared" si="3"/>
        <v>3.5394149999999995</v>
      </c>
      <c r="U31" s="405">
        <f>IF(VLOOKUP($G31,'KALK_grund__GR-_LOS_1'!$E$9:$F$16,1)=$G31,VLOOKUP($G31,'KALK_grund__GR-_LOS_1'!$E$9:$F$16,2),0)</f>
        <v>30</v>
      </c>
      <c r="V31" s="397">
        <f t="shared" si="4"/>
        <v>0.7526666666666666</v>
      </c>
      <c r="W31" s="401">
        <f t="shared" si="5"/>
        <v>11.29</v>
      </c>
      <c r="X31" s="297" t="s">
        <v>696</v>
      </c>
      <c r="Y31" s="189"/>
    </row>
    <row r="32" spans="1:25" x14ac:dyDescent="0.2">
      <c r="A32" s="152">
        <v>1</v>
      </c>
      <c r="B32" s="188">
        <v>20</v>
      </c>
      <c r="C32" s="390" t="s">
        <v>233</v>
      </c>
      <c r="D32" s="289" t="s">
        <v>431</v>
      </c>
      <c r="E32" s="292" t="s">
        <v>256</v>
      </c>
      <c r="F32" s="291" t="s">
        <v>231</v>
      </c>
      <c r="G32" s="291" t="s">
        <v>163</v>
      </c>
      <c r="H32" s="310">
        <v>37.799999999999997</v>
      </c>
      <c r="I32" s="311">
        <v>6</v>
      </c>
      <c r="J32" s="295"/>
      <c r="K32" s="295"/>
      <c r="L32" s="295"/>
      <c r="M32" s="391">
        <f t="shared" si="0"/>
        <v>256</v>
      </c>
      <c r="N32" s="392">
        <f t="shared" si="1"/>
        <v>806.4</v>
      </c>
      <c r="O32" s="369">
        <v>100</v>
      </c>
      <c r="P32" s="397">
        <f t="shared" si="2"/>
        <v>8.0640000000000001</v>
      </c>
      <c r="Q32" s="398"/>
      <c r="R32" s="373"/>
      <c r="S32" s="399"/>
      <c r="T32" s="400">
        <f t="shared" si="3"/>
        <v>5.9251499999999995</v>
      </c>
      <c r="U32" s="405">
        <f>IF(VLOOKUP($G32,'KALK_grund__GR-_LOS_1'!$E$9:$F$16,1)=$G32,VLOOKUP($G32,'KALK_grund__GR-_LOS_1'!$E$9:$F$16,2),0)</f>
        <v>30</v>
      </c>
      <c r="V32" s="397">
        <f t="shared" si="4"/>
        <v>1.26</v>
      </c>
      <c r="W32" s="401">
        <f t="shared" si="5"/>
        <v>18.899999999999999</v>
      </c>
      <c r="X32" s="297" t="s">
        <v>696</v>
      </c>
      <c r="Y32" s="189"/>
    </row>
    <row r="33" spans="1:25" x14ac:dyDescent="0.2">
      <c r="A33" s="152">
        <v>1</v>
      </c>
      <c r="B33" s="188">
        <v>21</v>
      </c>
      <c r="C33" s="390" t="s">
        <v>233</v>
      </c>
      <c r="D33" s="289" t="s">
        <v>484</v>
      </c>
      <c r="E33" s="292" t="s">
        <v>255</v>
      </c>
      <c r="F33" s="291" t="s">
        <v>295</v>
      </c>
      <c r="G33" s="291" t="s">
        <v>485</v>
      </c>
      <c r="H33" s="310">
        <v>37.79</v>
      </c>
      <c r="I33" s="311">
        <v>3</v>
      </c>
      <c r="J33" s="295"/>
      <c r="K33" s="295"/>
      <c r="L33" s="295"/>
      <c r="M33" s="391">
        <f t="shared" si="0"/>
        <v>128</v>
      </c>
      <c r="N33" s="392">
        <f t="shared" si="1"/>
        <v>403.09333333333331</v>
      </c>
      <c r="O33" s="369">
        <v>100</v>
      </c>
      <c r="P33" s="397">
        <f t="shared" si="2"/>
        <v>4.0309333333333335</v>
      </c>
      <c r="Q33" s="398"/>
      <c r="R33" s="373"/>
      <c r="S33" s="399"/>
      <c r="T33" s="400">
        <f t="shared" si="3"/>
        <v>5.9235825000000002</v>
      </c>
      <c r="U33" s="405">
        <f>IF(VLOOKUP($G33,'KALK_grund__GR-_LOS_1'!$E$9:$F$16,1)=$G33,VLOOKUP($G33,'KALK_grund__GR-_LOS_1'!$E$9:$F$16,2),0)</f>
        <v>30</v>
      </c>
      <c r="V33" s="397">
        <f t="shared" si="4"/>
        <v>1.2596666666666667</v>
      </c>
      <c r="W33" s="401">
        <f t="shared" si="5"/>
        <v>18.895</v>
      </c>
      <c r="X33" s="297" t="s">
        <v>696</v>
      </c>
      <c r="Y33" s="189"/>
    </row>
    <row r="34" spans="1:25" x14ac:dyDescent="0.2">
      <c r="A34" s="152">
        <v>1</v>
      </c>
      <c r="B34" s="188">
        <v>22</v>
      </c>
      <c r="C34" s="390" t="s">
        <v>233</v>
      </c>
      <c r="D34" s="289" t="s">
        <v>446</v>
      </c>
      <c r="E34" s="292" t="s">
        <v>235</v>
      </c>
      <c r="F34" s="291" t="s">
        <v>260</v>
      </c>
      <c r="G34" s="291" t="s">
        <v>171</v>
      </c>
      <c r="H34" s="310">
        <v>51.8</v>
      </c>
      <c r="I34" s="311">
        <v>6</v>
      </c>
      <c r="J34" s="295">
        <v>3</v>
      </c>
      <c r="K34" s="295"/>
      <c r="L34" s="295"/>
      <c r="M34" s="391">
        <f t="shared" si="0"/>
        <v>256</v>
      </c>
      <c r="N34" s="392">
        <f t="shared" si="1"/>
        <v>1105.0666666666666</v>
      </c>
      <c r="O34" s="369">
        <v>100</v>
      </c>
      <c r="P34" s="397">
        <f t="shared" si="2"/>
        <v>11.050666666666666</v>
      </c>
      <c r="Q34" s="398">
        <f t="shared" ref="Q34" si="10">H34*J34*$M$8</f>
        <v>552.53333333333319</v>
      </c>
      <c r="R34" s="374">
        <v>200</v>
      </c>
      <c r="S34" s="399">
        <f t="shared" ref="S34" si="11">Q34/R34</f>
        <v>2.7626666666666662</v>
      </c>
      <c r="T34" s="400">
        <f t="shared" si="3"/>
        <v>8.11965</v>
      </c>
      <c r="U34" s="405">
        <f>IF(VLOOKUP($G34,'KALK_grund__GR-_LOS_1'!$E$9:$F$16,1)=$G34,VLOOKUP($G34,'KALK_grund__GR-_LOS_1'!$E$9:$F$16,2),0)</f>
        <v>30</v>
      </c>
      <c r="V34" s="397">
        <f t="shared" si="4"/>
        <v>1.7266666666666666</v>
      </c>
      <c r="W34" s="401">
        <f t="shared" si="5"/>
        <v>25.9</v>
      </c>
      <c r="X34" s="297" t="s">
        <v>696</v>
      </c>
      <c r="Y34" s="189"/>
    </row>
    <row r="35" spans="1:25" x14ac:dyDescent="0.2">
      <c r="A35" s="152">
        <v>1</v>
      </c>
      <c r="B35" s="188">
        <v>23</v>
      </c>
      <c r="C35" s="390" t="s">
        <v>233</v>
      </c>
      <c r="D35" s="289" t="s">
        <v>208</v>
      </c>
      <c r="E35" s="292" t="s">
        <v>234</v>
      </c>
      <c r="F35" s="291" t="s">
        <v>280</v>
      </c>
      <c r="G35" s="291" t="s">
        <v>165</v>
      </c>
      <c r="H35" s="310">
        <v>19.84</v>
      </c>
      <c r="I35" s="311"/>
      <c r="J35" s="295"/>
      <c r="K35" s="295"/>
      <c r="L35" s="295"/>
      <c r="M35" s="295"/>
      <c r="N35" s="295"/>
      <c r="O35" s="375"/>
      <c r="P35" s="295"/>
      <c r="Q35" s="295"/>
      <c r="R35" s="375"/>
      <c r="S35" s="295"/>
      <c r="T35" s="295"/>
      <c r="U35" s="408"/>
      <c r="V35" s="295"/>
      <c r="W35" s="295"/>
      <c r="X35" s="297" t="s">
        <v>696</v>
      </c>
      <c r="Y35" s="189"/>
    </row>
    <row r="36" spans="1:25" x14ac:dyDescent="0.2">
      <c r="A36" s="152">
        <v>1</v>
      </c>
      <c r="B36" s="188">
        <v>24</v>
      </c>
      <c r="C36" s="390" t="s">
        <v>233</v>
      </c>
      <c r="D36" s="289" t="s">
        <v>478</v>
      </c>
      <c r="E36" s="292" t="s">
        <v>253</v>
      </c>
      <c r="F36" s="291" t="s">
        <v>230</v>
      </c>
      <c r="G36" s="291" t="s">
        <v>171</v>
      </c>
      <c r="H36" s="310">
        <v>6.74</v>
      </c>
      <c r="I36" s="311">
        <v>6</v>
      </c>
      <c r="J36" s="295"/>
      <c r="K36" s="295"/>
      <c r="L36" s="295"/>
      <c r="M36" s="391">
        <f t="shared" si="0"/>
        <v>256</v>
      </c>
      <c r="N36" s="392">
        <f t="shared" si="1"/>
        <v>143.78666666666666</v>
      </c>
      <c r="O36" s="369">
        <v>100</v>
      </c>
      <c r="P36" s="397">
        <f t="shared" si="2"/>
        <v>1.4378666666666666</v>
      </c>
      <c r="Q36" s="398"/>
      <c r="R36" s="373"/>
      <c r="S36" s="399"/>
      <c r="T36" s="400">
        <f t="shared" si="3"/>
        <v>1.056495</v>
      </c>
      <c r="U36" s="405">
        <f>IF(VLOOKUP($G36,'KALK_grund__GR-_LOS_1'!$E$9:$F$16,1)=$G36,VLOOKUP($G36,'KALK_grund__GR-_LOS_1'!$E$9:$F$16,2),0)</f>
        <v>30</v>
      </c>
      <c r="V36" s="397">
        <f t="shared" si="4"/>
        <v>0.22466666666666668</v>
      </c>
      <c r="W36" s="401">
        <f t="shared" si="5"/>
        <v>3.37</v>
      </c>
      <c r="X36" s="297" t="s">
        <v>696</v>
      </c>
      <c r="Y36" s="189"/>
    </row>
    <row r="37" spans="1:25" x14ac:dyDescent="0.2">
      <c r="A37" s="152">
        <v>1</v>
      </c>
      <c r="B37" s="188">
        <v>25</v>
      </c>
      <c r="C37" s="390" t="s">
        <v>233</v>
      </c>
      <c r="D37" s="289" t="s">
        <v>213</v>
      </c>
      <c r="E37" s="292" t="s">
        <v>254</v>
      </c>
      <c r="F37" s="291" t="s">
        <v>269</v>
      </c>
      <c r="G37" s="291" t="s">
        <v>169</v>
      </c>
      <c r="H37" s="310">
        <v>14.65</v>
      </c>
      <c r="I37" s="311"/>
      <c r="J37" s="295"/>
      <c r="K37" s="295"/>
      <c r="L37" s="295"/>
      <c r="M37" s="295"/>
      <c r="N37" s="295"/>
      <c r="O37" s="375"/>
      <c r="P37" s="295"/>
      <c r="Q37" s="295"/>
      <c r="R37" s="375"/>
      <c r="S37" s="295"/>
      <c r="T37" s="295"/>
      <c r="U37" s="408"/>
      <c r="V37" s="295"/>
      <c r="W37" s="295"/>
      <c r="X37" s="297" t="s">
        <v>696</v>
      </c>
      <c r="Y37" s="189"/>
    </row>
    <row r="38" spans="1:25" x14ac:dyDescent="0.2">
      <c r="A38" s="152">
        <v>1</v>
      </c>
      <c r="B38" s="188">
        <v>26</v>
      </c>
      <c r="C38" s="390" t="s">
        <v>233</v>
      </c>
      <c r="D38" s="289" t="s">
        <v>486</v>
      </c>
      <c r="E38" s="292" t="s">
        <v>252</v>
      </c>
      <c r="F38" s="291" t="s">
        <v>248</v>
      </c>
      <c r="G38" s="291" t="s">
        <v>163</v>
      </c>
      <c r="H38" s="310">
        <v>2.79</v>
      </c>
      <c r="I38" s="311">
        <v>6</v>
      </c>
      <c r="J38" s="295"/>
      <c r="K38" s="295"/>
      <c r="L38" s="295"/>
      <c r="M38" s="391">
        <f t="shared" si="0"/>
        <v>256</v>
      </c>
      <c r="N38" s="392">
        <f t="shared" si="1"/>
        <v>59.52</v>
      </c>
      <c r="O38" s="369">
        <v>100</v>
      </c>
      <c r="P38" s="397">
        <f t="shared" si="2"/>
        <v>0.59520000000000006</v>
      </c>
      <c r="Q38" s="398"/>
      <c r="R38" s="373"/>
      <c r="S38" s="399"/>
      <c r="T38" s="400">
        <f t="shared" si="3"/>
        <v>0.43733250000000001</v>
      </c>
      <c r="U38" s="405">
        <f>IF(VLOOKUP($G38,'KALK_grund__GR-_LOS_1'!$E$9:$F$16,1)=$G38,VLOOKUP($G38,'KALK_grund__GR-_LOS_1'!$E$9:$F$16,2),0)</f>
        <v>30</v>
      </c>
      <c r="V38" s="397">
        <f t="shared" si="4"/>
        <v>9.2999999999999999E-2</v>
      </c>
      <c r="W38" s="401">
        <f t="shared" si="5"/>
        <v>1.395</v>
      </c>
      <c r="X38" s="297" t="s">
        <v>696</v>
      </c>
      <c r="Y38" s="189"/>
    </row>
    <row r="39" spans="1:25" x14ac:dyDescent="0.2">
      <c r="A39" s="152">
        <v>1</v>
      </c>
      <c r="B39" s="188">
        <v>27</v>
      </c>
      <c r="C39" s="390" t="s">
        <v>233</v>
      </c>
      <c r="D39" s="289" t="s">
        <v>438</v>
      </c>
      <c r="E39" s="292" t="s">
        <v>251</v>
      </c>
      <c r="F39" s="291" t="s">
        <v>487</v>
      </c>
      <c r="G39" s="291" t="s">
        <v>163</v>
      </c>
      <c r="H39" s="310">
        <v>11.68</v>
      </c>
      <c r="I39" s="311">
        <v>6</v>
      </c>
      <c r="J39" s="295"/>
      <c r="K39" s="295"/>
      <c r="L39" s="295"/>
      <c r="M39" s="391">
        <f t="shared" si="0"/>
        <v>256</v>
      </c>
      <c r="N39" s="392">
        <f t="shared" si="1"/>
        <v>249.17333333333332</v>
      </c>
      <c r="O39" s="369">
        <v>100</v>
      </c>
      <c r="P39" s="397">
        <f t="shared" si="2"/>
        <v>2.4917333333333334</v>
      </c>
      <c r="Q39" s="398"/>
      <c r="R39" s="373"/>
      <c r="S39" s="399"/>
      <c r="T39" s="400">
        <f t="shared" si="3"/>
        <v>1.83084</v>
      </c>
      <c r="U39" s="405">
        <f>IF(VLOOKUP($G39,'KALK_grund__GR-_LOS_1'!$E$9:$F$16,1)=$G39,VLOOKUP($G39,'KALK_grund__GR-_LOS_1'!$E$9:$F$16,2),0)</f>
        <v>30</v>
      </c>
      <c r="V39" s="397">
        <f t="shared" si="4"/>
        <v>0.38933333333333331</v>
      </c>
      <c r="W39" s="401">
        <f t="shared" si="5"/>
        <v>5.84</v>
      </c>
      <c r="X39" s="297" t="s">
        <v>696</v>
      </c>
      <c r="Y39" s="189"/>
    </row>
    <row r="40" spans="1:25" x14ac:dyDescent="0.2">
      <c r="A40" s="152">
        <v>1</v>
      </c>
      <c r="B40" s="188">
        <v>28</v>
      </c>
      <c r="C40" s="390" t="s">
        <v>233</v>
      </c>
      <c r="D40" s="289" t="s">
        <v>486</v>
      </c>
      <c r="E40" s="292" t="s">
        <v>247</v>
      </c>
      <c r="F40" s="291" t="s">
        <v>248</v>
      </c>
      <c r="G40" s="291" t="s">
        <v>163</v>
      </c>
      <c r="H40" s="310">
        <v>12.13</v>
      </c>
      <c r="I40" s="311">
        <v>6</v>
      </c>
      <c r="J40" s="295"/>
      <c r="K40" s="295"/>
      <c r="L40" s="295"/>
      <c r="M40" s="391">
        <f t="shared" si="0"/>
        <v>256</v>
      </c>
      <c r="N40" s="392">
        <f t="shared" si="1"/>
        <v>258.77333333333337</v>
      </c>
      <c r="O40" s="369">
        <v>100</v>
      </c>
      <c r="P40" s="397">
        <f t="shared" si="2"/>
        <v>2.5877333333333339</v>
      </c>
      <c r="Q40" s="398"/>
      <c r="R40" s="373"/>
      <c r="S40" s="399"/>
      <c r="T40" s="400">
        <f t="shared" si="3"/>
        <v>1.9013775000000002</v>
      </c>
      <c r="U40" s="405">
        <f>IF(VLOOKUP($G40,'KALK_grund__GR-_LOS_1'!$E$9:$F$16,1)=$G40,VLOOKUP($G40,'KALK_grund__GR-_LOS_1'!$E$9:$F$16,2),0)</f>
        <v>30</v>
      </c>
      <c r="V40" s="397">
        <f t="shared" si="4"/>
        <v>0.40433333333333338</v>
      </c>
      <c r="W40" s="401">
        <f t="shared" si="5"/>
        <v>6.0650000000000004</v>
      </c>
      <c r="X40" s="297" t="s">
        <v>696</v>
      </c>
      <c r="Y40" s="189"/>
    </row>
    <row r="41" spans="1:25" x14ac:dyDescent="0.2">
      <c r="A41" s="152">
        <v>1</v>
      </c>
      <c r="B41" s="188">
        <v>29</v>
      </c>
      <c r="C41" s="390" t="s">
        <v>233</v>
      </c>
      <c r="D41" s="289" t="s">
        <v>438</v>
      </c>
      <c r="E41" s="292" t="s">
        <v>249</v>
      </c>
      <c r="F41" s="291" t="s">
        <v>488</v>
      </c>
      <c r="G41" s="291" t="s">
        <v>163</v>
      </c>
      <c r="H41" s="310">
        <v>1.62</v>
      </c>
      <c r="I41" s="311">
        <v>6</v>
      </c>
      <c r="J41" s="295"/>
      <c r="K41" s="295"/>
      <c r="L41" s="295"/>
      <c r="M41" s="391">
        <f t="shared" si="0"/>
        <v>256</v>
      </c>
      <c r="N41" s="392">
        <f t="shared" si="1"/>
        <v>34.56</v>
      </c>
      <c r="O41" s="369">
        <v>100</v>
      </c>
      <c r="P41" s="397">
        <f t="shared" si="2"/>
        <v>0.34560000000000002</v>
      </c>
      <c r="Q41" s="398"/>
      <c r="R41" s="373"/>
      <c r="S41" s="399"/>
      <c r="T41" s="400">
        <f t="shared" si="3"/>
        <v>0.25393500000000008</v>
      </c>
      <c r="U41" s="405">
        <f>IF(VLOOKUP($G41,'KALK_grund__GR-_LOS_1'!$E$9:$F$16,1)=$G41,VLOOKUP($G41,'KALK_grund__GR-_LOS_1'!$E$9:$F$16,2),0)</f>
        <v>30</v>
      </c>
      <c r="V41" s="397">
        <f t="shared" si="4"/>
        <v>5.4000000000000006E-2</v>
      </c>
      <c r="W41" s="401">
        <f t="shared" si="5"/>
        <v>0.81</v>
      </c>
      <c r="X41" s="297" t="s">
        <v>696</v>
      </c>
      <c r="Y41" s="189"/>
    </row>
    <row r="42" spans="1:25" x14ac:dyDescent="0.2">
      <c r="A42" s="152">
        <v>1</v>
      </c>
      <c r="B42" s="188">
        <v>30</v>
      </c>
      <c r="C42" s="390" t="s">
        <v>233</v>
      </c>
      <c r="D42" s="289" t="s">
        <v>478</v>
      </c>
      <c r="E42" s="292" t="s">
        <v>246</v>
      </c>
      <c r="F42" s="291" t="s">
        <v>230</v>
      </c>
      <c r="G42" s="291" t="s">
        <v>171</v>
      </c>
      <c r="H42" s="310">
        <v>22.11</v>
      </c>
      <c r="I42" s="311">
        <v>6</v>
      </c>
      <c r="J42" s="295"/>
      <c r="K42" s="295"/>
      <c r="L42" s="295"/>
      <c r="M42" s="391">
        <f t="shared" si="0"/>
        <v>256</v>
      </c>
      <c r="N42" s="392">
        <f t="shared" si="1"/>
        <v>471.68</v>
      </c>
      <c r="O42" s="369">
        <v>100</v>
      </c>
      <c r="P42" s="397">
        <f t="shared" si="2"/>
        <v>4.7168000000000001</v>
      </c>
      <c r="Q42" s="398"/>
      <c r="R42" s="373"/>
      <c r="S42" s="399"/>
      <c r="T42" s="400">
        <f t="shared" si="3"/>
        <v>3.4657425000000002</v>
      </c>
      <c r="U42" s="405">
        <f>IF(VLOOKUP($G42,'KALK_grund__GR-_LOS_1'!$E$9:$F$16,1)=$G42,VLOOKUP($G42,'KALK_grund__GR-_LOS_1'!$E$9:$F$16,2),0)</f>
        <v>30</v>
      </c>
      <c r="V42" s="397">
        <f t="shared" si="4"/>
        <v>0.73699999999999999</v>
      </c>
      <c r="W42" s="401">
        <f t="shared" si="5"/>
        <v>11.055</v>
      </c>
      <c r="X42" s="297" t="s">
        <v>696</v>
      </c>
      <c r="Y42" s="189"/>
    </row>
    <row r="43" spans="1:25" x14ac:dyDescent="0.2">
      <c r="A43" s="152">
        <v>1</v>
      </c>
      <c r="B43" s="188">
        <v>31</v>
      </c>
      <c r="C43" s="390" t="s">
        <v>233</v>
      </c>
      <c r="D43" s="289" t="s">
        <v>478</v>
      </c>
      <c r="E43" s="292" t="s">
        <v>244</v>
      </c>
      <c r="F43" s="291" t="s">
        <v>230</v>
      </c>
      <c r="G43" s="291" t="s">
        <v>171</v>
      </c>
      <c r="H43" s="310">
        <v>22.25</v>
      </c>
      <c r="I43" s="311">
        <v>6</v>
      </c>
      <c r="J43" s="295"/>
      <c r="K43" s="295"/>
      <c r="L43" s="295"/>
      <c r="M43" s="391">
        <f t="shared" si="0"/>
        <v>256</v>
      </c>
      <c r="N43" s="392">
        <f t="shared" si="1"/>
        <v>474.66666666666669</v>
      </c>
      <c r="O43" s="369">
        <v>100</v>
      </c>
      <c r="P43" s="397">
        <f t="shared" si="2"/>
        <v>4.746666666666667</v>
      </c>
      <c r="Q43" s="398"/>
      <c r="R43" s="373"/>
      <c r="S43" s="399"/>
      <c r="T43" s="400">
        <f t="shared" si="3"/>
        <v>3.4876875000000003</v>
      </c>
      <c r="U43" s="405">
        <f>IF(VLOOKUP($G43,'KALK_grund__GR-_LOS_1'!$E$9:$F$16,1)=$G43,VLOOKUP($G43,'KALK_grund__GR-_LOS_1'!$E$9:$F$16,2),0)</f>
        <v>30</v>
      </c>
      <c r="V43" s="397">
        <f t="shared" si="4"/>
        <v>0.7416666666666667</v>
      </c>
      <c r="W43" s="401">
        <f t="shared" si="5"/>
        <v>11.125</v>
      </c>
      <c r="X43" s="297" t="s">
        <v>696</v>
      </c>
      <c r="Y43" s="189"/>
    </row>
    <row r="44" spans="1:25" x14ac:dyDescent="0.2">
      <c r="A44" s="152">
        <v>1</v>
      </c>
      <c r="B44" s="188">
        <v>32</v>
      </c>
      <c r="C44" s="390" t="s">
        <v>233</v>
      </c>
      <c r="D44" s="289" t="s">
        <v>486</v>
      </c>
      <c r="E44" s="292" t="s">
        <v>242</v>
      </c>
      <c r="F44" s="291" t="s">
        <v>248</v>
      </c>
      <c r="G44" s="291" t="s">
        <v>163</v>
      </c>
      <c r="H44" s="310">
        <v>12.13</v>
      </c>
      <c r="I44" s="311">
        <v>6</v>
      </c>
      <c r="J44" s="295"/>
      <c r="K44" s="295"/>
      <c r="L44" s="295"/>
      <c r="M44" s="391">
        <f t="shared" si="0"/>
        <v>256</v>
      </c>
      <c r="N44" s="392">
        <f t="shared" si="1"/>
        <v>258.77333333333337</v>
      </c>
      <c r="O44" s="369">
        <v>100</v>
      </c>
      <c r="P44" s="397">
        <f t="shared" si="2"/>
        <v>2.5877333333333339</v>
      </c>
      <c r="Q44" s="398"/>
      <c r="R44" s="373"/>
      <c r="S44" s="399"/>
      <c r="T44" s="400">
        <f t="shared" si="3"/>
        <v>1.9013775000000002</v>
      </c>
      <c r="U44" s="405">
        <f>IF(VLOOKUP($G44,'KALK_grund__GR-_LOS_1'!$E$9:$F$16,1)=$G44,VLOOKUP($G44,'KALK_grund__GR-_LOS_1'!$E$9:$F$16,2),0)</f>
        <v>30</v>
      </c>
      <c r="V44" s="397">
        <f t="shared" si="4"/>
        <v>0.40433333333333338</v>
      </c>
      <c r="W44" s="401">
        <f t="shared" si="5"/>
        <v>6.0650000000000004</v>
      </c>
      <c r="X44" s="297" t="s">
        <v>696</v>
      </c>
      <c r="Y44" s="189"/>
    </row>
    <row r="45" spans="1:25" x14ac:dyDescent="0.2">
      <c r="A45" s="152">
        <v>1</v>
      </c>
      <c r="B45" s="188">
        <v>33</v>
      </c>
      <c r="C45" s="390" t="s">
        <v>233</v>
      </c>
      <c r="D45" s="289" t="s">
        <v>438</v>
      </c>
      <c r="E45" s="292" t="s">
        <v>241</v>
      </c>
      <c r="F45" s="291" t="s">
        <v>489</v>
      </c>
      <c r="G45" s="291" t="s">
        <v>163</v>
      </c>
      <c r="H45" s="310">
        <v>1.52</v>
      </c>
      <c r="I45" s="311">
        <v>6</v>
      </c>
      <c r="J45" s="295"/>
      <c r="K45" s="295"/>
      <c r="L45" s="295"/>
      <c r="M45" s="391">
        <f t="shared" si="0"/>
        <v>256</v>
      </c>
      <c r="N45" s="392">
        <f t="shared" si="1"/>
        <v>32.426666666666669</v>
      </c>
      <c r="O45" s="369">
        <v>100</v>
      </c>
      <c r="P45" s="397">
        <f t="shared" si="2"/>
        <v>0.3242666666666667</v>
      </c>
      <c r="Q45" s="398"/>
      <c r="R45" s="373"/>
      <c r="S45" s="399"/>
      <c r="T45" s="400">
        <f t="shared" si="3"/>
        <v>0.23826</v>
      </c>
      <c r="U45" s="405">
        <f>IF(VLOOKUP($G45,'KALK_grund__GR-_LOS_1'!$E$9:$F$16,1)=$G45,VLOOKUP($G45,'KALK_grund__GR-_LOS_1'!$E$9:$F$16,2),0)</f>
        <v>30</v>
      </c>
      <c r="V45" s="397">
        <f t="shared" si="4"/>
        <v>5.0666666666666665E-2</v>
      </c>
      <c r="W45" s="401">
        <f t="shared" si="5"/>
        <v>0.76</v>
      </c>
      <c r="X45" s="297" t="s">
        <v>696</v>
      </c>
      <c r="Y45" s="189"/>
    </row>
    <row r="46" spans="1:25" x14ac:dyDescent="0.2">
      <c r="A46" s="152">
        <v>1</v>
      </c>
      <c r="B46" s="188">
        <v>34</v>
      </c>
      <c r="C46" s="390" t="s">
        <v>233</v>
      </c>
      <c r="D46" s="289" t="s">
        <v>486</v>
      </c>
      <c r="E46" s="292" t="s">
        <v>238</v>
      </c>
      <c r="F46" s="291" t="s">
        <v>248</v>
      </c>
      <c r="G46" s="291" t="s">
        <v>163</v>
      </c>
      <c r="H46" s="310">
        <v>12.26</v>
      </c>
      <c r="I46" s="311">
        <v>6</v>
      </c>
      <c r="J46" s="295"/>
      <c r="K46" s="295"/>
      <c r="L46" s="295"/>
      <c r="M46" s="391">
        <f t="shared" si="0"/>
        <v>256</v>
      </c>
      <c r="N46" s="392">
        <f t="shared" si="1"/>
        <v>261.54666666666668</v>
      </c>
      <c r="O46" s="369">
        <v>100</v>
      </c>
      <c r="P46" s="397">
        <f t="shared" si="2"/>
        <v>2.6154666666666668</v>
      </c>
      <c r="Q46" s="398"/>
      <c r="R46" s="373"/>
      <c r="S46" s="399"/>
      <c r="T46" s="400">
        <f t="shared" si="3"/>
        <v>1.9217550000000001</v>
      </c>
      <c r="U46" s="405">
        <f>IF(VLOOKUP($G46,'KALK_grund__GR-_LOS_1'!$E$9:$F$16,1)=$G46,VLOOKUP($G46,'KALK_grund__GR-_LOS_1'!$E$9:$F$16,2),0)</f>
        <v>30</v>
      </c>
      <c r="V46" s="397">
        <f t="shared" si="4"/>
        <v>0.40866666666666668</v>
      </c>
      <c r="W46" s="401">
        <f t="shared" si="5"/>
        <v>6.13</v>
      </c>
      <c r="X46" s="297" t="s">
        <v>696</v>
      </c>
      <c r="Y46" s="189"/>
    </row>
    <row r="47" spans="1:25" x14ac:dyDescent="0.2">
      <c r="A47" s="152">
        <v>1</v>
      </c>
      <c r="B47" s="188">
        <v>35</v>
      </c>
      <c r="C47" s="390" t="s">
        <v>233</v>
      </c>
      <c r="D47" s="289" t="s">
        <v>438</v>
      </c>
      <c r="E47" s="292" t="s">
        <v>239</v>
      </c>
      <c r="F47" s="291" t="s">
        <v>490</v>
      </c>
      <c r="G47" s="291" t="s">
        <v>163</v>
      </c>
      <c r="H47" s="310">
        <v>1.66</v>
      </c>
      <c r="I47" s="311">
        <v>6</v>
      </c>
      <c r="J47" s="295"/>
      <c r="K47" s="295"/>
      <c r="L47" s="295"/>
      <c r="M47" s="391">
        <f t="shared" si="0"/>
        <v>256</v>
      </c>
      <c r="N47" s="392">
        <f t="shared" si="1"/>
        <v>35.413333333333334</v>
      </c>
      <c r="O47" s="369">
        <v>100</v>
      </c>
      <c r="P47" s="397">
        <f t="shared" si="2"/>
        <v>0.35413333333333336</v>
      </c>
      <c r="Q47" s="398"/>
      <c r="R47" s="373"/>
      <c r="S47" s="399"/>
      <c r="T47" s="400">
        <f t="shared" si="3"/>
        <v>0.26020500000000002</v>
      </c>
      <c r="U47" s="405">
        <f>IF(VLOOKUP($G47,'KALK_grund__GR-_LOS_1'!$E$9:$F$16,1)=$G47,VLOOKUP($G47,'KALK_grund__GR-_LOS_1'!$E$9:$F$16,2),0)</f>
        <v>30</v>
      </c>
      <c r="V47" s="397">
        <f t="shared" si="4"/>
        <v>5.5333333333333332E-2</v>
      </c>
      <c r="W47" s="401">
        <f t="shared" si="5"/>
        <v>0.83</v>
      </c>
      <c r="X47" s="297" t="s">
        <v>696</v>
      </c>
      <c r="Y47" s="189"/>
    </row>
    <row r="48" spans="1:25" x14ac:dyDescent="0.2">
      <c r="A48" s="152">
        <v>1</v>
      </c>
      <c r="B48" s="188">
        <v>36</v>
      </c>
      <c r="C48" s="390" t="s">
        <v>233</v>
      </c>
      <c r="D48" s="289" t="s">
        <v>478</v>
      </c>
      <c r="E48" s="292" t="s">
        <v>237</v>
      </c>
      <c r="F48" s="291" t="s">
        <v>230</v>
      </c>
      <c r="G48" s="291" t="s">
        <v>171</v>
      </c>
      <c r="H48" s="310">
        <v>21.51</v>
      </c>
      <c r="I48" s="311">
        <v>6</v>
      </c>
      <c r="J48" s="295"/>
      <c r="K48" s="295"/>
      <c r="L48" s="295"/>
      <c r="M48" s="391">
        <f t="shared" si="0"/>
        <v>256</v>
      </c>
      <c r="N48" s="392">
        <f t="shared" si="1"/>
        <v>458.88000000000005</v>
      </c>
      <c r="O48" s="369">
        <v>100</v>
      </c>
      <c r="P48" s="397">
        <f t="shared" si="2"/>
        <v>4.5888000000000009</v>
      </c>
      <c r="Q48" s="398"/>
      <c r="R48" s="373"/>
      <c r="S48" s="399"/>
      <c r="T48" s="400">
        <f t="shared" si="3"/>
        <v>3.3716925000000004</v>
      </c>
      <c r="U48" s="405">
        <f>IF(VLOOKUP($G48,'KALK_grund__GR-_LOS_1'!$E$9:$F$16,1)=$G48,VLOOKUP($G48,'KALK_grund__GR-_LOS_1'!$E$9:$F$16,2),0)</f>
        <v>30</v>
      </c>
      <c r="V48" s="397">
        <f t="shared" si="4"/>
        <v>0.71700000000000008</v>
      </c>
      <c r="W48" s="401">
        <f t="shared" si="5"/>
        <v>10.755000000000001</v>
      </c>
      <c r="X48" s="297" t="s">
        <v>696</v>
      </c>
      <c r="Y48" s="189"/>
    </row>
    <row r="49" spans="1:1020" x14ac:dyDescent="0.2">
      <c r="A49" s="152">
        <v>1</v>
      </c>
      <c r="B49" s="188">
        <v>37</v>
      </c>
      <c r="C49" s="390" t="s">
        <v>233</v>
      </c>
      <c r="D49" s="289" t="s">
        <v>438</v>
      </c>
      <c r="E49" s="292" t="s">
        <v>250</v>
      </c>
      <c r="F49" s="291" t="s">
        <v>491</v>
      </c>
      <c r="G49" s="291" t="s">
        <v>163</v>
      </c>
      <c r="H49" s="310">
        <v>1.81</v>
      </c>
      <c r="I49" s="311">
        <v>6</v>
      </c>
      <c r="J49" s="295"/>
      <c r="K49" s="295"/>
      <c r="L49" s="295"/>
      <c r="M49" s="391">
        <f t="shared" si="0"/>
        <v>256</v>
      </c>
      <c r="N49" s="392">
        <f t="shared" si="1"/>
        <v>38.613333333333337</v>
      </c>
      <c r="O49" s="369">
        <v>100</v>
      </c>
      <c r="P49" s="397">
        <f t="shared" si="2"/>
        <v>0.38613333333333338</v>
      </c>
      <c r="Q49" s="398"/>
      <c r="R49" s="373"/>
      <c r="S49" s="399"/>
      <c r="T49" s="400">
        <f t="shared" si="3"/>
        <v>0.28371750000000001</v>
      </c>
      <c r="U49" s="405">
        <f>IF(VLOOKUP($G49,'KALK_grund__GR-_LOS_1'!$E$9:$F$16,1)=$G49,VLOOKUP($G49,'KALK_grund__GR-_LOS_1'!$E$9:$F$16,2),0)</f>
        <v>30</v>
      </c>
      <c r="V49" s="397">
        <f t="shared" si="4"/>
        <v>6.0333333333333336E-2</v>
      </c>
      <c r="W49" s="401">
        <f t="shared" si="5"/>
        <v>0.90500000000000003</v>
      </c>
      <c r="X49" s="297" t="s">
        <v>696</v>
      </c>
      <c r="Y49" s="189"/>
    </row>
    <row r="50" spans="1:1020" x14ac:dyDescent="0.2">
      <c r="A50" s="152">
        <v>1</v>
      </c>
      <c r="B50" s="188">
        <v>38</v>
      </c>
      <c r="C50" s="390" t="s">
        <v>233</v>
      </c>
      <c r="D50" s="289" t="s">
        <v>438</v>
      </c>
      <c r="E50" s="292" t="s">
        <v>240</v>
      </c>
      <c r="F50" s="291" t="s">
        <v>492</v>
      </c>
      <c r="G50" s="291" t="s">
        <v>163</v>
      </c>
      <c r="H50" s="312">
        <v>1.8</v>
      </c>
      <c r="I50" s="311">
        <v>6</v>
      </c>
      <c r="J50" s="295"/>
      <c r="K50" s="295"/>
      <c r="L50" s="295"/>
      <c r="M50" s="393">
        <f t="shared" si="0"/>
        <v>256</v>
      </c>
      <c r="N50" s="398">
        <f t="shared" si="1"/>
        <v>38.4</v>
      </c>
      <c r="O50" s="376">
        <v>100</v>
      </c>
      <c r="P50" s="406">
        <f t="shared" si="2"/>
        <v>0.38400000000000001</v>
      </c>
      <c r="Q50" s="398"/>
      <c r="R50" s="373"/>
      <c r="S50" s="399"/>
      <c r="T50" s="400">
        <f t="shared" si="3"/>
        <v>0.28215000000000007</v>
      </c>
      <c r="U50" s="405">
        <f>IF(VLOOKUP($G50,'KALK_grund__GR-_LOS_1'!$E$9:$F$16,1)=$G50,VLOOKUP($G50,'KALK_grund__GR-_LOS_1'!$E$9:$F$16,2),0)</f>
        <v>30</v>
      </c>
      <c r="V50" s="397">
        <f t="shared" si="4"/>
        <v>6.0000000000000005E-2</v>
      </c>
      <c r="W50" s="401">
        <f t="shared" si="5"/>
        <v>0.9</v>
      </c>
      <c r="X50" s="297" t="s">
        <v>696</v>
      </c>
      <c r="Y50" s="189"/>
    </row>
    <row r="51" spans="1:1020" x14ac:dyDescent="0.2">
      <c r="A51" s="152"/>
      <c r="B51" s="153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320"/>
      <c r="O51" s="153"/>
      <c r="P51" s="254"/>
      <c r="Q51" s="254"/>
      <c r="R51" s="191"/>
      <c r="S51" s="257"/>
      <c r="T51" s="258"/>
      <c r="U51" s="153"/>
      <c r="V51" s="254"/>
      <c r="W51" s="258"/>
      <c r="X51"/>
    </row>
    <row r="52" spans="1:1020" x14ac:dyDescent="0.2">
      <c r="A52" s="152"/>
      <c r="B52" s="153"/>
      <c r="C52" s="252"/>
      <c r="D52" s="252"/>
      <c r="E52" s="411"/>
      <c r="F52" s="411" t="s">
        <v>262</v>
      </c>
      <c r="G52" s="411"/>
      <c r="H52" s="420">
        <f>SUM(H13:H50)</f>
        <v>1392.4299999999996</v>
      </c>
      <c r="I52" s="411"/>
      <c r="J52" s="411"/>
      <c r="K52" s="411"/>
      <c r="L52" s="411"/>
      <c r="M52" s="411"/>
      <c r="N52" s="421">
        <f>SUM(N13:N51)</f>
        <v>22816.313333333343</v>
      </c>
      <c r="O52" s="413" t="s">
        <v>263</v>
      </c>
      <c r="P52" s="414">
        <f>SUM(P13:P50)</f>
        <v>228.16313333333332</v>
      </c>
      <c r="Q52" s="414">
        <f>SUM(Q13:Q50)</f>
        <v>1003.6266666666664</v>
      </c>
      <c r="R52" s="416" t="s">
        <v>264</v>
      </c>
      <c r="S52" s="417">
        <f>SUM(S13:S50)</f>
        <v>5.0181333333333322</v>
      </c>
      <c r="T52" s="422">
        <f>SUM(T13:T50)</f>
        <v>189.07498500000005</v>
      </c>
      <c r="U52" s="413"/>
      <c r="V52" s="415">
        <f>SUM(V13:V50)</f>
        <v>44.875333333333337</v>
      </c>
      <c r="W52" s="423">
        <f>SUM(W13:W50)</f>
        <v>673.12999999999977</v>
      </c>
      <c r="X52" s="192"/>
      <c r="Y52"/>
      <c r="Z52" s="153"/>
      <c r="AMF52" s="154"/>
    </row>
    <row r="53" spans="1:1020" x14ac:dyDescent="0.2">
      <c r="A53" s="152"/>
      <c r="B53" s="153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3"/>
      <c r="O53" s="153"/>
      <c r="P53" s="254"/>
      <c r="Q53" s="254"/>
      <c r="R53" s="191"/>
      <c r="S53" s="258"/>
      <c r="T53" s="256"/>
      <c r="U53" s="190"/>
      <c r="V53" s="252"/>
      <c r="W53" s="254"/>
      <c r="X53" s="191"/>
      <c r="Y53"/>
      <c r="Z53" s="153"/>
      <c r="AMF53" s="154"/>
    </row>
    <row r="54" spans="1:1020" ht="21.6" customHeight="1" x14ac:dyDescent="0.2">
      <c r="A54" s="152"/>
      <c r="B54" s="153"/>
      <c r="C54" s="252"/>
      <c r="D54" s="252"/>
      <c r="E54" s="252"/>
      <c r="F54" s="252"/>
      <c r="G54" s="252"/>
      <c r="H54" s="252"/>
      <c r="I54" s="494" t="s">
        <v>265</v>
      </c>
      <c r="J54" s="494"/>
      <c r="K54" s="494"/>
      <c r="L54" s="494"/>
      <c r="M54" s="494"/>
      <c r="N54" s="425">
        <f>N52+Q52</f>
        <v>23819.94000000001</v>
      </c>
      <c r="O54" s="426" t="s">
        <v>266</v>
      </c>
      <c r="P54" s="424">
        <f>P52+S52</f>
        <v>233.18126666666666</v>
      </c>
      <c r="Q54" s="495" t="s">
        <v>267</v>
      </c>
      <c r="R54" s="495"/>
      <c r="S54" s="495"/>
      <c r="T54" s="427"/>
      <c r="U54" s="496">
        <f>P54*O7</f>
        <v>3655.1163550000001</v>
      </c>
      <c r="V54" s="496"/>
      <c r="W54" s="496"/>
      <c r="X54" s="153"/>
      <c r="Z54" s="153"/>
      <c r="AMF54" s="154"/>
    </row>
    <row r="55" spans="1:1020" x14ac:dyDescent="0.2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</row>
  </sheetData>
  <sheetProtection algorithmName="SHA-512" hashValue="SsWYyXbeTLG7GvRZ7ZnVoNH05gA4FWquUB4/LUPRvpDfG7TxY9glonT1d00w7HRtYa78p2hybcMS0UEqIWl2hg==" saltValue="yLS7vLF0E2FXMY4dVS7oGg==" spinCount="100000" sheet="1" objects="1" scenarios="1"/>
  <mergeCells count="13">
    <mergeCell ref="I7:L7"/>
    <mergeCell ref="N10:P10"/>
    <mergeCell ref="Q10:S10"/>
    <mergeCell ref="U10:W10"/>
    <mergeCell ref="I54:M54"/>
    <mergeCell ref="Q54:S54"/>
    <mergeCell ref="U54:W54"/>
    <mergeCell ref="B3:C3"/>
    <mergeCell ref="J4:R4"/>
    <mergeCell ref="U5:V5"/>
    <mergeCell ref="B6:D6"/>
    <mergeCell ref="I6:L6"/>
    <mergeCell ref="I5:L5"/>
  </mergeCells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45 D47:D50">
    <cfRule type="cellIs" priority="3" stopIfTrue="1" operator="notEqual">
      <formula>#REF!</formula>
    </cfRule>
  </conditionalFormatting>
  <conditionalFormatting sqref="D46">
    <cfRule type="cellIs" priority="1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BD82C-0F5F-4A6B-B903-D762DEBEE835}">
  <sheetPr>
    <tabColor rgb="FFFFFF00"/>
  </sheetPr>
  <dimension ref="A1:AMF61"/>
  <sheetViews>
    <sheetView topLeftCell="A11" workbookViewId="0">
      <selection activeCell="R27" sqref="R27"/>
    </sheetView>
  </sheetViews>
  <sheetFormatPr baseColWidth="10" defaultRowHeight="14.25" x14ac:dyDescent="0.2"/>
  <cols>
    <col min="1" max="1" width="2.5" style="154" customWidth="1"/>
    <col min="2" max="2" width="3.375" style="154" customWidth="1"/>
    <col min="3" max="3" width="6.125" style="154" customWidth="1"/>
    <col min="4" max="4" width="8.625" style="154" customWidth="1"/>
    <col min="5" max="5" width="7.5" style="154" customWidth="1"/>
    <col min="6" max="6" width="17.625" style="154" customWidth="1"/>
    <col min="7" max="8" width="10.625" style="154" customWidth="1"/>
    <col min="9" max="9" width="6" style="154" customWidth="1"/>
    <col min="10" max="10" width="6.875" style="154" customWidth="1"/>
    <col min="11" max="12" width="6.375" style="154" customWidth="1"/>
    <col min="13" max="13" width="6.5" style="154" customWidth="1"/>
    <col min="14" max="14" width="9.875" style="154" customWidth="1"/>
    <col min="15" max="15" width="8.5" style="154" customWidth="1"/>
    <col min="16" max="16" width="8.625" style="154" customWidth="1"/>
    <col min="17" max="17" width="9.875" style="154" customWidth="1"/>
    <col min="18" max="18" width="8.125" style="154" customWidth="1"/>
    <col min="19" max="19" width="9.125" style="154" customWidth="1"/>
    <col min="20" max="20" width="9" style="154" customWidth="1"/>
    <col min="21" max="21" width="6.125" style="154" customWidth="1"/>
    <col min="22" max="22" width="9.5" style="154" customWidth="1"/>
    <col min="23" max="23" width="9.125" style="154" customWidth="1"/>
    <col min="24" max="24" width="15.625" style="154" customWidth="1"/>
    <col min="25" max="25" width="15.125" style="153" customWidth="1"/>
    <col min="26" max="1019" width="10.625" style="154" customWidth="1"/>
    <col min="1020" max="1025" width="10.625" customWidth="1"/>
    <col min="1026" max="1026" width="11" customWidth="1"/>
  </cols>
  <sheetData>
    <row r="1" spans="1:25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5" x14ac:dyDescent="0.2">
      <c r="A2" s="152"/>
      <c r="B2" s="153"/>
      <c r="C2" s="153"/>
      <c r="D2" s="155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5" ht="15.6" customHeight="1" x14ac:dyDescent="0.2">
      <c r="A3" s="152"/>
      <c r="B3" s="497" t="s">
        <v>684</v>
      </c>
      <c r="C3" s="497"/>
      <c r="D3"/>
      <c r="E3"/>
      <c r="F3" s="156" t="s">
        <v>174</v>
      </c>
      <c r="G3" s="153"/>
      <c r="H3" s="153"/>
      <c r="I3" s="153"/>
      <c r="J3" s="153" t="s">
        <v>175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25" ht="18" customHeight="1" x14ac:dyDescent="0.3">
      <c r="A4" s="152"/>
      <c r="B4" s="157" t="str">
        <f>Objektübersicht!C10</f>
        <v>Kiga Schatzkiste</v>
      </c>
      <c r="C4" s="158"/>
      <c r="D4"/>
      <c r="E4"/>
      <c r="F4" s="157" t="str">
        <f>Objektübersicht!D10</f>
        <v>Elsa-Brändström-Weg 14, 70736 Fellbach-Schmiden</v>
      </c>
      <c r="G4" s="158"/>
      <c r="H4" s="158"/>
      <c r="I4" s="153"/>
      <c r="J4" s="498" t="str">
        <f>Objektübersicht!E17</f>
        <v>Los 1</v>
      </c>
      <c r="K4" s="498"/>
      <c r="L4" s="498"/>
      <c r="M4" s="498"/>
      <c r="N4" s="498"/>
      <c r="O4" s="498"/>
      <c r="P4" s="498"/>
      <c r="Q4" s="498"/>
      <c r="R4" s="498"/>
      <c r="S4" s="153"/>
      <c r="T4" s="153"/>
      <c r="U4" s="153"/>
      <c r="V4" s="153"/>
      <c r="W4" s="153"/>
      <c r="X4" s="153"/>
    </row>
    <row r="5" spans="1:25" ht="14.1" customHeight="1" x14ac:dyDescent="0.2">
      <c r="A5" s="152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151"/>
      <c r="U5" s="483"/>
      <c r="V5" s="483"/>
      <c r="W5" s="153"/>
      <c r="X5" s="153"/>
    </row>
    <row r="6" spans="1:25" ht="15" customHeight="1" x14ac:dyDescent="0.2">
      <c r="A6" s="152"/>
      <c r="B6" s="499" t="s">
        <v>176</v>
      </c>
      <c r="C6" s="499"/>
      <c r="D6" s="499"/>
      <c r="E6" s="159"/>
      <c r="F6" s="159"/>
      <c r="G6"/>
      <c r="H6"/>
      <c r="I6" s="489" t="s">
        <v>177</v>
      </c>
      <c r="J6" s="489"/>
      <c r="K6" s="489"/>
      <c r="L6" s="490"/>
      <c r="M6" s="160">
        <v>5</v>
      </c>
      <c r="N6" s="153"/>
      <c r="O6" s="161"/>
      <c r="P6" s="161"/>
      <c r="Q6" s="161"/>
      <c r="R6" s="161"/>
      <c r="S6" s="161"/>
      <c r="T6" s="161"/>
      <c r="U6" s="161"/>
      <c r="V6" s="161"/>
      <c r="W6" s="161"/>
      <c r="X6" s="153"/>
    </row>
    <row r="7" spans="1:25" ht="15" customHeight="1" x14ac:dyDescent="0.25">
      <c r="A7" s="152"/>
      <c r="B7" s="153"/>
      <c r="C7" s="162"/>
      <c r="D7" s="163"/>
      <c r="E7" s="163"/>
      <c r="F7" s="164" t="s">
        <v>178</v>
      </c>
      <c r="G7" s="165">
        <v>21</v>
      </c>
      <c r="H7"/>
      <c r="I7" s="489" t="s">
        <v>179</v>
      </c>
      <c r="J7" s="489"/>
      <c r="K7" s="489"/>
      <c r="L7" s="490"/>
      <c r="M7" s="160">
        <v>230</v>
      </c>
      <c r="N7" s="166" t="s">
        <v>180</v>
      </c>
      <c r="O7" s="262">
        <f>SVS_Unterhaltsreinigung!F72</f>
        <v>15.675000000000001</v>
      </c>
      <c r="P7" s="167">
        <f>M7</f>
        <v>230</v>
      </c>
      <c r="Q7" s="153"/>
      <c r="R7"/>
      <c r="S7" s="153"/>
      <c r="T7" s="153"/>
      <c r="U7" s="153"/>
      <c r="V7" s="168" t="s">
        <v>181</v>
      </c>
      <c r="W7" s="262">
        <f>SVS_Grundreinigung!F72</f>
        <v>15</v>
      </c>
      <c r="X7" s="153"/>
    </row>
    <row r="8" spans="1:25" x14ac:dyDescent="0.2">
      <c r="A8" s="152"/>
      <c r="C8" s="153"/>
      <c r="D8" s="153"/>
      <c r="E8" s="153"/>
      <c r="F8" s="153"/>
      <c r="G8" s="163"/>
      <c r="H8" s="153"/>
      <c r="I8" s="153"/>
      <c r="J8" s="153"/>
      <c r="K8" s="153"/>
      <c r="L8" s="153"/>
      <c r="M8" s="378">
        <f>M7/12/5</f>
        <v>3.8333333333333335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5" x14ac:dyDescent="0.2">
      <c r="A9" s="152"/>
      <c r="B9" s="153"/>
      <c r="C9" s="153"/>
      <c r="D9" s="153"/>
      <c r="E9" s="162"/>
      <c r="F9" s="162"/>
      <c r="G9" s="163"/>
      <c r="H9" s="163"/>
      <c r="I9" s="169"/>
      <c r="J9" s="169"/>
      <c r="K9" s="169"/>
      <c r="L9" s="169"/>
      <c r="M9" s="169"/>
      <c r="N9" s="169"/>
      <c r="O9" s="153"/>
      <c r="P9" s="161"/>
      <c r="Q9" s="161"/>
      <c r="R9" s="161"/>
      <c r="S9" s="161"/>
      <c r="T9" s="161"/>
      <c r="U9" s="153"/>
      <c r="V9" s="153"/>
      <c r="W9" s="153"/>
      <c r="X9" s="153"/>
    </row>
    <row r="10" spans="1:25" x14ac:dyDescent="0.2">
      <c r="A10" s="152"/>
      <c r="B10" s="153"/>
      <c r="C10" s="153"/>
      <c r="D10" s="153"/>
      <c r="E10" s="162"/>
      <c r="F10" s="162"/>
      <c r="G10" s="153"/>
      <c r="H10" s="163"/>
      <c r="I10" s="153"/>
      <c r="J10" s="153"/>
      <c r="K10" s="153"/>
      <c r="L10" s="153"/>
      <c r="M10"/>
      <c r="N10" s="491" t="s">
        <v>182</v>
      </c>
      <c r="O10" s="491"/>
      <c r="P10" s="491"/>
      <c r="Q10" s="492" t="s">
        <v>183</v>
      </c>
      <c r="R10" s="492"/>
      <c r="S10" s="492"/>
      <c r="T10" s="170" t="s">
        <v>32</v>
      </c>
      <c r="U10" s="493" t="s">
        <v>184</v>
      </c>
      <c r="V10" s="493"/>
      <c r="W10" s="493"/>
      <c r="X10" s="153"/>
    </row>
    <row r="11" spans="1:25" ht="34.35" customHeight="1" x14ac:dyDescent="0.2">
      <c r="A11" s="152"/>
      <c r="B11" s="171" t="s">
        <v>185</v>
      </c>
      <c r="C11" s="171" t="s">
        <v>186</v>
      </c>
      <c r="D11" s="172" t="s">
        <v>187</v>
      </c>
      <c r="E11" s="171" t="s">
        <v>188</v>
      </c>
      <c r="F11" s="171" t="s">
        <v>189</v>
      </c>
      <c r="G11" s="173" t="s">
        <v>190</v>
      </c>
      <c r="H11" s="173" t="s">
        <v>191</v>
      </c>
      <c r="I11" s="172" t="s">
        <v>192</v>
      </c>
      <c r="J11" s="172" t="s">
        <v>193</v>
      </c>
      <c r="K11" s="172" t="s">
        <v>194</v>
      </c>
      <c r="L11" s="172" t="s">
        <v>195</v>
      </c>
      <c r="M11" s="174" t="s">
        <v>430</v>
      </c>
      <c r="N11" s="175" t="s">
        <v>196</v>
      </c>
      <c r="O11" s="176" t="s">
        <v>197</v>
      </c>
      <c r="P11" s="177" t="s">
        <v>198</v>
      </c>
      <c r="Q11" s="178" t="s">
        <v>196</v>
      </c>
      <c r="R11" s="179" t="s">
        <v>197</v>
      </c>
      <c r="S11" s="180" t="s">
        <v>198</v>
      </c>
      <c r="T11" s="181" t="s">
        <v>199</v>
      </c>
      <c r="U11" s="182" t="s">
        <v>200</v>
      </c>
      <c r="V11" s="183" t="s">
        <v>37</v>
      </c>
      <c r="W11" s="183" t="s">
        <v>201</v>
      </c>
      <c r="X11" s="184" t="s">
        <v>202</v>
      </c>
      <c r="Y11" s="184" t="s">
        <v>203</v>
      </c>
    </row>
    <row r="12" spans="1:25" ht="8.4499999999999993" customHeight="1" x14ac:dyDescent="0.2">
      <c r="A12" s="152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7"/>
      <c r="X12"/>
    </row>
    <row r="13" spans="1:25" x14ac:dyDescent="0.2">
      <c r="A13" s="152">
        <v>1</v>
      </c>
      <c r="B13" s="188">
        <v>1</v>
      </c>
      <c r="C13" s="390" t="s">
        <v>233</v>
      </c>
      <c r="D13" s="289" t="s">
        <v>213</v>
      </c>
      <c r="E13" s="290" t="s">
        <v>234</v>
      </c>
      <c r="F13" s="291" t="s">
        <v>496</v>
      </c>
      <c r="G13" s="291" t="s">
        <v>162</v>
      </c>
      <c r="H13" s="293">
        <v>32.270000000000003</v>
      </c>
      <c r="I13" s="295"/>
      <c r="J13" s="295"/>
      <c r="K13" s="295"/>
      <c r="L13" s="295"/>
      <c r="M13" s="295"/>
      <c r="N13" s="295"/>
      <c r="O13" s="369">
        <v>100</v>
      </c>
      <c r="P13" s="397"/>
      <c r="Q13" s="398"/>
      <c r="R13" s="398"/>
      <c r="S13" s="399"/>
      <c r="T13" s="400">
        <f>H13/O13*$O$7</f>
        <v>5.0583225000000009</v>
      </c>
      <c r="U13" s="405">
        <f>IF(VLOOKUP($G13,'KALK_grund__GR-_LOS_1'!$H$9:$I$11,1)=$G13,VLOOKUP($G13,'KALK_grund__GR-_LOS_1'!$H$9:$I$11,2),0)</f>
        <v>30</v>
      </c>
      <c r="V13" s="397">
        <f>H13/U13</f>
        <v>1.0756666666666668</v>
      </c>
      <c r="W13" s="401">
        <f>V13*$W$7</f>
        <v>16.135000000000002</v>
      </c>
      <c r="X13" s="287" t="s">
        <v>697</v>
      </c>
      <c r="Y13" s="189"/>
    </row>
    <row r="14" spans="1:25" x14ac:dyDescent="0.2">
      <c r="A14" s="152">
        <v>1</v>
      </c>
      <c r="B14" s="188">
        <v>2</v>
      </c>
      <c r="C14" s="390" t="s">
        <v>233</v>
      </c>
      <c r="D14" s="289" t="s">
        <v>497</v>
      </c>
      <c r="E14" s="290" t="s">
        <v>235</v>
      </c>
      <c r="F14" s="291" t="s">
        <v>308</v>
      </c>
      <c r="G14" s="291" t="s">
        <v>171</v>
      </c>
      <c r="H14" s="293">
        <v>22.31</v>
      </c>
      <c r="I14" s="295">
        <v>5</v>
      </c>
      <c r="J14" s="295"/>
      <c r="K14" s="295"/>
      <c r="L14" s="295"/>
      <c r="M14" s="391">
        <f t="shared" ref="M14:M54" si="0">(I14*$M$8*12)+(K14*0.8*12)+L14</f>
        <v>230</v>
      </c>
      <c r="N14" s="392">
        <f t="shared" ref="N14:N54" si="1">(H14*M14)/12</f>
        <v>427.60833333333329</v>
      </c>
      <c r="O14" s="369">
        <v>100</v>
      </c>
      <c r="P14" s="397">
        <f t="shared" ref="P14:P54" si="2">N14/O14</f>
        <v>4.2760833333333332</v>
      </c>
      <c r="Q14" s="398"/>
      <c r="R14" s="398"/>
      <c r="S14" s="399"/>
      <c r="T14" s="400">
        <f t="shared" ref="T14:T56" si="3">H14/O14*$O$7</f>
        <v>3.4970924999999999</v>
      </c>
      <c r="U14" s="405">
        <f>IF(VLOOKUP($G14,'KALK_grund__GR-_LOS_1'!$H$9:$I$11,1)=$G14,VLOOKUP($G14,'KALK_grund__GR-_LOS_1'!$H$9:$I$11,2),0)</f>
        <v>30</v>
      </c>
      <c r="V14" s="397">
        <f t="shared" ref="V14:V56" si="4">H14/U14</f>
        <v>0.74366666666666659</v>
      </c>
      <c r="W14" s="401">
        <f t="shared" ref="W14:W56" si="5">V14*$W$7</f>
        <v>11.154999999999999</v>
      </c>
      <c r="X14" s="287" t="s">
        <v>697</v>
      </c>
      <c r="Y14" s="189"/>
    </row>
    <row r="15" spans="1:25" x14ac:dyDescent="0.2">
      <c r="A15" s="152">
        <v>1</v>
      </c>
      <c r="B15" s="188">
        <v>3</v>
      </c>
      <c r="C15" s="390" t="s">
        <v>233</v>
      </c>
      <c r="D15" s="289" t="s">
        <v>431</v>
      </c>
      <c r="E15" s="290" t="s">
        <v>237</v>
      </c>
      <c r="F15" s="291" t="s">
        <v>207</v>
      </c>
      <c r="G15" s="291" t="s">
        <v>171</v>
      </c>
      <c r="H15" s="293">
        <v>5.35</v>
      </c>
      <c r="I15" s="295">
        <v>5</v>
      </c>
      <c r="J15" s="295"/>
      <c r="K15" s="295"/>
      <c r="L15" s="295"/>
      <c r="M15" s="393">
        <f t="shared" si="0"/>
        <v>230</v>
      </c>
      <c r="N15" s="392">
        <f t="shared" si="1"/>
        <v>102.54166666666667</v>
      </c>
      <c r="O15" s="369">
        <v>100</v>
      </c>
      <c r="P15" s="397">
        <f t="shared" si="2"/>
        <v>1.0254166666666666</v>
      </c>
      <c r="Q15" s="398"/>
      <c r="R15" s="398"/>
      <c r="S15" s="399"/>
      <c r="T15" s="400">
        <f t="shared" si="3"/>
        <v>0.83861249999999998</v>
      </c>
      <c r="U15" s="405">
        <f>IF(VLOOKUP($G15,'KALK_grund__GR-_LOS_1'!$H$9:$I$11,1)=$G15,VLOOKUP($G15,'KALK_grund__GR-_LOS_1'!$H$9:$I$11,2),0)</f>
        <v>30</v>
      </c>
      <c r="V15" s="397">
        <f t="shared" si="4"/>
        <v>0.17833333333333332</v>
      </c>
      <c r="W15" s="401">
        <f t="shared" si="5"/>
        <v>2.6749999999999998</v>
      </c>
      <c r="X15" s="287" t="s">
        <v>697</v>
      </c>
      <c r="Y15" s="189"/>
    </row>
    <row r="16" spans="1:25" x14ac:dyDescent="0.2">
      <c r="A16" s="152">
        <v>1</v>
      </c>
      <c r="B16" s="188">
        <v>4</v>
      </c>
      <c r="C16" s="390" t="s">
        <v>233</v>
      </c>
      <c r="D16" s="289" t="s">
        <v>438</v>
      </c>
      <c r="E16" s="290" t="s">
        <v>238</v>
      </c>
      <c r="F16" s="291" t="s">
        <v>232</v>
      </c>
      <c r="G16" s="291" t="s">
        <v>163</v>
      </c>
      <c r="H16" s="293">
        <v>23.01</v>
      </c>
      <c r="I16" s="295">
        <v>5</v>
      </c>
      <c r="J16" s="295"/>
      <c r="K16" s="295"/>
      <c r="L16" s="295"/>
      <c r="M16" s="393">
        <f t="shared" si="0"/>
        <v>230</v>
      </c>
      <c r="N16" s="392">
        <f t="shared" si="1"/>
        <v>441.02500000000003</v>
      </c>
      <c r="O16" s="369">
        <v>100</v>
      </c>
      <c r="P16" s="397">
        <f t="shared" si="2"/>
        <v>4.4102500000000004</v>
      </c>
      <c r="Q16" s="398"/>
      <c r="R16" s="398"/>
      <c r="S16" s="399"/>
      <c r="T16" s="400">
        <f t="shared" si="3"/>
        <v>3.6068175000000005</v>
      </c>
      <c r="U16" s="405">
        <f>IF(VLOOKUP($G16,'KALK_grund__GR-_LOS_1'!$H$9:$I$11,1)=$G16,VLOOKUP($G16,'KALK_grund__GR-_LOS_1'!$H$9:$I$11,2),0)</f>
        <v>30</v>
      </c>
      <c r="V16" s="397">
        <f t="shared" si="4"/>
        <v>0.76700000000000002</v>
      </c>
      <c r="W16" s="401">
        <f t="shared" si="5"/>
        <v>11.505000000000001</v>
      </c>
      <c r="X16" s="287" t="s">
        <v>697</v>
      </c>
      <c r="Y16" s="189"/>
    </row>
    <row r="17" spans="1:25" x14ac:dyDescent="0.2">
      <c r="A17" s="152">
        <v>1</v>
      </c>
      <c r="B17" s="188">
        <v>5</v>
      </c>
      <c r="C17" s="390" t="s">
        <v>233</v>
      </c>
      <c r="D17" s="289" t="s">
        <v>498</v>
      </c>
      <c r="E17" s="290" t="s">
        <v>239</v>
      </c>
      <c r="F17" s="291" t="s">
        <v>284</v>
      </c>
      <c r="G17" s="291" t="s">
        <v>171</v>
      </c>
      <c r="H17" s="293">
        <v>9.7100000000000009</v>
      </c>
      <c r="I17" s="295">
        <v>1</v>
      </c>
      <c r="J17" s="295"/>
      <c r="K17" s="295"/>
      <c r="L17" s="295"/>
      <c r="M17" s="393">
        <f t="shared" ref="M17:M21" si="6">(I17*$M$8*12)+(K17*0.8*12)+L17</f>
        <v>46</v>
      </c>
      <c r="N17" s="392">
        <f t="shared" ref="N17:N21" si="7">(H17*M17)/12</f>
        <v>37.221666666666671</v>
      </c>
      <c r="O17" s="369">
        <v>100</v>
      </c>
      <c r="P17" s="397">
        <f t="shared" si="2"/>
        <v>0.3722166666666667</v>
      </c>
      <c r="Q17" s="398"/>
      <c r="R17" s="398"/>
      <c r="S17" s="399"/>
      <c r="T17" s="400">
        <f t="shared" si="3"/>
        <v>1.5220425000000002</v>
      </c>
      <c r="U17" s="405">
        <f>IF(VLOOKUP($G17,'KALK_grund__GR-_LOS_1'!$H$9:$I$11,1)=$G17,VLOOKUP($G17,'KALK_grund__GR-_LOS_1'!$H$9:$I$11,2),0)</f>
        <v>30</v>
      </c>
      <c r="V17" s="397">
        <f t="shared" si="4"/>
        <v>0.32366666666666671</v>
      </c>
      <c r="W17" s="401">
        <f t="shared" si="5"/>
        <v>4.8550000000000004</v>
      </c>
      <c r="X17" s="287" t="s">
        <v>697</v>
      </c>
      <c r="Y17" s="189"/>
    </row>
    <row r="18" spans="1:25" x14ac:dyDescent="0.2">
      <c r="A18" s="152">
        <v>1</v>
      </c>
      <c r="B18" s="188">
        <v>6</v>
      </c>
      <c r="C18" s="390" t="s">
        <v>233</v>
      </c>
      <c r="D18" s="289" t="s">
        <v>213</v>
      </c>
      <c r="E18" s="290" t="s">
        <v>240</v>
      </c>
      <c r="F18" s="291" t="s">
        <v>310</v>
      </c>
      <c r="G18" s="291" t="s">
        <v>171</v>
      </c>
      <c r="H18" s="293">
        <v>6.07</v>
      </c>
      <c r="I18" s="295"/>
      <c r="J18" s="295"/>
      <c r="K18" s="295"/>
      <c r="L18" s="295"/>
      <c r="M18" s="295"/>
      <c r="N18" s="295"/>
      <c r="O18" s="375"/>
      <c r="P18" s="295"/>
      <c r="Q18" s="295"/>
      <c r="R18" s="295"/>
      <c r="S18" s="295"/>
      <c r="T18" s="295"/>
      <c r="U18" s="405">
        <f>IF(VLOOKUP($G18,'KALK_grund__GR-_LOS_1'!$H$9:$I$11,1)=$G18,VLOOKUP($G18,'KALK_grund__GR-_LOS_1'!$H$9:$I$11,2),0)</f>
        <v>30</v>
      </c>
      <c r="V18" s="397">
        <f t="shared" si="4"/>
        <v>0.20233333333333334</v>
      </c>
      <c r="W18" s="401">
        <f t="shared" si="5"/>
        <v>3.0350000000000001</v>
      </c>
      <c r="X18" s="287" t="s">
        <v>697</v>
      </c>
      <c r="Y18" s="189"/>
    </row>
    <row r="19" spans="1:25" x14ac:dyDescent="0.2">
      <c r="A19" s="152">
        <v>1</v>
      </c>
      <c r="B19" s="188">
        <v>7</v>
      </c>
      <c r="C19" s="390" t="s">
        <v>233</v>
      </c>
      <c r="D19" s="289" t="s">
        <v>438</v>
      </c>
      <c r="E19" s="290" t="s">
        <v>241</v>
      </c>
      <c r="F19" s="291" t="s">
        <v>232</v>
      </c>
      <c r="G19" s="291" t="s">
        <v>163</v>
      </c>
      <c r="H19" s="293">
        <v>7.26</v>
      </c>
      <c r="I19" s="295">
        <v>5</v>
      </c>
      <c r="J19" s="295"/>
      <c r="K19" s="295"/>
      <c r="L19" s="295"/>
      <c r="M19" s="393">
        <f t="shared" si="6"/>
        <v>230</v>
      </c>
      <c r="N19" s="392">
        <f t="shared" si="7"/>
        <v>139.15</v>
      </c>
      <c r="O19" s="369">
        <v>100</v>
      </c>
      <c r="P19" s="397">
        <f t="shared" si="2"/>
        <v>1.3915</v>
      </c>
      <c r="Q19" s="398"/>
      <c r="R19" s="398"/>
      <c r="S19" s="399"/>
      <c r="T19" s="400">
        <f t="shared" si="3"/>
        <v>1.1380049999999999</v>
      </c>
      <c r="U19" s="405">
        <f>IF(VLOOKUP($G19,'KALK_grund__GR-_LOS_1'!$H$9:$I$11,1)=$G19,VLOOKUP($G19,'KALK_grund__GR-_LOS_1'!$H$9:$I$11,2),0)</f>
        <v>30</v>
      </c>
      <c r="V19" s="397">
        <f t="shared" si="4"/>
        <v>0.24199999999999999</v>
      </c>
      <c r="W19" s="401">
        <f t="shared" si="5"/>
        <v>3.63</v>
      </c>
      <c r="X19" s="287" t="s">
        <v>697</v>
      </c>
      <c r="Y19" s="189"/>
    </row>
    <row r="20" spans="1:25" x14ac:dyDescent="0.2">
      <c r="A20" s="152">
        <v>1</v>
      </c>
      <c r="B20" s="188">
        <v>8</v>
      </c>
      <c r="C20" s="390" t="s">
        <v>233</v>
      </c>
      <c r="D20" s="289" t="s">
        <v>453</v>
      </c>
      <c r="E20" s="290" t="s">
        <v>242</v>
      </c>
      <c r="F20" s="291" t="s">
        <v>268</v>
      </c>
      <c r="G20" s="291" t="s">
        <v>163</v>
      </c>
      <c r="H20" s="293">
        <v>24.87</v>
      </c>
      <c r="I20" s="295">
        <v>5</v>
      </c>
      <c r="J20" s="295"/>
      <c r="K20" s="295"/>
      <c r="L20" s="295"/>
      <c r="M20" s="393">
        <f t="shared" si="6"/>
        <v>230</v>
      </c>
      <c r="N20" s="392">
        <f t="shared" si="7"/>
        <v>476.67500000000001</v>
      </c>
      <c r="O20" s="369">
        <v>100</v>
      </c>
      <c r="P20" s="397">
        <f t="shared" si="2"/>
        <v>4.76675</v>
      </c>
      <c r="Q20" s="398"/>
      <c r="R20" s="398"/>
      <c r="S20" s="399"/>
      <c r="T20" s="400">
        <f t="shared" si="3"/>
        <v>3.8983725000000002</v>
      </c>
      <c r="U20" s="405">
        <f>IF(VLOOKUP($G20,'KALK_grund__GR-_LOS_1'!$H$9:$I$11,1)=$G20,VLOOKUP($G20,'KALK_grund__GR-_LOS_1'!$H$9:$I$11,2),0)</f>
        <v>30</v>
      </c>
      <c r="V20" s="397">
        <f t="shared" si="4"/>
        <v>0.82900000000000007</v>
      </c>
      <c r="W20" s="401">
        <f t="shared" si="5"/>
        <v>12.435</v>
      </c>
      <c r="X20" s="287" t="s">
        <v>697</v>
      </c>
      <c r="Y20" s="189"/>
    </row>
    <row r="21" spans="1:25" x14ac:dyDescent="0.2">
      <c r="A21" s="152">
        <v>1</v>
      </c>
      <c r="B21" s="188">
        <v>9</v>
      </c>
      <c r="C21" s="390" t="s">
        <v>233</v>
      </c>
      <c r="D21" s="289" t="s">
        <v>453</v>
      </c>
      <c r="E21" s="290" t="s">
        <v>244</v>
      </c>
      <c r="F21" s="291" t="s">
        <v>499</v>
      </c>
      <c r="G21" s="291" t="s">
        <v>163</v>
      </c>
      <c r="H21" s="293">
        <v>6.59</v>
      </c>
      <c r="I21" s="295">
        <v>5</v>
      </c>
      <c r="J21" s="295"/>
      <c r="K21" s="295"/>
      <c r="L21" s="295"/>
      <c r="M21" s="393">
        <f t="shared" si="6"/>
        <v>230</v>
      </c>
      <c r="N21" s="392">
        <f t="shared" si="7"/>
        <v>126.30833333333334</v>
      </c>
      <c r="O21" s="369">
        <v>100</v>
      </c>
      <c r="P21" s="397">
        <f t="shared" si="2"/>
        <v>1.2630833333333333</v>
      </c>
      <c r="Q21" s="398"/>
      <c r="R21" s="398"/>
      <c r="S21" s="399"/>
      <c r="T21" s="400">
        <f t="shared" si="3"/>
        <v>1.0329825000000001</v>
      </c>
      <c r="U21" s="405">
        <f>IF(VLOOKUP($G21,'KALK_grund__GR-_LOS_1'!$H$9:$I$11,1)=$G21,VLOOKUP($G21,'KALK_grund__GR-_LOS_1'!$H$9:$I$11,2),0)</f>
        <v>30</v>
      </c>
      <c r="V21" s="397">
        <f t="shared" si="4"/>
        <v>0.21966666666666665</v>
      </c>
      <c r="W21" s="401">
        <f t="shared" si="5"/>
        <v>3.2949999999999999</v>
      </c>
      <c r="X21" s="287" t="s">
        <v>697</v>
      </c>
      <c r="Y21" s="189"/>
    </row>
    <row r="22" spans="1:25" x14ac:dyDescent="0.2">
      <c r="A22" s="152">
        <v>1</v>
      </c>
      <c r="B22" s="188">
        <v>10</v>
      </c>
      <c r="C22" s="390" t="s">
        <v>233</v>
      </c>
      <c r="D22" s="289" t="s">
        <v>453</v>
      </c>
      <c r="E22" s="290" t="s">
        <v>246</v>
      </c>
      <c r="F22" s="291" t="s">
        <v>500</v>
      </c>
      <c r="G22" s="291" t="s">
        <v>163</v>
      </c>
      <c r="H22" s="293">
        <v>6.59</v>
      </c>
      <c r="I22" s="295">
        <v>5</v>
      </c>
      <c r="J22" s="295"/>
      <c r="K22" s="295"/>
      <c r="L22" s="295"/>
      <c r="M22" s="391">
        <f t="shared" si="0"/>
        <v>230</v>
      </c>
      <c r="N22" s="392">
        <f t="shared" si="1"/>
        <v>126.30833333333334</v>
      </c>
      <c r="O22" s="369">
        <v>100</v>
      </c>
      <c r="P22" s="397">
        <f t="shared" si="2"/>
        <v>1.2630833333333333</v>
      </c>
      <c r="Q22" s="398"/>
      <c r="R22" s="398"/>
      <c r="S22" s="399"/>
      <c r="T22" s="400">
        <f t="shared" si="3"/>
        <v>1.0329825000000001</v>
      </c>
      <c r="U22" s="405">
        <f>IF(VLOOKUP($G22,'KALK_grund__GR-_LOS_1'!$H$9:$I$11,1)=$G22,VLOOKUP($G22,'KALK_grund__GR-_LOS_1'!$H$9:$I$11,2),0)</f>
        <v>30</v>
      </c>
      <c r="V22" s="397">
        <f t="shared" si="4"/>
        <v>0.21966666666666665</v>
      </c>
      <c r="W22" s="401">
        <f t="shared" si="5"/>
        <v>3.2949999999999999</v>
      </c>
      <c r="X22" s="287" t="s">
        <v>697</v>
      </c>
      <c r="Y22" s="189"/>
    </row>
    <row r="23" spans="1:25" x14ac:dyDescent="0.2">
      <c r="A23" s="152">
        <v>1</v>
      </c>
      <c r="B23" s="188">
        <v>11</v>
      </c>
      <c r="C23" s="390" t="s">
        <v>233</v>
      </c>
      <c r="D23" s="289" t="s">
        <v>438</v>
      </c>
      <c r="E23" s="290" t="s">
        <v>247</v>
      </c>
      <c r="F23" s="291" t="s">
        <v>501</v>
      </c>
      <c r="G23" s="291" t="s">
        <v>163</v>
      </c>
      <c r="H23" s="293">
        <v>4.9000000000000004</v>
      </c>
      <c r="I23" s="295">
        <v>5</v>
      </c>
      <c r="J23" s="295"/>
      <c r="K23" s="295"/>
      <c r="L23" s="295"/>
      <c r="M23" s="391">
        <f t="shared" si="0"/>
        <v>230</v>
      </c>
      <c r="N23" s="392">
        <f t="shared" si="1"/>
        <v>93.916666666666671</v>
      </c>
      <c r="O23" s="369">
        <v>100</v>
      </c>
      <c r="P23" s="397">
        <f t="shared" si="2"/>
        <v>0.93916666666666671</v>
      </c>
      <c r="Q23" s="398"/>
      <c r="R23" s="398"/>
      <c r="S23" s="399"/>
      <c r="T23" s="400">
        <f t="shared" si="3"/>
        <v>0.76807500000000006</v>
      </c>
      <c r="U23" s="405">
        <f>IF(VLOOKUP($G23,'KALK_grund__GR-_LOS_1'!$H$9:$I$11,1)=$G23,VLOOKUP($G23,'KALK_grund__GR-_LOS_1'!$H$9:$I$11,2),0)</f>
        <v>30</v>
      </c>
      <c r="V23" s="397">
        <f t="shared" si="4"/>
        <v>0.16333333333333336</v>
      </c>
      <c r="W23" s="401">
        <f t="shared" si="5"/>
        <v>2.4500000000000002</v>
      </c>
      <c r="X23" s="287" t="s">
        <v>697</v>
      </c>
      <c r="Y23" s="189"/>
    </row>
    <row r="24" spans="1:25" x14ac:dyDescent="0.2">
      <c r="A24" s="152">
        <v>1</v>
      </c>
      <c r="B24" s="188">
        <v>12</v>
      </c>
      <c r="C24" s="390" t="s">
        <v>233</v>
      </c>
      <c r="D24" s="289" t="s">
        <v>502</v>
      </c>
      <c r="E24" s="290" t="s">
        <v>249</v>
      </c>
      <c r="F24" s="291" t="s">
        <v>271</v>
      </c>
      <c r="G24" s="291" t="s">
        <v>171</v>
      </c>
      <c r="H24" s="293">
        <v>2.73</v>
      </c>
      <c r="I24" s="295">
        <v>5</v>
      </c>
      <c r="J24" s="295"/>
      <c r="K24" s="295"/>
      <c r="L24" s="295"/>
      <c r="M24" s="391">
        <f t="shared" si="0"/>
        <v>230</v>
      </c>
      <c r="N24" s="392">
        <f t="shared" si="1"/>
        <v>52.324999999999996</v>
      </c>
      <c r="O24" s="369">
        <v>100</v>
      </c>
      <c r="P24" s="397">
        <f t="shared" si="2"/>
        <v>0.52324999999999999</v>
      </c>
      <c r="Q24" s="398"/>
      <c r="R24" s="398"/>
      <c r="S24" s="399"/>
      <c r="T24" s="400">
        <f t="shared" si="3"/>
        <v>0.42792750000000002</v>
      </c>
      <c r="U24" s="405">
        <f>IF(VLOOKUP($G24,'KALK_grund__GR-_LOS_1'!$H$9:$I$11,1)=$G24,VLOOKUP($G24,'KALK_grund__GR-_LOS_1'!$H$9:$I$11,2),0)</f>
        <v>30</v>
      </c>
      <c r="V24" s="397">
        <f t="shared" si="4"/>
        <v>9.0999999999999998E-2</v>
      </c>
      <c r="W24" s="401">
        <f t="shared" si="5"/>
        <v>1.365</v>
      </c>
      <c r="X24" s="287" t="s">
        <v>697</v>
      </c>
      <c r="Y24" s="189"/>
    </row>
    <row r="25" spans="1:25" x14ac:dyDescent="0.2">
      <c r="A25" s="152">
        <v>1</v>
      </c>
      <c r="B25" s="188">
        <v>13</v>
      </c>
      <c r="C25" s="390" t="s">
        <v>233</v>
      </c>
      <c r="D25" s="289" t="s">
        <v>503</v>
      </c>
      <c r="E25" s="290" t="s">
        <v>250</v>
      </c>
      <c r="F25" s="291" t="s">
        <v>311</v>
      </c>
      <c r="G25" s="291" t="s">
        <v>171</v>
      </c>
      <c r="H25" s="293">
        <v>87.05</v>
      </c>
      <c r="I25" s="295">
        <v>5</v>
      </c>
      <c r="J25" s="295"/>
      <c r="K25" s="295"/>
      <c r="L25" s="295"/>
      <c r="M25" s="391">
        <f t="shared" si="0"/>
        <v>230</v>
      </c>
      <c r="N25" s="392">
        <f t="shared" si="1"/>
        <v>1668.4583333333333</v>
      </c>
      <c r="O25" s="369">
        <v>100</v>
      </c>
      <c r="P25" s="397">
        <f t="shared" si="2"/>
        <v>16.684583333333332</v>
      </c>
      <c r="Q25" s="398"/>
      <c r="R25" s="398"/>
      <c r="S25" s="399"/>
      <c r="T25" s="400">
        <f t="shared" si="3"/>
        <v>13.645087499999999</v>
      </c>
      <c r="U25" s="405">
        <f>IF(VLOOKUP($G25,'KALK_grund__GR-_LOS_1'!$H$9:$I$11,1)=$G25,VLOOKUP($G25,'KALK_grund__GR-_LOS_1'!$H$9:$I$11,2),0)</f>
        <v>30</v>
      </c>
      <c r="V25" s="397">
        <f t="shared" si="4"/>
        <v>2.9016666666666664</v>
      </c>
      <c r="W25" s="401">
        <f t="shared" si="5"/>
        <v>43.524999999999999</v>
      </c>
      <c r="X25" s="287" t="s">
        <v>697</v>
      </c>
      <c r="Y25" s="189"/>
    </row>
    <row r="26" spans="1:25" x14ac:dyDescent="0.2">
      <c r="A26" s="152">
        <v>1</v>
      </c>
      <c r="B26" s="188">
        <v>14</v>
      </c>
      <c r="C26" s="390" t="s">
        <v>233</v>
      </c>
      <c r="D26" s="289" t="s">
        <v>455</v>
      </c>
      <c r="E26" s="290" t="s">
        <v>251</v>
      </c>
      <c r="F26" s="291" t="s">
        <v>272</v>
      </c>
      <c r="G26" s="291" t="s">
        <v>171</v>
      </c>
      <c r="H26" s="293">
        <v>18.77</v>
      </c>
      <c r="I26" s="295">
        <v>2</v>
      </c>
      <c r="J26" s="295"/>
      <c r="K26" s="295"/>
      <c r="L26" s="295"/>
      <c r="M26" s="391">
        <f t="shared" si="0"/>
        <v>92</v>
      </c>
      <c r="N26" s="392">
        <f t="shared" si="1"/>
        <v>143.90333333333334</v>
      </c>
      <c r="O26" s="369">
        <v>100</v>
      </c>
      <c r="P26" s="397">
        <f t="shared" si="2"/>
        <v>1.4390333333333334</v>
      </c>
      <c r="Q26" s="398"/>
      <c r="R26" s="398"/>
      <c r="S26" s="399"/>
      <c r="T26" s="400">
        <f t="shared" si="3"/>
        <v>2.9421975000000002</v>
      </c>
      <c r="U26" s="405">
        <f>IF(VLOOKUP($G26,'KALK_grund__GR-_LOS_1'!$H$9:$I$11,1)=$G26,VLOOKUP($G26,'KALK_grund__GR-_LOS_1'!$H$9:$I$11,2),0)</f>
        <v>30</v>
      </c>
      <c r="V26" s="397">
        <f t="shared" si="4"/>
        <v>0.6256666666666667</v>
      </c>
      <c r="W26" s="401">
        <f t="shared" si="5"/>
        <v>9.3849999999999998</v>
      </c>
      <c r="X26" s="287" t="s">
        <v>697</v>
      </c>
      <c r="Y26" s="189"/>
    </row>
    <row r="27" spans="1:25" x14ac:dyDescent="0.2">
      <c r="A27" s="152">
        <v>1</v>
      </c>
      <c r="B27" s="188">
        <v>15</v>
      </c>
      <c r="C27" s="390" t="s">
        <v>233</v>
      </c>
      <c r="D27" s="289" t="s">
        <v>504</v>
      </c>
      <c r="E27" s="290" t="s">
        <v>252</v>
      </c>
      <c r="F27" s="291" t="s">
        <v>236</v>
      </c>
      <c r="G27" s="291" t="s">
        <v>171</v>
      </c>
      <c r="H27" s="293">
        <v>7.92</v>
      </c>
      <c r="I27" s="295">
        <v>5</v>
      </c>
      <c r="J27" s="295"/>
      <c r="K27" s="295"/>
      <c r="L27" s="295"/>
      <c r="M27" s="391">
        <f t="shared" si="0"/>
        <v>230</v>
      </c>
      <c r="N27" s="392">
        <f t="shared" si="1"/>
        <v>151.79999999999998</v>
      </c>
      <c r="O27" s="369">
        <v>100</v>
      </c>
      <c r="P27" s="397">
        <f t="shared" si="2"/>
        <v>1.5179999999999998</v>
      </c>
      <c r="Q27" s="398"/>
      <c r="R27" s="398"/>
      <c r="S27" s="399"/>
      <c r="T27" s="400">
        <f t="shared" si="3"/>
        <v>1.24146</v>
      </c>
      <c r="U27" s="405">
        <f>IF(VLOOKUP($G27,'KALK_grund__GR-_LOS_1'!$H$9:$I$11,1)=$G27,VLOOKUP($G27,'KALK_grund__GR-_LOS_1'!$H$9:$I$11,2),0)</f>
        <v>30</v>
      </c>
      <c r="V27" s="397">
        <f t="shared" si="4"/>
        <v>0.26400000000000001</v>
      </c>
      <c r="W27" s="401">
        <f t="shared" si="5"/>
        <v>3.96</v>
      </c>
      <c r="X27" s="287" t="s">
        <v>697</v>
      </c>
      <c r="Y27" s="189"/>
    </row>
    <row r="28" spans="1:25" x14ac:dyDescent="0.2">
      <c r="A28" s="152">
        <v>1</v>
      </c>
      <c r="B28" s="188">
        <v>16</v>
      </c>
      <c r="C28" s="390" t="s">
        <v>233</v>
      </c>
      <c r="D28" s="289" t="s">
        <v>431</v>
      </c>
      <c r="E28" s="290" t="s">
        <v>253</v>
      </c>
      <c r="F28" s="291" t="s">
        <v>305</v>
      </c>
      <c r="G28" s="291" t="s">
        <v>171</v>
      </c>
      <c r="H28" s="293">
        <v>16.12</v>
      </c>
      <c r="I28" s="295">
        <v>5</v>
      </c>
      <c r="J28" s="295"/>
      <c r="K28" s="295"/>
      <c r="L28" s="295"/>
      <c r="M28" s="391">
        <f t="shared" si="0"/>
        <v>230</v>
      </c>
      <c r="N28" s="392">
        <f t="shared" si="1"/>
        <v>308.9666666666667</v>
      </c>
      <c r="O28" s="369">
        <v>100</v>
      </c>
      <c r="P28" s="397">
        <f t="shared" si="2"/>
        <v>3.089666666666667</v>
      </c>
      <c r="Q28" s="398"/>
      <c r="R28" s="398"/>
      <c r="S28" s="399"/>
      <c r="T28" s="400">
        <f t="shared" si="3"/>
        <v>2.5268100000000002</v>
      </c>
      <c r="U28" s="405">
        <f>IF(VLOOKUP($G28,'KALK_grund__GR-_LOS_1'!$H$9:$I$11,1)=$G28,VLOOKUP($G28,'KALK_grund__GR-_LOS_1'!$H$9:$I$11,2),0)</f>
        <v>30</v>
      </c>
      <c r="V28" s="397">
        <f t="shared" si="4"/>
        <v>0.53733333333333333</v>
      </c>
      <c r="W28" s="401">
        <f t="shared" si="5"/>
        <v>8.06</v>
      </c>
      <c r="X28" s="287" t="s">
        <v>697</v>
      </c>
      <c r="Y28" s="189"/>
    </row>
    <row r="29" spans="1:25" x14ac:dyDescent="0.2">
      <c r="A29" s="152">
        <v>1</v>
      </c>
      <c r="B29" s="188">
        <v>17</v>
      </c>
      <c r="C29" s="390" t="s">
        <v>233</v>
      </c>
      <c r="D29" s="289" t="s">
        <v>505</v>
      </c>
      <c r="E29" s="290" t="s">
        <v>254</v>
      </c>
      <c r="F29" s="291" t="s">
        <v>296</v>
      </c>
      <c r="G29" s="291" t="s">
        <v>171</v>
      </c>
      <c r="H29" s="293">
        <v>26.17</v>
      </c>
      <c r="I29" s="295">
        <v>5</v>
      </c>
      <c r="J29" s="295"/>
      <c r="K29" s="295"/>
      <c r="L29" s="295"/>
      <c r="M29" s="391">
        <f t="shared" si="0"/>
        <v>230</v>
      </c>
      <c r="N29" s="392">
        <f t="shared" si="1"/>
        <v>501.5916666666667</v>
      </c>
      <c r="O29" s="369">
        <v>100</v>
      </c>
      <c r="P29" s="397">
        <f t="shared" si="2"/>
        <v>5.0159166666666666</v>
      </c>
      <c r="Q29" s="398"/>
      <c r="R29" s="398"/>
      <c r="S29" s="399"/>
      <c r="T29" s="400">
        <f t="shared" si="3"/>
        <v>4.1021475000000009</v>
      </c>
      <c r="U29" s="405">
        <f>IF(VLOOKUP($G29,'KALK_grund__GR-_LOS_1'!$H$9:$I$11,1)=$G29,VLOOKUP($G29,'KALK_grund__GR-_LOS_1'!$H$9:$I$11,2),0)</f>
        <v>30</v>
      </c>
      <c r="V29" s="397">
        <f t="shared" si="4"/>
        <v>0.8723333333333334</v>
      </c>
      <c r="W29" s="401">
        <f t="shared" si="5"/>
        <v>13.085000000000001</v>
      </c>
      <c r="X29" s="287" t="s">
        <v>697</v>
      </c>
      <c r="Y29" s="189"/>
    </row>
    <row r="30" spans="1:25" x14ac:dyDescent="0.2">
      <c r="A30" s="152">
        <v>1</v>
      </c>
      <c r="B30" s="188">
        <v>18</v>
      </c>
      <c r="C30" s="390" t="s">
        <v>233</v>
      </c>
      <c r="D30" s="289" t="s">
        <v>453</v>
      </c>
      <c r="E30" s="290" t="s">
        <v>255</v>
      </c>
      <c r="F30" s="291" t="s">
        <v>268</v>
      </c>
      <c r="G30" s="291" t="s">
        <v>171</v>
      </c>
      <c r="H30" s="293">
        <v>12.68</v>
      </c>
      <c r="I30" s="295">
        <v>5</v>
      </c>
      <c r="J30" s="295"/>
      <c r="K30" s="295"/>
      <c r="L30" s="295"/>
      <c r="M30" s="391">
        <f t="shared" ref="M30:M31" si="8">(I30*$M$8*12)+(K30*0.8*12)+L30</f>
        <v>230</v>
      </c>
      <c r="N30" s="392">
        <f t="shared" ref="N30:N31" si="9">(H30*M30)/12</f>
        <v>243.03333333333333</v>
      </c>
      <c r="O30" s="369">
        <v>100</v>
      </c>
      <c r="P30" s="397">
        <f t="shared" ref="P30" si="10">N30/O30</f>
        <v>2.4303333333333335</v>
      </c>
      <c r="Q30" s="398"/>
      <c r="R30" s="398"/>
      <c r="S30" s="399"/>
      <c r="T30" s="400">
        <f t="shared" ref="T30" si="11">H30/O30*$O$7</f>
        <v>1.98759</v>
      </c>
      <c r="U30" s="405">
        <f>IF(VLOOKUP($G30,'KALK_grund__GR-_LOS_1'!$H$9:$I$11,1)=$G30,VLOOKUP($G30,'KALK_grund__GR-_LOS_1'!$H$9:$I$11,2),0)</f>
        <v>30</v>
      </c>
      <c r="V30" s="397">
        <f t="shared" si="4"/>
        <v>0.42266666666666663</v>
      </c>
      <c r="W30" s="401">
        <f t="shared" si="5"/>
        <v>6.34</v>
      </c>
      <c r="X30" s="287" t="s">
        <v>697</v>
      </c>
      <c r="Y30" s="189"/>
    </row>
    <row r="31" spans="1:25" x14ac:dyDescent="0.2">
      <c r="A31" s="152">
        <v>1</v>
      </c>
      <c r="B31" s="188">
        <v>19</v>
      </c>
      <c r="C31" s="390" t="s">
        <v>233</v>
      </c>
      <c r="D31" s="289" t="s">
        <v>497</v>
      </c>
      <c r="E31" s="290" t="s">
        <v>256</v>
      </c>
      <c r="F31" s="291" t="s">
        <v>281</v>
      </c>
      <c r="G31" s="291" t="s">
        <v>171</v>
      </c>
      <c r="H31" s="293">
        <v>51.59</v>
      </c>
      <c r="I31" s="295">
        <v>5</v>
      </c>
      <c r="J31" s="295"/>
      <c r="K31" s="295"/>
      <c r="L31" s="295"/>
      <c r="M31" s="391">
        <f t="shared" si="8"/>
        <v>230</v>
      </c>
      <c r="N31" s="392">
        <f t="shared" si="9"/>
        <v>988.80833333333339</v>
      </c>
      <c r="O31" s="369">
        <v>100</v>
      </c>
      <c r="P31" s="397">
        <f t="shared" si="2"/>
        <v>9.8880833333333342</v>
      </c>
      <c r="Q31" s="398"/>
      <c r="R31" s="398"/>
      <c r="S31" s="399"/>
      <c r="T31" s="400">
        <f t="shared" si="3"/>
        <v>8.0867325000000001</v>
      </c>
      <c r="U31" s="405">
        <f>IF(VLOOKUP($G31,'KALK_grund__GR-_LOS_1'!$H$9:$I$11,1)=$G31,VLOOKUP($G31,'KALK_grund__GR-_LOS_1'!$H$9:$I$11,2),0)</f>
        <v>30</v>
      </c>
      <c r="V31" s="397">
        <f t="shared" si="4"/>
        <v>1.7196666666666667</v>
      </c>
      <c r="W31" s="401">
        <f t="shared" si="5"/>
        <v>25.795000000000002</v>
      </c>
      <c r="X31" s="287" t="s">
        <v>697</v>
      </c>
      <c r="Y31" s="189"/>
    </row>
    <row r="32" spans="1:25" x14ac:dyDescent="0.2">
      <c r="A32" s="152">
        <v>1</v>
      </c>
      <c r="B32" s="188">
        <v>20</v>
      </c>
      <c r="C32" s="390" t="s">
        <v>233</v>
      </c>
      <c r="D32" s="289" t="s">
        <v>497</v>
      </c>
      <c r="E32" s="290" t="s">
        <v>257</v>
      </c>
      <c r="F32" s="291" t="s">
        <v>506</v>
      </c>
      <c r="G32" s="291" t="s">
        <v>171</v>
      </c>
      <c r="H32" s="293">
        <v>31.88</v>
      </c>
      <c r="I32" s="295">
        <v>5</v>
      </c>
      <c r="J32" s="295"/>
      <c r="K32" s="295"/>
      <c r="L32" s="295"/>
      <c r="M32" s="391">
        <f t="shared" si="0"/>
        <v>230</v>
      </c>
      <c r="N32" s="392">
        <f t="shared" si="1"/>
        <v>611.0333333333333</v>
      </c>
      <c r="O32" s="369">
        <v>100</v>
      </c>
      <c r="P32" s="397">
        <f t="shared" si="2"/>
        <v>6.1103333333333332</v>
      </c>
      <c r="Q32" s="398"/>
      <c r="R32" s="398"/>
      <c r="S32" s="399"/>
      <c r="T32" s="400">
        <f t="shared" si="3"/>
        <v>4.9971899999999998</v>
      </c>
      <c r="U32" s="405">
        <f>IF(VLOOKUP($G32,'KALK_grund__GR-_LOS_1'!$H$9:$I$11,1)=$G32,VLOOKUP($G32,'KALK_grund__GR-_LOS_1'!$H$9:$I$11,2),0)</f>
        <v>30</v>
      </c>
      <c r="V32" s="397">
        <f t="shared" si="4"/>
        <v>1.0626666666666666</v>
      </c>
      <c r="W32" s="401">
        <f t="shared" si="5"/>
        <v>15.94</v>
      </c>
      <c r="X32" s="287" t="s">
        <v>697</v>
      </c>
      <c r="Y32" s="189"/>
    </row>
    <row r="33" spans="1:25" x14ac:dyDescent="0.2">
      <c r="A33" s="152">
        <v>1</v>
      </c>
      <c r="B33" s="188">
        <v>21</v>
      </c>
      <c r="C33" s="390" t="s">
        <v>233</v>
      </c>
      <c r="D33" s="289" t="s">
        <v>497</v>
      </c>
      <c r="E33" s="290" t="s">
        <v>258</v>
      </c>
      <c r="F33" s="291" t="s">
        <v>506</v>
      </c>
      <c r="G33" s="291" t="s">
        <v>171</v>
      </c>
      <c r="H33" s="293">
        <v>19.71</v>
      </c>
      <c r="I33" s="295">
        <v>5</v>
      </c>
      <c r="J33" s="295"/>
      <c r="K33" s="295"/>
      <c r="L33" s="295"/>
      <c r="M33" s="391">
        <f t="shared" si="0"/>
        <v>230</v>
      </c>
      <c r="N33" s="392">
        <f t="shared" si="1"/>
        <v>377.77500000000003</v>
      </c>
      <c r="O33" s="369">
        <v>100</v>
      </c>
      <c r="P33" s="397">
        <f t="shared" si="2"/>
        <v>3.7777500000000002</v>
      </c>
      <c r="Q33" s="398"/>
      <c r="R33" s="398"/>
      <c r="S33" s="399"/>
      <c r="T33" s="400">
        <f t="shared" si="3"/>
        <v>3.0895425000000003</v>
      </c>
      <c r="U33" s="405">
        <f>IF(VLOOKUP($G33,'KALK_grund__GR-_LOS_1'!$H$9:$I$11,1)=$G33,VLOOKUP($G33,'KALK_grund__GR-_LOS_1'!$H$9:$I$11,2),0)</f>
        <v>30</v>
      </c>
      <c r="V33" s="397">
        <f t="shared" si="4"/>
        <v>0.65700000000000003</v>
      </c>
      <c r="W33" s="401">
        <f t="shared" si="5"/>
        <v>9.8550000000000004</v>
      </c>
      <c r="X33" s="287" t="s">
        <v>697</v>
      </c>
      <c r="Y33" s="189"/>
    </row>
    <row r="34" spans="1:25" x14ac:dyDescent="0.2">
      <c r="A34" s="152">
        <v>1</v>
      </c>
      <c r="B34" s="188">
        <v>22</v>
      </c>
      <c r="C34" s="390" t="s">
        <v>233</v>
      </c>
      <c r="D34" s="289" t="s">
        <v>497</v>
      </c>
      <c r="E34" s="290" t="s">
        <v>259</v>
      </c>
      <c r="F34" s="291" t="s">
        <v>281</v>
      </c>
      <c r="G34" s="291" t="s">
        <v>171</v>
      </c>
      <c r="H34" s="293">
        <v>50.31</v>
      </c>
      <c r="I34" s="295">
        <v>5</v>
      </c>
      <c r="J34" s="295"/>
      <c r="K34" s="295"/>
      <c r="L34" s="295"/>
      <c r="M34" s="391">
        <f t="shared" si="0"/>
        <v>230</v>
      </c>
      <c r="N34" s="392">
        <f t="shared" si="1"/>
        <v>964.27500000000009</v>
      </c>
      <c r="O34" s="369">
        <v>100</v>
      </c>
      <c r="P34" s="397">
        <f t="shared" si="2"/>
        <v>9.6427500000000013</v>
      </c>
      <c r="Q34" s="398"/>
      <c r="R34" s="398"/>
      <c r="S34" s="399"/>
      <c r="T34" s="400">
        <f t="shared" si="3"/>
        <v>7.8860925000000002</v>
      </c>
      <c r="U34" s="405">
        <f>IF(VLOOKUP($G34,'KALK_grund__GR-_LOS_1'!$H$9:$I$11,1)=$G34,VLOOKUP($G34,'KALK_grund__GR-_LOS_1'!$H$9:$I$11,2),0)</f>
        <v>30</v>
      </c>
      <c r="V34" s="397">
        <f t="shared" si="4"/>
        <v>1.677</v>
      </c>
      <c r="W34" s="401">
        <f t="shared" si="5"/>
        <v>25.155000000000001</v>
      </c>
      <c r="X34" s="287" t="s">
        <v>697</v>
      </c>
      <c r="Y34" s="189"/>
    </row>
    <row r="35" spans="1:25" x14ac:dyDescent="0.2">
      <c r="A35" s="152">
        <v>1</v>
      </c>
      <c r="B35" s="188">
        <v>23</v>
      </c>
      <c r="C35" s="390" t="s">
        <v>233</v>
      </c>
      <c r="D35" s="289" t="s">
        <v>208</v>
      </c>
      <c r="E35" s="290" t="s">
        <v>261</v>
      </c>
      <c r="F35" s="291" t="s">
        <v>284</v>
      </c>
      <c r="G35" s="291" t="s">
        <v>171</v>
      </c>
      <c r="H35" s="293">
        <v>71.319999999999993</v>
      </c>
      <c r="I35" s="295"/>
      <c r="J35" s="295"/>
      <c r="K35" s="295"/>
      <c r="L35" s="295"/>
      <c r="M35" s="295"/>
      <c r="N35" s="295"/>
      <c r="O35" s="369">
        <v>100</v>
      </c>
      <c r="P35" s="397"/>
      <c r="Q35" s="398"/>
      <c r="R35" s="398"/>
      <c r="S35" s="399"/>
      <c r="T35" s="400">
        <f t="shared" si="3"/>
        <v>11.179409999999999</v>
      </c>
      <c r="U35" s="405">
        <f>IF(VLOOKUP($G35,'KALK_grund__GR-_LOS_1'!$H$9:$I$11,1)=$G35,VLOOKUP($G35,'KALK_grund__GR-_LOS_1'!$H$9:$I$11,2),0)</f>
        <v>30</v>
      </c>
      <c r="V35" s="397">
        <f t="shared" si="4"/>
        <v>2.3773333333333331</v>
      </c>
      <c r="W35" s="401">
        <f t="shared" si="5"/>
        <v>35.659999999999997</v>
      </c>
      <c r="X35" s="287" t="s">
        <v>697</v>
      </c>
      <c r="Y35" s="189"/>
    </row>
    <row r="36" spans="1:25" x14ac:dyDescent="0.2">
      <c r="A36" s="152">
        <v>1</v>
      </c>
      <c r="B36" s="188">
        <v>24</v>
      </c>
      <c r="C36" s="390" t="s">
        <v>233</v>
      </c>
      <c r="D36" s="289" t="s">
        <v>431</v>
      </c>
      <c r="E36" s="290" t="s">
        <v>270</v>
      </c>
      <c r="F36" s="291" t="s">
        <v>207</v>
      </c>
      <c r="G36" s="291" t="s">
        <v>171</v>
      </c>
      <c r="H36" s="293">
        <v>101.49</v>
      </c>
      <c r="I36" s="295">
        <v>5</v>
      </c>
      <c r="J36" s="295"/>
      <c r="K36" s="295"/>
      <c r="L36" s="295"/>
      <c r="M36" s="391">
        <f t="shared" si="0"/>
        <v>230</v>
      </c>
      <c r="N36" s="392">
        <f t="shared" si="1"/>
        <v>1945.2249999999997</v>
      </c>
      <c r="O36" s="369">
        <v>100</v>
      </c>
      <c r="P36" s="397">
        <f t="shared" si="2"/>
        <v>19.452249999999996</v>
      </c>
      <c r="Q36" s="398"/>
      <c r="R36" s="398"/>
      <c r="S36" s="399"/>
      <c r="T36" s="400">
        <f t="shared" si="3"/>
        <v>15.908557499999999</v>
      </c>
      <c r="U36" s="405">
        <f>IF(VLOOKUP($G36,'KALK_grund__GR-_LOS_1'!$H$9:$I$11,1)=$G36,VLOOKUP($G36,'KALK_grund__GR-_LOS_1'!$H$9:$I$11,2),0)</f>
        <v>30</v>
      </c>
      <c r="V36" s="397">
        <f t="shared" si="4"/>
        <v>3.383</v>
      </c>
      <c r="W36" s="401">
        <f t="shared" si="5"/>
        <v>50.744999999999997</v>
      </c>
      <c r="X36" s="287" t="s">
        <v>697</v>
      </c>
      <c r="Y36" s="189"/>
    </row>
    <row r="37" spans="1:25" x14ac:dyDescent="0.2">
      <c r="A37" s="152">
        <v>1</v>
      </c>
      <c r="B37" s="188">
        <v>25</v>
      </c>
      <c r="C37" s="390" t="s">
        <v>233</v>
      </c>
      <c r="D37" s="289" t="s">
        <v>208</v>
      </c>
      <c r="E37" s="290" t="s">
        <v>291</v>
      </c>
      <c r="F37" s="291" t="s">
        <v>276</v>
      </c>
      <c r="G37" s="291" t="s">
        <v>171</v>
      </c>
      <c r="H37" s="293">
        <v>8.3699999999999992</v>
      </c>
      <c r="I37" s="295"/>
      <c r="J37" s="295"/>
      <c r="K37" s="295"/>
      <c r="L37" s="295"/>
      <c r="M37" s="295"/>
      <c r="N37" s="295"/>
      <c r="O37" s="369">
        <v>100</v>
      </c>
      <c r="P37" s="295"/>
      <c r="Q37" s="295"/>
      <c r="R37" s="295"/>
      <c r="S37" s="295"/>
      <c r="T37" s="400">
        <f t="shared" si="3"/>
        <v>1.3119974999999999</v>
      </c>
      <c r="U37" s="405">
        <f>IF(VLOOKUP($G37,'KALK_grund__GR-_LOS_1'!$H$9:$I$11,1)=$G37,VLOOKUP($G37,'KALK_grund__GR-_LOS_1'!$H$9:$I$11,2),0)</f>
        <v>30</v>
      </c>
      <c r="V37" s="397">
        <f t="shared" si="4"/>
        <v>0.27899999999999997</v>
      </c>
      <c r="W37" s="401">
        <f t="shared" si="5"/>
        <v>4.1849999999999996</v>
      </c>
      <c r="X37" s="287" t="s">
        <v>697</v>
      </c>
      <c r="Y37" s="189"/>
    </row>
    <row r="38" spans="1:25" x14ac:dyDescent="0.2">
      <c r="A38" s="152">
        <v>1</v>
      </c>
      <c r="B38" s="188">
        <v>26</v>
      </c>
      <c r="C38" s="390" t="s">
        <v>233</v>
      </c>
      <c r="D38" s="289" t="s">
        <v>208</v>
      </c>
      <c r="E38" s="290" t="s">
        <v>290</v>
      </c>
      <c r="F38" s="291" t="s">
        <v>276</v>
      </c>
      <c r="G38" s="291" t="s">
        <v>171</v>
      </c>
      <c r="H38" s="293">
        <v>8.3699999999999992</v>
      </c>
      <c r="I38" s="295"/>
      <c r="J38" s="295"/>
      <c r="K38" s="295"/>
      <c r="L38" s="295"/>
      <c r="M38" s="295"/>
      <c r="N38" s="295"/>
      <c r="O38" s="369">
        <v>100</v>
      </c>
      <c r="P38" s="295"/>
      <c r="Q38" s="295"/>
      <c r="R38" s="295"/>
      <c r="S38" s="295"/>
      <c r="T38" s="400">
        <f t="shared" si="3"/>
        <v>1.3119974999999999</v>
      </c>
      <c r="U38" s="405">
        <f>IF(VLOOKUP($G38,'KALK_grund__GR-_LOS_1'!$H$9:$I$11,1)=$G38,VLOOKUP($G38,'KALK_grund__GR-_LOS_1'!$H$9:$I$11,2),0)</f>
        <v>30</v>
      </c>
      <c r="V38" s="397">
        <f t="shared" si="4"/>
        <v>0.27899999999999997</v>
      </c>
      <c r="W38" s="401">
        <f t="shared" si="5"/>
        <v>4.1849999999999996</v>
      </c>
      <c r="X38" s="287" t="s">
        <v>697</v>
      </c>
      <c r="Y38" s="189"/>
    </row>
    <row r="39" spans="1:25" x14ac:dyDescent="0.2">
      <c r="A39" s="152">
        <v>1</v>
      </c>
      <c r="B39" s="188">
        <v>27</v>
      </c>
      <c r="C39" s="390" t="s">
        <v>233</v>
      </c>
      <c r="D39" s="289" t="s">
        <v>507</v>
      </c>
      <c r="E39" s="290" t="s">
        <v>289</v>
      </c>
      <c r="F39" s="291" t="s">
        <v>277</v>
      </c>
      <c r="G39" s="291" t="s">
        <v>171</v>
      </c>
      <c r="H39" s="293">
        <v>5.62</v>
      </c>
      <c r="I39" s="295">
        <v>5</v>
      </c>
      <c r="J39" s="295"/>
      <c r="K39" s="295"/>
      <c r="L39" s="295"/>
      <c r="M39" s="391">
        <f t="shared" si="0"/>
        <v>230</v>
      </c>
      <c r="N39" s="392">
        <f t="shared" si="1"/>
        <v>107.71666666666668</v>
      </c>
      <c r="O39" s="369">
        <v>100</v>
      </c>
      <c r="P39" s="397">
        <f t="shared" si="2"/>
        <v>1.0771666666666668</v>
      </c>
      <c r="Q39" s="398"/>
      <c r="R39" s="398"/>
      <c r="S39" s="399"/>
      <c r="T39" s="400">
        <f t="shared" si="3"/>
        <v>0.88093500000000002</v>
      </c>
      <c r="U39" s="405">
        <f>IF(VLOOKUP($G39,'KALK_grund__GR-_LOS_1'!$H$9:$I$11,1)=$G39,VLOOKUP($G39,'KALK_grund__GR-_LOS_1'!$H$9:$I$11,2),0)</f>
        <v>30</v>
      </c>
      <c r="V39" s="397">
        <f t="shared" si="4"/>
        <v>0.18733333333333332</v>
      </c>
      <c r="W39" s="401">
        <f t="shared" si="5"/>
        <v>2.81</v>
      </c>
      <c r="X39" s="287" t="s">
        <v>697</v>
      </c>
      <c r="Y39" s="189"/>
    </row>
    <row r="40" spans="1:25" x14ac:dyDescent="0.2">
      <c r="A40" s="152">
        <v>1</v>
      </c>
      <c r="B40" s="188">
        <v>28</v>
      </c>
      <c r="C40" s="390" t="s">
        <v>301</v>
      </c>
      <c r="D40" s="289" t="s">
        <v>508</v>
      </c>
      <c r="E40" s="290" t="s">
        <v>509</v>
      </c>
      <c r="F40" s="315" t="s">
        <v>461</v>
      </c>
      <c r="G40" s="291" t="s">
        <v>171</v>
      </c>
      <c r="H40" s="293">
        <v>33.04</v>
      </c>
      <c r="I40" s="295">
        <v>5</v>
      </c>
      <c r="J40" s="295"/>
      <c r="K40" s="295"/>
      <c r="L40" s="295"/>
      <c r="M40" s="391">
        <f t="shared" si="0"/>
        <v>230</v>
      </c>
      <c r="N40" s="392">
        <f t="shared" si="1"/>
        <v>633.26666666666665</v>
      </c>
      <c r="O40" s="369">
        <v>100</v>
      </c>
      <c r="P40" s="397">
        <f t="shared" si="2"/>
        <v>6.3326666666666664</v>
      </c>
      <c r="Q40" s="398"/>
      <c r="R40" s="398"/>
      <c r="S40" s="399"/>
      <c r="T40" s="400">
        <f t="shared" si="3"/>
        <v>5.1790199999999995</v>
      </c>
      <c r="U40" s="405">
        <f>IF(VLOOKUP($G40,'KALK_grund__GR-_LOS_1'!$H$9:$I$11,1)=$G40,VLOOKUP($G40,'KALK_grund__GR-_LOS_1'!$H$9:$I$11,2),0)</f>
        <v>30</v>
      </c>
      <c r="V40" s="397">
        <f t="shared" si="4"/>
        <v>1.1013333333333333</v>
      </c>
      <c r="W40" s="401">
        <f t="shared" si="5"/>
        <v>16.52</v>
      </c>
      <c r="X40" s="287" t="s">
        <v>697</v>
      </c>
      <c r="Y40" s="189"/>
    </row>
    <row r="41" spans="1:25" x14ac:dyDescent="0.2">
      <c r="A41" s="152">
        <v>1</v>
      </c>
      <c r="B41" s="188">
        <v>29</v>
      </c>
      <c r="C41" s="390" t="s">
        <v>301</v>
      </c>
      <c r="D41" s="289" t="s">
        <v>438</v>
      </c>
      <c r="E41" s="290" t="s">
        <v>510</v>
      </c>
      <c r="F41" s="315" t="s">
        <v>232</v>
      </c>
      <c r="G41" s="291" t="s">
        <v>171</v>
      </c>
      <c r="H41" s="293">
        <v>21.16</v>
      </c>
      <c r="I41" s="295">
        <v>5</v>
      </c>
      <c r="J41" s="295"/>
      <c r="K41" s="295"/>
      <c r="L41" s="295"/>
      <c r="M41" s="391">
        <f t="shared" si="0"/>
        <v>230</v>
      </c>
      <c r="N41" s="392">
        <f t="shared" si="1"/>
        <v>405.56666666666666</v>
      </c>
      <c r="O41" s="369">
        <v>100</v>
      </c>
      <c r="P41" s="397">
        <f t="shared" si="2"/>
        <v>4.0556666666666663</v>
      </c>
      <c r="Q41" s="398"/>
      <c r="R41" s="398"/>
      <c r="S41" s="399"/>
      <c r="T41" s="400">
        <f t="shared" si="3"/>
        <v>3.3168300000000004</v>
      </c>
      <c r="U41" s="405">
        <f>IF(VLOOKUP($G41,'KALK_grund__GR-_LOS_1'!$H$9:$I$11,1)=$G41,VLOOKUP($G41,'KALK_grund__GR-_LOS_1'!$H$9:$I$11,2),0)</f>
        <v>30</v>
      </c>
      <c r="V41" s="397">
        <f t="shared" si="4"/>
        <v>0.70533333333333337</v>
      </c>
      <c r="W41" s="401">
        <f t="shared" si="5"/>
        <v>10.58</v>
      </c>
      <c r="X41" s="287" t="s">
        <v>697</v>
      </c>
      <c r="Y41" s="189"/>
    </row>
    <row r="42" spans="1:25" x14ac:dyDescent="0.2">
      <c r="A42" s="152">
        <v>1</v>
      </c>
      <c r="B42" s="188">
        <v>30</v>
      </c>
      <c r="C42" s="390" t="s">
        <v>301</v>
      </c>
      <c r="D42" s="289" t="s">
        <v>498</v>
      </c>
      <c r="E42" s="316" t="s">
        <v>511</v>
      </c>
      <c r="F42" s="315" t="s">
        <v>284</v>
      </c>
      <c r="G42" s="291" t="s">
        <v>171</v>
      </c>
      <c r="H42" s="293">
        <v>13.71</v>
      </c>
      <c r="I42" s="317">
        <v>1</v>
      </c>
      <c r="J42" s="318"/>
      <c r="K42" s="318"/>
      <c r="L42" s="318"/>
      <c r="M42" s="391">
        <f t="shared" si="0"/>
        <v>46</v>
      </c>
      <c r="N42" s="392">
        <f t="shared" si="1"/>
        <v>52.555000000000007</v>
      </c>
      <c r="O42" s="369">
        <v>100</v>
      </c>
      <c r="P42" s="397">
        <f t="shared" si="2"/>
        <v>0.52555000000000007</v>
      </c>
      <c r="Q42" s="398"/>
      <c r="R42" s="398"/>
      <c r="S42" s="399"/>
      <c r="T42" s="400">
        <f t="shared" si="3"/>
        <v>2.1490425000000002</v>
      </c>
      <c r="U42" s="405">
        <f>IF(VLOOKUP($G42,'KALK_grund__GR-_LOS_1'!$H$9:$I$11,1)=$G42,VLOOKUP($G42,'KALK_grund__GR-_LOS_1'!$H$9:$I$11,2),0)</f>
        <v>30</v>
      </c>
      <c r="V42" s="397">
        <f t="shared" si="4"/>
        <v>0.45700000000000002</v>
      </c>
      <c r="W42" s="401">
        <f t="shared" si="5"/>
        <v>6.8550000000000004</v>
      </c>
      <c r="X42" s="287" t="s">
        <v>697</v>
      </c>
      <c r="Y42" s="189"/>
    </row>
    <row r="43" spans="1:25" x14ac:dyDescent="0.2">
      <c r="A43" s="152">
        <v>1</v>
      </c>
      <c r="B43" s="188">
        <v>31</v>
      </c>
      <c r="C43" s="390" t="s">
        <v>301</v>
      </c>
      <c r="D43" s="289" t="s">
        <v>438</v>
      </c>
      <c r="E43" s="290" t="s">
        <v>512</v>
      </c>
      <c r="F43" s="315" t="s">
        <v>232</v>
      </c>
      <c r="G43" s="291" t="s">
        <v>171</v>
      </c>
      <c r="H43" s="293">
        <v>3.79</v>
      </c>
      <c r="I43" s="295">
        <v>5</v>
      </c>
      <c r="J43" s="295"/>
      <c r="K43" s="295"/>
      <c r="L43" s="295"/>
      <c r="M43" s="391">
        <f t="shared" si="0"/>
        <v>230</v>
      </c>
      <c r="N43" s="392">
        <f t="shared" si="1"/>
        <v>72.641666666666666</v>
      </c>
      <c r="O43" s="369">
        <v>100</v>
      </c>
      <c r="P43" s="397">
        <f t="shared" si="2"/>
        <v>0.72641666666666671</v>
      </c>
      <c r="Q43" s="398"/>
      <c r="R43" s="398"/>
      <c r="S43" s="399"/>
      <c r="T43" s="400">
        <f t="shared" si="3"/>
        <v>0.59408250000000007</v>
      </c>
      <c r="U43" s="405">
        <f>IF(VLOOKUP($G43,'KALK_grund__GR-_LOS_1'!$H$9:$I$11,1)=$G43,VLOOKUP($G43,'KALK_grund__GR-_LOS_1'!$H$9:$I$11,2),0)</f>
        <v>30</v>
      </c>
      <c r="V43" s="397">
        <f t="shared" si="4"/>
        <v>0.12633333333333333</v>
      </c>
      <c r="W43" s="401">
        <f t="shared" si="5"/>
        <v>1.8949999999999998</v>
      </c>
      <c r="X43" s="287" t="s">
        <v>697</v>
      </c>
      <c r="Y43" s="189"/>
    </row>
    <row r="44" spans="1:25" x14ac:dyDescent="0.2">
      <c r="A44" s="152">
        <v>1</v>
      </c>
      <c r="B44" s="188">
        <v>32</v>
      </c>
      <c r="C44" s="390" t="s">
        <v>301</v>
      </c>
      <c r="D44" s="289" t="s">
        <v>213</v>
      </c>
      <c r="E44" s="290" t="s">
        <v>513</v>
      </c>
      <c r="F44" s="315" t="s">
        <v>222</v>
      </c>
      <c r="G44" s="291" t="s">
        <v>171</v>
      </c>
      <c r="H44" s="293">
        <v>13.71</v>
      </c>
      <c r="I44" s="295"/>
      <c r="J44" s="295"/>
      <c r="K44" s="295"/>
      <c r="L44" s="295"/>
      <c r="M44" s="391">
        <f t="shared" si="0"/>
        <v>0</v>
      </c>
      <c r="N44" s="392">
        <f t="shared" si="1"/>
        <v>0</v>
      </c>
      <c r="O44" s="369">
        <v>100</v>
      </c>
      <c r="P44" s="397">
        <f t="shared" si="2"/>
        <v>0</v>
      </c>
      <c r="Q44" s="398"/>
      <c r="R44" s="398"/>
      <c r="S44" s="399"/>
      <c r="T44" s="400">
        <f t="shared" si="3"/>
        <v>2.1490425000000002</v>
      </c>
      <c r="U44" s="405">
        <f>IF(VLOOKUP($G44,'KALK_grund__GR-_LOS_1'!$H$9:$I$11,1)=$G44,VLOOKUP($G44,'KALK_grund__GR-_LOS_1'!$H$9:$I$11,2),0)</f>
        <v>30</v>
      </c>
      <c r="V44" s="397">
        <f t="shared" si="4"/>
        <v>0.45700000000000002</v>
      </c>
      <c r="W44" s="401">
        <f t="shared" si="5"/>
        <v>6.8550000000000004</v>
      </c>
      <c r="X44" s="287" t="s">
        <v>697</v>
      </c>
      <c r="Y44" s="189"/>
    </row>
    <row r="45" spans="1:25" x14ac:dyDescent="0.2">
      <c r="A45" s="152">
        <v>1</v>
      </c>
      <c r="B45" s="188">
        <v>33</v>
      </c>
      <c r="C45" s="390" t="s">
        <v>301</v>
      </c>
      <c r="D45" s="289" t="s">
        <v>514</v>
      </c>
      <c r="E45" s="290" t="s">
        <v>515</v>
      </c>
      <c r="F45" s="315" t="s">
        <v>275</v>
      </c>
      <c r="G45" s="291" t="s">
        <v>171</v>
      </c>
      <c r="H45" s="293">
        <v>4.1900000000000004</v>
      </c>
      <c r="I45" s="295">
        <v>3</v>
      </c>
      <c r="J45" s="295"/>
      <c r="K45" s="295"/>
      <c r="L45" s="295"/>
      <c r="M45" s="391">
        <f t="shared" si="0"/>
        <v>138</v>
      </c>
      <c r="N45" s="392">
        <f t="shared" si="1"/>
        <v>48.185000000000002</v>
      </c>
      <c r="O45" s="369">
        <v>100</v>
      </c>
      <c r="P45" s="397">
        <f t="shared" si="2"/>
        <v>0.48185</v>
      </c>
      <c r="Q45" s="398"/>
      <c r="R45" s="398"/>
      <c r="S45" s="399"/>
      <c r="T45" s="400">
        <f t="shared" si="3"/>
        <v>0.65678250000000016</v>
      </c>
      <c r="U45" s="405">
        <f>IF(VLOOKUP($G45,'KALK_grund__GR-_LOS_1'!$H$9:$I$11,1)=$G45,VLOOKUP($G45,'KALK_grund__GR-_LOS_1'!$H$9:$I$11,2),0)</f>
        <v>30</v>
      </c>
      <c r="V45" s="397">
        <f t="shared" si="4"/>
        <v>0.13966666666666669</v>
      </c>
      <c r="W45" s="401">
        <f t="shared" si="5"/>
        <v>2.0950000000000002</v>
      </c>
      <c r="X45" s="287" t="s">
        <v>697</v>
      </c>
      <c r="Y45" s="189"/>
    </row>
    <row r="46" spans="1:25" x14ac:dyDescent="0.2">
      <c r="A46" s="152">
        <v>1</v>
      </c>
      <c r="B46" s="188">
        <v>34</v>
      </c>
      <c r="C46" s="390" t="s">
        <v>301</v>
      </c>
      <c r="D46" s="289" t="s">
        <v>213</v>
      </c>
      <c r="E46" s="290" t="s">
        <v>516</v>
      </c>
      <c r="F46" s="289" t="s">
        <v>310</v>
      </c>
      <c r="G46" s="289" t="s">
        <v>171</v>
      </c>
      <c r="H46" s="306">
        <v>6.8</v>
      </c>
      <c r="I46" s="295"/>
      <c r="J46" s="295"/>
      <c r="K46" s="295"/>
      <c r="L46" s="295"/>
      <c r="M46" s="295"/>
      <c r="N46" s="295"/>
      <c r="O46" s="375"/>
      <c r="P46" s="295"/>
      <c r="Q46" s="295"/>
      <c r="R46" s="295"/>
      <c r="S46" s="295"/>
      <c r="T46" s="295"/>
      <c r="U46" s="405">
        <f>IF(VLOOKUP($G46,'KALK_grund__GR-_LOS_1'!$H$9:$I$11,1)=$G46,VLOOKUP($G46,'KALK_grund__GR-_LOS_1'!$H$9:$I$11,2),0)</f>
        <v>30</v>
      </c>
      <c r="V46" s="397">
        <f t="shared" si="4"/>
        <v>0.22666666666666666</v>
      </c>
      <c r="W46" s="401">
        <f t="shared" si="5"/>
        <v>3.4</v>
      </c>
      <c r="X46" s="287" t="s">
        <v>697</v>
      </c>
      <c r="Y46" s="189"/>
    </row>
    <row r="47" spans="1:25" x14ac:dyDescent="0.2">
      <c r="A47" s="152">
        <v>1</v>
      </c>
      <c r="B47" s="188">
        <v>35</v>
      </c>
      <c r="C47" s="390" t="s">
        <v>301</v>
      </c>
      <c r="D47" s="289" t="s">
        <v>517</v>
      </c>
      <c r="E47" s="290" t="s">
        <v>518</v>
      </c>
      <c r="F47" s="289" t="s">
        <v>293</v>
      </c>
      <c r="G47" s="289" t="s">
        <v>171</v>
      </c>
      <c r="H47" s="306">
        <v>32.85</v>
      </c>
      <c r="I47" s="295">
        <v>3</v>
      </c>
      <c r="J47" s="295"/>
      <c r="K47" s="295"/>
      <c r="L47" s="295"/>
      <c r="M47" s="391">
        <f t="shared" si="0"/>
        <v>138</v>
      </c>
      <c r="N47" s="392">
        <f t="shared" si="1"/>
        <v>377.77500000000003</v>
      </c>
      <c r="O47" s="369">
        <v>100</v>
      </c>
      <c r="P47" s="397">
        <f t="shared" si="2"/>
        <v>3.7777500000000002</v>
      </c>
      <c r="Q47" s="398"/>
      <c r="R47" s="398"/>
      <c r="S47" s="399"/>
      <c r="T47" s="400">
        <f t="shared" si="3"/>
        <v>5.1492375000000008</v>
      </c>
      <c r="U47" s="405">
        <f>IF(VLOOKUP($G47,'KALK_grund__GR-_LOS_1'!$H$9:$I$11,1)=$G47,VLOOKUP($G47,'KALK_grund__GR-_LOS_1'!$H$9:$I$11,2),0)</f>
        <v>30</v>
      </c>
      <c r="V47" s="397">
        <f t="shared" si="4"/>
        <v>1.095</v>
      </c>
      <c r="W47" s="401">
        <f t="shared" si="5"/>
        <v>16.425000000000001</v>
      </c>
      <c r="X47" s="287" t="s">
        <v>697</v>
      </c>
      <c r="Y47" s="189"/>
    </row>
    <row r="48" spans="1:25" x14ac:dyDescent="0.2">
      <c r="A48" s="152">
        <v>1</v>
      </c>
      <c r="B48" s="188">
        <v>36</v>
      </c>
      <c r="C48" s="390" t="s">
        <v>301</v>
      </c>
      <c r="D48" s="289" t="s">
        <v>519</v>
      </c>
      <c r="E48" s="290" t="s">
        <v>520</v>
      </c>
      <c r="F48" s="289" t="s">
        <v>279</v>
      </c>
      <c r="G48" s="289" t="s">
        <v>171</v>
      </c>
      <c r="H48" s="306">
        <v>35.950000000000003</v>
      </c>
      <c r="I48" s="295">
        <v>5</v>
      </c>
      <c r="J48" s="295"/>
      <c r="K48" s="295"/>
      <c r="L48" s="295"/>
      <c r="M48" s="391">
        <f t="shared" si="0"/>
        <v>230</v>
      </c>
      <c r="N48" s="392">
        <f t="shared" si="1"/>
        <v>689.04166666666663</v>
      </c>
      <c r="O48" s="369">
        <v>100</v>
      </c>
      <c r="P48" s="397">
        <f t="shared" si="2"/>
        <v>6.890416666666666</v>
      </c>
      <c r="Q48" s="398"/>
      <c r="R48" s="398"/>
      <c r="S48" s="399"/>
      <c r="T48" s="400">
        <f t="shared" si="3"/>
        <v>5.6351625000000007</v>
      </c>
      <c r="U48" s="405">
        <f>IF(VLOOKUP($G48,'KALK_grund__GR-_LOS_1'!$H$9:$I$11,1)=$G48,VLOOKUP($G48,'KALK_grund__GR-_LOS_1'!$H$9:$I$11,2),0)</f>
        <v>30</v>
      </c>
      <c r="V48" s="397">
        <f t="shared" si="4"/>
        <v>1.1983333333333335</v>
      </c>
      <c r="W48" s="401">
        <f t="shared" si="5"/>
        <v>17.975000000000001</v>
      </c>
      <c r="X48" s="287" t="s">
        <v>697</v>
      </c>
      <c r="Y48" s="189"/>
    </row>
    <row r="49" spans="1:1020" x14ac:dyDescent="0.2">
      <c r="A49" s="152">
        <v>1</v>
      </c>
      <c r="B49" s="188">
        <v>37</v>
      </c>
      <c r="C49" s="390" t="s">
        <v>301</v>
      </c>
      <c r="D49" s="289" t="s">
        <v>431</v>
      </c>
      <c r="E49" s="290" t="s">
        <v>521</v>
      </c>
      <c r="F49" s="289" t="s">
        <v>207</v>
      </c>
      <c r="G49" s="289" t="s">
        <v>171</v>
      </c>
      <c r="H49" s="306">
        <v>137.85</v>
      </c>
      <c r="I49" s="295">
        <v>5</v>
      </c>
      <c r="J49" s="295"/>
      <c r="K49" s="295"/>
      <c r="L49" s="295"/>
      <c r="M49" s="391">
        <f t="shared" si="0"/>
        <v>230</v>
      </c>
      <c r="N49" s="392">
        <f t="shared" si="1"/>
        <v>2642.125</v>
      </c>
      <c r="O49" s="369">
        <v>100</v>
      </c>
      <c r="P49" s="397">
        <f t="shared" si="2"/>
        <v>26.421250000000001</v>
      </c>
      <c r="Q49" s="398"/>
      <c r="R49" s="398"/>
      <c r="S49" s="399"/>
      <c r="T49" s="400">
        <f t="shared" si="3"/>
        <v>21.6079875</v>
      </c>
      <c r="U49" s="405">
        <f>IF(VLOOKUP($G49,'KALK_grund__GR-_LOS_1'!$H$9:$I$11,1)=$G49,VLOOKUP($G49,'KALK_grund__GR-_LOS_1'!$H$9:$I$11,2),0)</f>
        <v>30</v>
      </c>
      <c r="V49" s="397">
        <f t="shared" si="4"/>
        <v>4.5949999999999998</v>
      </c>
      <c r="W49" s="401">
        <f t="shared" si="5"/>
        <v>68.924999999999997</v>
      </c>
      <c r="X49" s="287" t="s">
        <v>697</v>
      </c>
      <c r="Y49" s="189"/>
    </row>
    <row r="50" spans="1:1020" x14ac:dyDescent="0.2">
      <c r="A50" s="152">
        <v>1</v>
      </c>
      <c r="B50" s="188">
        <v>38</v>
      </c>
      <c r="C50" s="390" t="s">
        <v>301</v>
      </c>
      <c r="D50" s="289" t="s">
        <v>522</v>
      </c>
      <c r="E50" s="290" t="s">
        <v>523</v>
      </c>
      <c r="F50" s="289" t="s">
        <v>309</v>
      </c>
      <c r="G50" s="289" t="s">
        <v>171</v>
      </c>
      <c r="H50" s="306">
        <v>25.98</v>
      </c>
      <c r="I50" s="295">
        <v>5</v>
      </c>
      <c r="J50" s="295"/>
      <c r="K50" s="295"/>
      <c r="L50" s="295"/>
      <c r="M50" s="391">
        <f t="shared" si="0"/>
        <v>230</v>
      </c>
      <c r="N50" s="392">
        <f t="shared" si="1"/>
        <v>497.95000000000005</v>
      </c>
      <c r="O50" s="369">
        <v>100</v>
      </c>
      <c r="P50" s="397">
        <f t="shared" si="2"/>
        <v>4.9795000000000007</v>
      </c>
      <c r="Q50" s="398"/>
      <c r="R50" s="398"/>
      <c r="S50" s="399"/>
      <c r="T50" s="400">
        <f t="shared" si="3"/>
        <v>4.0723650000000005</v>
      </c>
      <c r="U50" s="405">
        <f>IF(VLOOKUP($G50,'KALK_grund__GR-_LOS_1'!$H$9:$I$11,1)=$G50,VLOOKUP($G50,'KALK_grund__GR-_LOS_1'!$H$9:$I$11,2),0)</f>
        <v>30</v>
      </c>
      <c r="V50" s="397">
        <f t="shared" si="4"/>
        <v>0.86599999999999999</v>
      </c>
      <c r="W50" s="401">
        <f t="shared" si="5"/>
        <v>12.99</v>
      </c>
      <c r="X50" s="287" t="s">
        <v>697</v>
      </c>
      <c r="Y50" s="189"/>
    </row>
    <row r="51" spans="1:1020" x14ac:dyDescent="0.2">
      <c r="A51" s="152">
        <v>1</v>
      </c>
      <c r="B51" s="188">
        <v>39</v>
      </c>
      <c r="C51" s="390" t="s">
        <v>301</v>
      </c>
      <c r="D51" s="289" t="s">
        <v>497</v>
      </c>
      <c r="E51" s="290" t="s">
        <v>524</v>
      </c>
      <c r="F51" s="289" t="s">
        <v>506</v>
      </c>
      <c r="G51" s="289" t="s">
        <v>171</v>
      </c>
      <c r="H51" s="306">
        <v>18.16</v>
      </c>
      <c r="I51" s="295">
        <v>5</v>
      </c>
      <c r="J51" s="295"/>
      <c r="K51" s="295"/>
      <c r="L51" s="295"/>
      <c r="M51" s="391">
        <f t="shared" si="0"/>
        <v>230</v>
      </c>
      <c r="N51" s="392">
        <f t="shared" si="1"/>
        <v>348.06666666666666</v>
      </c>
      <c r="O51" s="369">
        <v>100</v>
      </c>
      <c r="P51" s="397">
        <f t="shared" si="2"/>
        <v>3.4806666666666666</v>
      </c>
      <c r="Q51" s="398"/>
      <c r="R51" s="398"/>
      <c r="S51" s="399"/>
      <c r="T51" s="400">
        <f t="shared" si="3"/>
        <v>2.8465800000000003</v>
      </c>
      <c r="U51" s="405">
        <f>IF(VLOOKUP($G51,'KALK_grund__GR-_LOS_1'!$H$9:$I$11,1)=$G51,VLOOKUP($G51,'KALK_grund__GR-_LOS_1'!$H$9:$I$11,2),0)</f>
        <v>30</v>
      </c>
      <c r="V51" s="397">
        <f t="shared" si="4"/>
        <v>0.60533333333333339</v>
      </c>
      <c r="W51" s="401">
        <f t="shared" si="5"/>
        <v>9.08</v>
      </c>
      <c r="X51" s="287" t="s">
        <v>697</v>
      </c>
      <c r="Y51" s="189"/>
    </row>
    <row r="52" spans="1:1020" x14ac:dyDescent="0.2">
      <c r="A52" s="152">
        <v>1</v>
      </c>
      <c r="B52" s="188">
        <v>40</v>
      </c>
      <c r="C52" s="390" t="s">
        <v>301</v>
      </c>
      <c r="D52" s="289" t="s">
        <v>497</v>
      </c>
      <c r="E52" s="290" t="s">
        <v>525</v>
      </c>
      <c r="F52" s="289" t="s">
        <v>281</v>
      </c>
      <c r="G52" s="289" t="s">
        <v>171</v>
      </c>
      <c r="H52" s="306">
        <v>51.59</v>
      </c>
      <c r="I52" s="295">
        <v>5</v>
      </c>
      <c r="J52" s="295"/>
      <c r="K52" s="295"/>
      <c r="L52" s="295"/>
      <c r="M52" s="391">
        <f t="shared" si="0"/>
        <v>230</v>
      </c>
      <c r="N52" s="392">
        <f t="shared" si="1"/>
        <v>988.80833333333339</v>
      </c>
      <c r="O52" s="369">
        <v>100</v>
      </c>
      <c r="P52" s="397">
        <f t="shared" si="2"/>
        <v>9.8880833333333342</v>
      </c>
      <c r="Q52" s="398"/>
      <c r="R52" s="398"/>
      <c r="S52" s="399"/>
      <c r="T52" s="400">
        <f t="shared" si="3"/>
        <v>8.0867325000000001</v>
      </c>
      <c r="U52" s="405">
        <f>IF(VLOOKUP($G52,'KALK_grund__GR-_LOS_1'!$H$9:$I$11,1)=$G52,VLOOKUP($G52,'KALK_grund__GR-_LOS_1'!$H$9:$I$11,2),0)</f>
        <v>30</v>
      </c>
      <c r="V52" s="397">
        <f t="shared" si="4"/>
        <v>1.7196666666666667</v>
      </c>
      <c r="W52" s="401">
        <f t="shared" si="5"/>
        <v>25.795000000000002</v>
      </c>
      <c r="X52" s="287" t="s">
        <v>697</v>
      </c>
      <c r="Y52" s="189"/>
    </row>
    <row r="53" spans="1:1020" x14ac:dyDescent="0.2">
      <c r="A53" s="152">
        <v>1</v>
      </c>
      <c r="B53" s="188">
        <v>41</v>
      </c>
      <c r="C53" s="390" t="s">
        <v>301</v>
      </c>
      <c r="D53" s="289" t="s">
        <v>497</v>
      </c>
      <c r="E53" s="290" t="s">
        <v>526</v>
      </c>
      <c r="F53" s="289" t="s">
        <v>506</v>
      </c>
      <c r="G53" s="289" t="s">
        <v>171</v>
      </c>
      <c r="H53" s="306">
        <v>19.66</v>
      </c>
      <c r="I53" s="295">
        <v>5</v>
      </c>
      <c r="J53" s="295"/>
      <c r="K53" s="295"/>
      <c r="L53" s="295"/>
      <c r="M53" s="391">
        <f t="shared" si="0"/>
        <v>230</v>
      </c>
      <c r="N53" s="392">
        <f t="shared" si="1"/>
        <v>376.81666666666666</v>
      </c>
      <c r="O53" s="369">
        <v>100</v>
      </c>
      <c r="P53" s="397">
        <f t="shared" si="2"/>
        <v>3.7681666666666667</v>
      </c>
      <c r="Q53" s="398"/>
      <c r="R53" s="398"/>
      <c r="S53" s="399"/>
      <c r="T53" s="400">
        <f t="shared" si="3"/>
        <v>3.0817049999999999</v>
      </c>
      <c r="U53" s="405">
        <f>IF(VLOOKUP($G53,'KALK_grund__GR-_LOS_1'!$H$9:$I$11,1)=$G53,VLOOKUP($G53,'KALK_grund__GR-_LOS_1'!$H$9:$I$11,2),0)</f>
        <v>30</v>
      </c>
      <c r="V53" s="397">
        <f t="shared" si="4"/>
        <v>0.65533333333333332</v>
      </c>
      <c r="W53" s="401">
        <f t="shared" si="5"/>
        <v>9.83</v>
      </c>
      <c r="X53" s="287" t="s">
        <v>697</v>
      </c>
      <c r="Y53" s="189"/>
    </row>
    <row r="54" spans="1:1020" x14ac:dyDescent="0.2">
      <c r="A54" s="152">
        <v>1</v>
      </c>
      <c r="B54" s="188">
        <v>42</v>
      </c>
      <c r="C54" s="390" t="s">
        <v>301</v>
      </c>
      <c r="D54" s="289" t="s">
        <v>497</v>
      </c>
      <c r="E54" s="290" t="s">
        <v>527</v>
      </c>
      <c r="F54" s="289" t="s">
        <v>281</v>
      </c>
      <c r="G54" s="289" t="s">
        <v>171</v>
      </c>
      <c r="H54" s="306">
        <v>52.46</v>
      </c>
      <c r="I54" s="295">
        <v>5</v>
      </c>
      <c r="J54" s="295"/>
      <c r="K54" s="295"/>
      <c r="L54" s="295"/>
      <c r="M54" s="391">
        <f t="shared" si="0"/>
        <v>230</v>
      </c>
      <c r="N54" s="392">
        <f t="shared" si="1"/>
        <v>1005.4833333333335</v>
      </c>
      <c r="O54" s="369">
        <v>100</v>
      </c>
      <c r="P54" s="397">
        <f t="shared" si="2"/>
        <v>10.054833333333335</v>
      </c>
      <c r="Q54" s="398"/>
      <c r="R54" s="398"/>
      <c r="S54" s="399"/>
      <c r="T54" s="400">
        <f t="shared" si="3"/>
        <v>8.2231050000000003</v>
      </c>
      <c r="U54" s="405">
        <f>IF(VLOOKUP($G54,'KALK_grund__GR-_LOS_1'!$H$9:$I$11,1)=$G54,VLOOKUP($G54,'KALK_grund__GR-_LOS_1'!$H$9:$I$11,2),0)</f>
        <v>30</v>
      </c>
      <c r="V54" s="397">
        <f t="shared" si="4"/>
        <v>1.7486666666666666</v>
      </c>
      <c r="W54" s="401">
        <f t="shared" si="5"/>
        <v>26.23</v>
      </c>
      <c r="X54" s="287" t="s">
        <v>697</v>
      </c>
      <c r="Y54" s="189"/>
    </row>
    <row r="55" spans="1:1020" x14ac:dyDescent="0.2">
      <c r="A55" s="152">
        <v>1</v>
      </c>
      <c r="B55" s="188">
        <v>43</v>
      </c>
      <c r="C55" s="390" t="s">
        <v>301</v>
      </c>
      <c r="D55" s="289" t="s">
        <v>208</v>
      </c>
      <c r="E55" s="290" t="s">
        <v>528</v>
      </c>
      <c r="F55" s="289" t="s">
        <v>276</v>
      </c>
      <c r="G55" s="289" t="s">
        <v>171</v>
      </c>
      <c r="H55" s="306">
        <v>8.8800000000000008</v>
      </c>
      <c r="I55" s="295"/>
      <c r="J55" s="295"/>
      <c r="K55" s="295"/>
      <c r="L55" s="295"/>
      <c r="M55" s="295"/>
      <c r="N55" s="295"/>
      <c r="O55" s="369">
        <v>100</v>
      </c>
      <c r="P55" s="397"/>
      <c r="Q55" s="398"/>
      <c r="R55" s="398"/>
      <c r="S55" s="399"/>
      <c r="T55" s="400">
        <f t="shared" si="3"/>
        <v>1.3919400000000002</v>
      </c>
      <c r="U55" s="405">
        <f>IF(VLOOKUP($G55,'KALK_grund__GR-_LOS_1'!$H$9:$I$11,1)=$G55,VLOOKUP($G55,'KALK_grund__GR-_LOS_1'!$H$9:$I$11,2),0)</f>
        <v>30</v>
      </c>
      <c r="V55" s="397">
        <f t="shared" si="4"/>
        <v>0.29600000000000004</v>
      </c>
      <c r="W55" s="401">
        <f t="shared" si="5"/>
        <v>4.4400000000000004</v>
      </c>
      <c r="X55" s="287" t="s">
        <v>697</v>
      </c>
      <c r="Y55" s="189"/>
    </row>
    <row r="56" spans="1:1020" x14ac:dyDescent="0.2">
      <c r="A56" s="152">
        <v>1</v>
      </c>
      <c r="B56" s="188">
        <v>44</v>
      </c>
      <c r="C56" s="390" t="s">
        <v>301</v>
      </c>
      <c r="D56" s="289" t="s">
        <v>208</v>
      </c>
      <c r="E56" s="290" t="s">
        <v>529</v>
      </c>
      <c r="F56" s="289" t="s">
        <v>276</v>
      </c>
      <c r="G56" s="289" t="s">
        <v>171</v>
      </c>
      <c r="H56" s="306">
        <v>8.8800000000000008</v>
      </c>
      <c r="I56" s="295"/>
      <c r="J56" s="295"/>
      <c r="K56" s="295"/>
      <c r="L56" s="295"/>
      <c r="M56" s="295"/>
      <c r="N56" s="295"/>
      <c r="O56" s="376">
        <v>100</v>
      </c>
      <c r="P56" s="430"/>
      <c r="Q56" s="398"/>
      <c r="R56" s="398"/>
      <c r="S56" s="399"/>
      <c r="T56" s="400">
        <f t="shared" si="3"/>
        <v>1.3919400000000002</v>
      </c>
      <c r="U56" s="405">
        <f>IF(VLOOKUP($G56,'KALK_grund__GR-_LOS_1'!$H$9:$I$11,1)=$G56,VLOOKUP($G56,'KALK_grund__GR-_LOS_1'!$H$9:$I$11,2),0)</f>
        <v>30</v>
      </c>
      <c r="V56" s="397">
        <f t="shared" si="4"/>
        <v>0.29600000000000004</v>
      </c>
      <c r="W56" s="401">
        <f t="shared" si="5"/>
        <v>4.4400000000000004</v>
      </c>
      <c r="X56" s="287" t="s">
        <v>697</v>
      </c>
      <c r="Y56" s="189"/>
    </row>
    <row r="57" spans="1:1020" x14ac:dyDescent="0.2">
      <c r="A57" s="152"/>
      <c r="B57" s="153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28"/>
      <c r="O57" s="153"/>
      <c r="P57" s="319"/>
      <c r="Q57" s="254"/>
      <c r="R57" s="191"/>
      <c r="S57" s="257"/>
      <c r="T57" s="258"/>
      <c r="U57" s="258"/>
      <c r="V57" s="254"/>
      <c r="W57" s="258"/>
      <c r="X57" s="192"/>
    </row>
    <row r="58" spans="1:1020" x14ac:dyDescent="0.2">
      <c r="A58" s="152"/>
      <c r="B58" s="153"/>
      <c r="C58" s="411"/>
      <c r="D58" s="411"/>
      <c r="E58" s="411"/>
      <c r="F58" s="411" t="s">
        <v>262</v>
      </c>
      <c r="G58" s="411"/>
      <c r="H58" s="428">
        <f>SUM(H13:H56)</f>
        <v>1157.6900000000005</v>
      </c>
      <c r="I58" s="411"/>
      <c r="J58" s="411"/>
      <c r="K58" s="411"/>
      <c r="L58" s="411"/>
      <c r="M58" s="411"/>
      <c r="N58" s="412">
        <f>SUM(N13:N57)</f>
        <v>18173.948333333334</v>
      </c>
      <c r="O58" s="153" t="s">
        <v>263</v>
      </c>
      <c r="P58" s="255">
        <f>SUM(P13:P56)</f>
        <v>181.73948333333337</v>
      </c>
      <c r="Q58" s="254">
        <f>SUM(Q13:Q56)</f>
        <v>0</v>
      </c>
      <c r="R58" s="191" t="s">
        <v>264</v>
      </c>
      <c r="S58" s="259">
        <f>SUM(S13:S56)</f>
        <v>0</v>
      </c>
      <c r="T58" s="260">
        <f>SUM(T13:T56)</f>
        <v>179.450535</v>
      </c>
      <c r="U58" s="153"/>
      <c r="V58" s="255">
        <f>SUM(V13:V56)</f>
        <v>38.589666666666666</v>
      </c>
      <c r="W58" s="261">
        <f>SUM(W13:W56)</f>
        <v>578.84500000000025</v>
      </c>
      <c r="X58" s="192"/>
      <c r="Y58"/>
      <c r="Z58" s="153"/>
      <c r="AMF58" s="154"/>
    </row>
    <row r="59" spans="1:1020" x14ac:dyDescent="0.2">
      <c r="A59" s="152"/>
      <c r="B59" s="153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3"/>
      <c r="O59" s="153"/>
      <c r="P59" s="254"/>
      <c r="Q59" s="254"/>
      <c r="R59" s="191"/>
      <c r="S59" s="258"/>
      <c r="T59" s="256"/>
      <c r="U59" s="190"/>
      <c r="V59" s="252"/>
      <c r="W59" s="254"/>
      <c r="X59" s="191"/>
      <c r="Y59"/>
      <c r="Z59" s="153"/>
      <c r="AMF59" s="154"/>
    </row>
    <row r="60" spans="1:1020" ht="21.6" customHeight="1" x14ac:dyDescent="0.2">
      <c r="A60" s="152"/>
      <c r="B60" s="153"/>
      <c r="C60" s="252"/>
      <c r="D60" s="252"/>
      <c r="E60" s="252"/>
      <c r="F60" s="252"/>
      <c r="G60" s="252"/>
      <c r="H60" s="252"/>
      <c r="I60" s="494" t="s">
        <v>265</v>
      </c>
      <c r="J60" s="494"/>
      <c r="K60" s="494"/>
      <c r="L60" s="494"/>
      <c r="M60" s="494"/>
      <c r="N60" s="425">
        <f>N58+Q58</f>
        <v>18173.948333333334</v>
      </c>
      <c r="O60" s="426" t="s">
        <v>266</v>
      </c>
      <c r="P60" s="424">
        <f>P58+S58</f>
        <v>181.73948333333337</v>
      </c>
      <c r="Q60" s="495" t="s">
        <v>267</v>
      </c>
      <c r="R60" s="495"/>
      <c r="S60" s="495"/>
      <c r="T60" s="427"/>
      <c r="U60" s="496">
        <f>P60*O7</f>
        <v>2848.7664012500009</v>
      </c>
      <c r="V60" s="496"/>
      <c r="W60" s="496"/>
      <c r="X60" s="153"/>
      <c r="Z60" s="153"/>
      <c r="AMF60" s="154"/>
    </row>
    <row r="61" spans="1:1020" x14ac:dyDescent="0.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</sheetData>
  <sheetProtection algorithmName="SHA-512" hashValue="X21yqHRISVPK5FaKZYaMdNKuvOAHA3Ia+XWq7DWzL+m7LrG6TOTf+r6D71GRCrDb00P3tb329hmqQJSvk6iCpw==" saltValue="v1YRtq4Oh/JOBQSAZslJmQ==" spinCount="100000" sheet="1" objects="1" scenarios="1"/>
  <mergeCells count="13">
    <mergeCell ref="I7:L7"/>
    <mergeCell ref="N10:P10"/>
    <mergeCell ref="Q10:S10"/>
    <mergeCell ref="U10:W10"/>
    <mergeCell ref="I60:M60"/>
    <mergeCell ref="Q60:S60"/>
    <mergeCell ref="U60:W60"/>
    <mergeCell ref="B3:C3"/>
    <mergeCell ref="J4:R4"/>
    <mergeCell ref="B5:S5"/>
    <mergeCell ref="U5:V5"/>
    <mergeCell ref="B6:D6"/>
    <mergeCell ref="I6:L6"/>
  </mergeCells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45 D47:D56">
    <cfRule type="cellIs" priority="3" stopIfTrue="1" operator="notEqual">
      <formula>#REF!</formula>
    </cfRule>
  </conditionalFormatting>
  <conditionalFormatting sqref="D46">
    <cfRule type="cellIs" priority="1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6716E-9619-4CE0-A307-79FDDA8129CC}">
  <sheetPr>
    <tabColor rgb="FFFFFF00"/>
  </sheetPr>
  <dimension ref="A1:AMF28"/>
  <sheetViews>
    <sheetView workbookViewId="0">
      <selection activeCell="O35" sqref="O35"/>
    </sheetView>
  </sheetViews>
  <sheetFormatPr baseColWidth="10" defaultRowHeight="14.25" x14ac:dyDescent="0.2"/>
  <cols>
    <col min="1" max="1" width="2.5" style="154" customWidth="1"/>
    <col min="2" max="2" width="3.375" style="154" customWidth="1"/>
    <col min="3" max="3" width="6.125" style="154" customWidth="1"/>
    <col min="4" max="4" width="8.625" style="154" customWidth="1"/>
    <col min="5" max="5" width="7.5" style="154" customWidth="1"/>
    <col min="6" max="6" width="17.625" style="154" customWidth="1"/>
    <col min="7" max="8" width="10.625" style="154" customWidth="1"/>
    <col min="9" max="9" width="6" style="154" customWidth="1"/>
    <col min="10" max="10" width="6.875" style="154" customWidth="1"/>
    <col min="11" max="12" width="6.375" style="154" customWidth="1"/>
    <col min="13" max="13" width="6.5" style="154" customWidth="1"/>
    <col min="14" max="14" width="9.875" style="154" customWidth="1"/>
    <col min="15" max="15" width="8.5" style="154" customWidth="1"/>
    <col min="16" max="16" width="8.625" style="154" customWidth="1"/>
    <col min="17" max="17" width="9.875" style="154" customWidth="1"/>
    <col min="18" max="18" width="8.125" style="154" customWidth="1"/>
    <col min="19" max="19" width="9.125" style="154" customWidth="1"/>
    <col min="20" max="20" width="9" style="154" customWidth="1"/>
    <col min="21" max="21" width="6.125" style="154" customWidth="1"/>
    <col min="22" max="22" width="9.5" style="154" customWidth="1"/>
    <col min="23" max="23" width="9.125" style="154" customWidth="1"/>
    <col min="24" max="24" width="15.625" style="154" customWidth="1"/>
    <col min="25" max="25" width="15.125" style="153" customWidth="1"/>
    <col min="26" max="1019" width="10.625" style="154" customWidth="1"/>
    <col min="1020" max="1025" width="10.625" customWidth="1"/>
    <col min="1026" max="1026" width="11" customWidth="1"/>
  </cols>
  <sheetData>
    <row r="1" spans="1:25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5" x14ac:dyDescent="0.2">
      <c r="A2" s="152"/>
      <c r="B2" s="153"/>
      <c r="C2" s="153"/>
      <c r="D2" s="155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5" ht="15.6" customHeight="1" x14ac:dyDescent="0.2">
      <c r="A3" s="152"/>
      <c r="B3" s="497" t="s">
        <v>684</v>
      </c>
      <c r="C3" s="497"/>
      <c r="D3"/>
      <c r="E3"/>
      <c r="F3" s="156" t="s">
        <v>174</v>
      </c>
      <c r="G3" s="153"/>
      <c r="H3" s="153"/>
      <c r="I3" s="153"/>
      <c r="J3" s="153" t="s">
        <v>175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25" ht="18" customHeight="1" x14ac:dyDescent="0.3">
      <c r="A4" s="152"/>
      <c r="B4" s="157" t="str">
        <f>Objektübersicht!C11</f>
        <v xml:space="preserve">Musikpavillon </v>
      </c>
      <c r="C4" s="158"/>
      <c r="D4"/>
      <c r="E4"/>
      <c r="F4" s="157" t="str">
        <f>Objektübersicht!D11</f>
        <v>Wirtembergstr. 143, 70736 Fellbach-Schmiden</v>
      </c>
      <c r="G4" s="158"/>
      <c r="H4" s="158"/>
      <c r="I4" s="153"/>
      <c r="J4" s="498" t="str">
        <f>Objektübersicht!E17</f>
        <v>Los 1</v>
      </c>
      <c r="K4" s="498"/>
      <c r="L4" s="498"/>
      <c r="M4" s="498"/>
      <c r="N4" s="498"/>
      <c r="O4" s="498"/>
      <c r="P4" s="498"/>
      <c r="Q4" s="498"/>
      <c r="R4" s="498"/>
      <c r="S4" s="153"/>
      <c r="T4" s="153"/>
      <c r="U4" s="153"/>
      <c r="V4" s="153"/>
      <c r="W4" s="153"/>
      <c r="X4" s="153"/>
    </row>
    <row r="5" spans="1:25" ht="14.1" customHeight="1" x14ac:dyDescent="0.2">
      <c r="A5" s="152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151"/>
      <c r="U5" s="483"/>
      <c r="V5" s="483"/>
      <c r="W5" s="153"/>
      <c r="X5" s="153"/>
    </row>
    <row r="6" spans="1:25" ht="15" customHeight="1" x14ac:dyDescent="0.2">
      <c r="A6" s="152"/>
      <c r="B6" s="499" t="s">
        <v>176</v>
      </c>
      <c r="C6" s="499"/>
      <c r="D6" s="499"/>
      <c r="E6" s="159"/>
      <c r="F6" s="159"/>
      <c r="G6"/>
      <c r="H6"/>
      <c r="I6" s="489" t="s">
        <v>177</v>
      </c>
      <c r="J6" s="489"/>
      <c r="K6" s="489"/>
      <c r="L6" s="490"/>
      <c r="M6" s="160">
        <v>5</v>
      </c>
      <c r="N6" s="153"/>
      <c r="O6" s="161"/>
      <c r="P6" s="161"/>
      <c r="Q6" s="161"/>
      <c r="R6" s="161"/>
      <c r="S6" s="161"/>
      <c r="T6" s="161"/>
      <c r="U6" s="161"/>
      <c r="V6" s="161"/>
      <c r="W6" s="161"/>
      <c r="X6" s="153"/>
    </row>
    <row r="7" spans="1:25" ht="15" customHeight="1" x14ac:dyDescent="0.25">
      <c r="A7" s="152"/>
      <c r="B7" s="153"/>
      <c r="C7" s="162"/>
      <c r="D7" s="163"/>
      <c r="E7" s="163"/>
      <c r="F7" s="164" t="s">
        <v>178</v>
      </c>
      <c r="G7" s="165">
        <v>58</v>
      </c>
      <c r="H7"/>
      <c r="I7" s="489" t="s">
        <v>179</v>
      </c>
      <c r="J7" s="489"/>
      <c r="K7" s="489"/>
      <c r="L7" s="490"/>
      <c r="M7" s="160">
        <v>192</v>
      </c>
      <c r="N7" s="166" t="s">
        <v>180</v>
      </c>
      <c r="O7" s="262">
        <f>SVS_Unterhaltsreinigung!F72</f>
        <v>15.675000000000001</v>
      </c>
      <c r="P7" s="167">
        <f>M7</f>
        <v>192</v>
      </c>
      <c r="Q7" s="153"/>
      <c r="R7"/>
      <c r="S7" s="153"/>
      <c r="T7" s="153"/>
      <c r="U7" s="153"/>
      <c r="V7" s="168" t="s">
        <v>181</v>
      </c>
      <c r="W7" s="262">
        <f>SVS_Grundreinigung!F72</f>
        <v>15</v>
      </c>
      <c r="X7" s="153"/>
    </row>
    <row r="8" spans="1:25" x14ac:dyDescent="0.2">
      <c r="A8" s="152"/>
      <c r="C8" s="153"/>
      <c r="D8" s="153"/>
      <c r="E8" s="153"/>
      <c r="F8" s="153"/>
      <c r="G8" s="163"/>
      <c r="H8" s="153"/>
      <c r="I8" s="153"/>
      <c r="J8" s="153"/>
      <c r="K8" s="153"/>
      <c r="L8" s="153"/>
      <c r="M8" s="378">
        <f>M7/12/5</f>
        <v>3.2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5" x14ac:dyDescent="0.2">
      <c r="A9" s="152"/>
      <c r="B9" s="153"/>
      <c r="C9" s="153"/>
      <c r="D9" s="153"/>
      <c r="E9" s="162"/>
      <c r="F9" s="162"/>
      <c r="G9" s="163"/>
      <c r="H9" s="163"/>
      <c r="I9" s="169"/>
      <c r="J9" s="169"/>
      <c r="K9" s="169"/>
      <c r="L9" s="169"/>
      <c r="M9" s="169"/>
      <c r="N9" s="169"/>
      <c r="O9" s="153"/>
      <c r="P9" s="161"/>
      <c r="Q9" s="161"/>
      <c r="R9" s="161"/>
      <c r="S9" s="161"/>
      <c r="T9" s="161"/>
      <c r="U9" s="153"/>
      <c r="V9" s="153"/>
      <c r="W9" s="153"/>
      <c r="X9" s="153"/>
    </row>
    <row r="10" spans="1:25" x14ac:dyDescent="0.2">
      <c r="A10" s="152"/>
      <c r="B10" s="153"/>
      <c r="C10" s="153"/>
      <c r="D10" s="153"/>
      <c r="E10" s="162"/>
      <c r="F10" s="162"/>
      <c r="G10" s="153"/>
      <c r="H10" s="163"/>
      <c r="I10" s="153"/>
      <c r="J10" s="153"/>
      <c r="K10" s="153"/>
      <c r="L10" s="153"/>
      <c r="M10"/>
      <c r="N10" s="491" t="s">
        <v>182</v>
      </c>
      <c r="O10" s="491"/>
      <c r="P10" s="491"/>
      <c r="Q10" s="492" t="s">
        <v>183</v>
      </c>
      <c r="R10" s="492"/>
      <c r="S10" s="492"/>
      <c r="T10" s="170" t="s">
        <v>32</v>
      </c>
      <c r="U10" s="493" t="s">
        <v>184</v>
      </c>
      <c r="V10" s="493"/>
      <c r="W10" s="493"/>
      <c r="X10" s="153"/>
    </row>
    <row r="11" spans="1:25" ht="34.35" customHeight="1" x14ac:dyDescent="0.2">
      <c r="A11" s="152"/>
      <c r="B11" s="171" t="s">
        <v>185</v>
      </c>
      <c r="C11" s="171" t="s">
        <v>186</v>
      </c>
      <c r="D11" s="172" t="s">
        <v>187</v>
      </c>
      <c r="E11" s="171" t="s">
        <v>188</v>
      </c>
      <c r="F11" s="171" t="s">
        <v>189</v>
      </c>
      <c r="G11" s="173" t="s">
        <v>190</v>
      </c>
      <c r="H11" s="173" t="s">
        <v>191</v>
      </c>
      <c r="I11" s="172" t="s">
        <v>192</v>
      </c>
      <c r="J11" s="172" t="s">
        <v>193</v>
      </c>
      <c r="K11" s="172" t="s">
        <v>194</v>
      </c>
      <c r="L11" s="172" t="s">
        <v>195</v>
      </c>
      <c r="M11" s="174" t="s">
        <v>430</v>
      </c>
      <c r="N11" s="175" t="s">
        <v>196</v>
      </c>
      <c r="O11" s="176" t="s">
        <v>197</v>
      </c>
      <c r="P11" s="177" t="s">
        <v>198</v>
      </c>
      <c r="Q11" s="178" t="s">
        <v>196</v>
      </c>
      <c r="R11" s="179" t="s">
        <v>197</v>
      </c>
      <c r="S11" s="180" t="s">
        <v>198</v>
      </c>
      <c r="T11" s="181" t="s">
        <v>199</v>
      </c>
      <c r="U11" s="182" t="s">
        <v>200</v>
      </c>
      <c r="V11" s="183" t="s">
        <v>37</v>
      </c>
      <c r="W11" s="183" t="s">
        <v>201</v>
      </c>
      <c r="X11" s="184" t="s">
        <v>202</v>
      </c>
      <c r="Y11" s="184" t="s">
        <v>203</v>
      </c>
    </row>
    <row r="12" spans="1:25" ht="8.4499999999999993" customHeight="1" x14ac:dyDescent="0.2">
      <c r="A12" s="152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7"/>
      <c r="X12"/>
    </row>
    <row r="13" spans="1:25" x14ac:dyDescent="0.2">
      <c r="A13" s="152">
        <v>1</v>
      </c>
      <c r="B13" s="188">
        <v>1</v>
      </c>
      <c r="C13" s="390" t="s">
        <v>233</v>
      </c>
      <c r="D13" s="289" t="s">
        <v>530</v>
      </c>
      <c r="E13" s="290" t="s">
        <v>244</v>
      </c>
      <c r="F13" s="315" t="s">
        <v>281</v>
      </c>
      <c r="G13" s="291" t="s">
        <v>171</v>
      </c>
      <c r="H13" s="293">
        <v>74.28</v>
      </c>
      <c r="I13" s="295">
        <v>3</v>
      </c>
      <c r="J13" s="295"/>
      <c r="K13" s="295"/>
      <c r="L13" s="295"/>
      <c r="M13" s="391">
        <f t="shared" ref="M13:M23" si="0">(I13*$M$8*12)+(K13*0.8*12)+L13</f>
        <v>115.20000000000002</v>
      </c>
      <c r="N13" s="392">
        <f t="shared" ref="N13:N23" si="1">(H13*M13)/12</f>
        <v>713.08800000000008</v>
      </c>
      <c r="O13" s="369">
        <v>100</v>
      </c>
      <c r="P13" s="397">
        <f t="shared" ref="P13:P23" si="2">N13/O13</f>
        <v>7.1308800000000012</v>
      </c>
      <c r="Q13" s="398"/>
      <c r="R13" s="398"/>
      <c r="S13" s="399"/>
      <c r="T13" s="400">
        <f>H13/O13*$O$7</f>
        <v>11.64339</v>
      </c>
      <c r="U13" s="405">
        <v>20</v>
      </c>
      <c r="V13" s="397">
        <f>H13/U13</f>
        <v>3.714</v>
      </c>
      <c r="W13" s="401">
        <f>V13*$W$7</f>
        <v>55.71</v>
      </c>
      <c r="X13" s="321" t="s">
        <v>698</v>
      </c>
      <c r="Y13" s="189"/>
    </row>
    <row r="14" spans="1:25" x14ac:dyDescent="0.2">
      <c r="A14" s="152">
        <v>1</v>
      </c>
      <c r="B14" s="188">
        <v>2</v>
      </c>
      <c r="C14" s="390" t="s">
        <v>233</v>
      </c>
      <c r="D14" s="289" t="s">
        <v>530</v>
      </c>
      <c r="E14" s="290" t="s">
        <v>246</v>
      </c>
      <c r="F14" s="315" t="s">
        <v>281</v>
      </c>
      <c r="G14" s="291" t="s">
        <v>171</v>
      </c>
      <c r="H14" s="293">
        <v>74.27</v>
      </c>
      <c r="I14" s="295">
        <v>3</v>
      </c>
      <c r="J14" s="295"/>
      <c r="K14" s="295"/>
      <c r="L14" s="295"/>
      <c r="M14" s="391">
        <f t="shared" si="0"/>
        <v>115.20000000000002</v>
      </c>
      <c r="N14" s="392">
        <f t="shared" si="1"/>
        <v>712.99200000000008</v>
      </c>
      <c r="O14" s="369">
        <v>100</v>
      </c>
      <c r="P14" s="397">
        <f t="shared" si="2"/>
        <v>7.1299200000000011</v>
      </c>
      <c r="Q14" s="398"/>
      <c r="R14" s="398"/>
      <c r="S14" s="399"/>
      <c r="T14" s="400">
        <f t="shared" ref="T14:T23" si="3">H14/O14*$O$7</f>
        <v>11.6418225</v>
      </c>
      <c r="U14" s="405">
        <f>IF(VLOOKUP($G14,'KALK_grund__GR-_LOS_1'!$K$9:$L$10,1)=$G14,VLOOKUP($G14,'KALK_grund__GR-_LOS_1'!$K$9:$L$10,2),0)</f>
        <v>30</v>
      </c>
      <c r="V14" s="397">
        <f t="shared" ref="V14:V23" si="4">H14/U14</f>
        <v>2.4756666666666667</v>
      </c>
      <c r="W14" s="401">
        <f t="shared" ref="W14:W23" si="5">V14*$W$7</f>
        <v>37.134999999999998</v>
      </c>
      <c r="X14" s="321" t="s">
        <v>698</v>
      </c>
      <c r="Y14" s="189"/>
    </row>
    <row r="15" spans="1:25" x14ac:dyDescent="0.2">
      <c r="A15" s="152">
        <v>1</v>
      </c>
      <c r="B15" s="188">
        <v>3</v>
      </c>
      <c r="C15" s="390" t="s">
        <v>233</v>
      </c>
      <c r="D15" s="289" t="s">
        <v>530</v>
      </c>
      <c r="E15" s="290" t="s">
        <v>247</v>
      </c>
      <c r="F15" s="315" t="s">
        <v>281</v>
      </c>
      <c r="G15" s="291" t="s">
        <v>171</v>
      </c>
      <c r="H15" s="293">
        <v>74.72</v>
      </c>
      <c r="I15" s="295">
        <v>3</v>
      </c>
      <c r="J15" s="295"/>
      <c r="K15" s="295"/>
      <c r="L15" s="295"/>
      <c r="M15" s="391">
        <f t="shared" si="0"/>
        <v>115.20000000000002</v>
      </c>
      <c r="N15" s="392">
        <f t="shared" si="1"/>
        <v>717.31200000000001</v>
      </c>
      <c r="O15" s="369">
        <v>100</v>
      </c>
      <c r="P15" s="397">
        <f t="shared" si="2"/>
        <v>7.1731199999999999</v>
      </c>
      <c r="Q15" s="398"/>
      <c r="R15" s="398"/>
      <c r="S15" s="399"/>
      <c r="T15" s="400">
        <f t="shared" si="3"/>
        <v>11.71236</v>
      </c>
      <c r="U15" s="405">
        <f>IF(VLOOKUP($G15,'KALK_grund__GR-_LOS_1'!$K$9:$L$10,1)=$G15,VLOOKUP($G15,'KALK_grund__GR-_LOS_1'!$K$9:$L$10,2),0)</f>
        <v>30</v>
      </c>
      <c r="V15" s="397">
        <f t="shared" si="4"/>
        <v>2.4906666666666668</v>
      </c>
      <c r="W15" s="401">
        <f t="shared" si="5"/>
        <v>37.36</v>
      </c>
      <c r="X15" s="321" t="s">
        <v>698</v>
      </c>
      <c r="Y15" s="189"/>
    </row>
    <row r="16" spans="1:25" x14ac:dyDescent="0.2">
      <c r="A16" s="152">
        <v>1</v>
      </c>
      <c r="B16" s="188">
        <v>4</v>
      </c>
      <c r="C16" s="390" t="s">
        <v>233</v>
      </c>
      <c r="D16" s="289" t="s">
        <v>530</v>
      </c>
      <c r="E16" s="290" t="s">
        <v>235</v>
      </c>
      <c r="F16" s="315" t="s">
        <v>281</v>
      </c>
      <c r="G16" s="291" t="s">
        <v>171</v>
      </c>
      <c r="H16" s="293">
        <v>64.62</v>
      </c>
      <c r="I16" s="295">
        <v>3</v>
      </c>
      <c r="J16" s="295"/>
      <c r="K16" s="295"/>
      <c r="L16" s="295"/>
      <c r="M16" s="391">
        <f t="shared" si="0"/>
        <v>115.20000000000002</v>
      </c>
      <c r="N16" s="392">
        <f t="shared" si="1"/>
        <v>620.3520000000002</v>
      </c>
      <c r="O16" s="369">
        <v>100</v>
      </c>
      <c r="P16" s="397">
        <f t="shared" si="2"/>
        <v>6.2035200000000019</v>
      </c>
      <c r="Q16" s="398"/>
      <c r="R16" s="398"/>
      <c r="S16" s="399"/>
      <c r="T16" s="400">
        <f t="shared" si="3"/>
        <v>10.129185</v>
      </c>
      <c r="U16" s="405">
        <f>IF(VLOOKUP($G16,'KALK_grund__GR-_LOS_1'!$K$9:$L$10,1)=$G16,VLOOKUP($G16,'KALK_grund__GR-_LOS_1'!$K$9:$L$10,2),0)</f>
        <v>30</v>
      </c>
      <c r="V16" s="397">
        <f t="shared" si="4"/>
        <v>2.1540000000000004</v>
      </c>
      <c r="W16" s="401">
        <f t="shared" si="5"/>
        <v>32.31</v>
      </c>
      <c r="X16" s="321" t="s">
        <v>698</v>
      </c>
      <c r="Y16" s="189"/>
    </row>
    <row r="17" spans="1:1020" x14ac:dyDescent="0.2">
      <c r="A17" s="152">
        <v>1</v>
      </c>
      <c r="B17" s="188">
        <v>5</v>
      </c>
      <c r="C17" s="390" t="s">
        <v>233</v>
      </c>
      <c r="D17" s="289" t="s">
        <v>531</v>
      </c>
      <c r="E17" s="290" t="s">
        <v>234</v>
      </c>
      <c r="F17" s="315" t="s">
        <v>207</v>
      </c>
      <c r="G17" s="291" t="s">
        <v>171</v>
      </c>
      <c r="H17" s="293">
        <v>48.22</v>
      </c>
      <c r="I17" s="295">
        <v>3</v>
      </c>
      <c r="J17" s="295"/>
      <c r="K17" s="295"/>
      <c r="L17" s="295"/>
      <c r="M17" s="391">
        <f t="shared" si="0"/>
        <v>115.20000000000002</v>
      </c>
      <c r="N17" s="392">
        <f t="shared" si="1"/>
        <v>462.91200000000003</v>
      </c>
      <c r="O17" s="369">
        <v>100</v>
      </c>
      <c r="P17" s="397">
        <f t="shared" si="2"/>
        <v>4.6291200000000003</v>
      </c>
      <c r="Q17" s="398"/>
      <c r="R17" s="398"/>
      <c r="S17" s="399"/>
      <c r="T17" s="400">
        <f t="shared" si="3"/>
        <v>7.5584850000000001</v>
      </c>
      <c r="U17" s="405">
        <f>IF(VLOOKUP($G17,'KALK_grund__GR-_LOS_1'!$K$9:$L$10,1)=$G17,VLOOKUP($G17,'KALK_grund__GR-_LOS_1'!$K$9:$L$10,2),0)</f>
        <v>30</v>
      </c>
      <c r="V17" s="397">
        <f t="shared" si="4"/>
        <v>1.6073333333333333</v>
      </c>
      <c r="W17" s="401">
        <f t="shared" si="5"/>
        <v>24.11</v>
      </c>
      <c r="X17" s="321" t="s">
        <v>698</v>
      </c>
      <c r="Y17" s="189"/>
    </row>
    <row r="18" spans="1:1020" x14ac:dyDescent="0.2">
      <c r="A18" s="152">
        <v>1</v>
      </c>
      <c r="B18" s="188">
        <v>6</v>
      </c>
      <c r="C18" s="390" t="s">
        <v>233</v>
      </c>
      <c r="D18" s="289" t="s">
        <v>431</v>
      </c>
      <c r="E18" s="290" t="s">
        <v>239</v>
      </c>
      <c r="F18" s="315" t="s">
        <v>207</v>
      </c>
      <c r="G18" s="291" t="s">
        <v>171</v>
      </c>
      <c r="H18" s="293">
        <v>3.78</v>
      </c>
      <c r="I18" s="295">
        <v>5</v>
      </c>
      <c r="J18" s="295"/>
      <c r="K18" s="295"/>
      <c r="L18" s="295"/>
      <c r="M18" s="391">
        <f t="shared" si="0"/>
        <v>192</v>
      </c>
      <c r="N18" s="392">
        <f t="shared" si="1"/>
        <v>60.48</v>
      </c>
      <c r="O18" s="369">
        <v>100</v>
      </c>
      <c r="P18" s="397">
        <f t="shared" ref="P18:P19" si="6">N18/O18</f>
        <v>0.6048</v>
      </c>
      <c r="Q18" s="398"/>
      <c r="R18" s="398"/>
      <c r="S18" s="399"/>
      <c r="T18" s="400">
        <f t="shared" ref="T18:T19" si="7">H18/O18*$O$7</f>
        <v>0.59251500000000001</v>
      </c>
      <c r="U18" s="405">
        <f>IF(VLOOKUP($G18,'KALK_grund__GR-_LOS_1'!$K$9:$L$10,1)=$G18,VLOOKUP($G18,'KALK_grund__GR-_LOS_1'!$K$9:$L$10,2),0)</f>
        <v>30</v>
      </c>
      <c r="V18" s="397">
        <f t="shared" si="4"/>
        <v>0.126</v>
      </c>
      <c r="W18" s="401">
        <f t="shared" si="5"/>
        <v>1.8900000000000001</v>
      </c>
      <c r="X18" s="321" t="s">
        <v>698</v>
      </c>
      <c r="Y18" s="189"/>
    </row>
    <row r="19" spans="1:1020" x14ac:dyDescent="0.2">
      <c r="A19" s="152">
        <v>1</v>
      </c>
      <c r="B19" s="188">
        <v>7</v>
      </c>
      <c r="C19" s="390" t="s">
        <v>233</v>
      </c>
      <c r="D19" s="289" t="s">
        <v>438</v>
      </c>
      <c r="E19" s="290" t="s">
        <v>238</v>
      </c>
      <c r="F19" s="315" t="s">
        <v>439</v>
      </c>
      <c r="G19" s="291" t="s">
        <v>171</v>
      </c>
      <c r="H19" s="293">
        <v>8.66</v>
      </c>
      <c r="I19" s="295">
        <v>5</v>
      </c>
      <c r="J19" s="295"/>
      <c r="K19" s="295"/>
      <c r="L19" s="295"/>
      <c r="M19" s="391">
        <f t="shared" si="0"/>
        <v>192</v>
      </c>
      <c r="N19" s="392">
        <f t="shared" si="1"/>
        <v>138.56</v>
      </c>
      <c r="O19" s="369">
        <v>100</v>
      </c>
      <c r="P19" s="397">
        <f t="shared" si="6"/>
        <v>1.3855999999999999</v>
      </c>
      <c r="Q19" s="398"/>
      <c r="R19" s="398"/>
      <c r="S19" s="399"/>
      <c r="T19" s="400">
        <f t="shared" si="7"/>
        <v>1.3574550000000001</v>
      </c>
      <c r="U19" s="405">
        <f>IF(VLOOKUP($G19,'KALK_grund__GR-_LOS_1'!$K$9:$L$10,1)=$G19,VLOOKUP($G19,'KALK_grund__GR-_LOS_1'!$K$9:$L$10,2),0)</f>
        <v>30</v>
      </c>
      <c r="V19" s="397">
        <f t="shared" si="4"/>
        <v>0.28866666666666668</v>
      </c>
      <c r="W19" s="401">
        <f t="shared" si="5"/>
        <v>4.33</v>
      </c>
      <c r="X19" s="321" t="s">
        <v>698</v>
      </c>
      <c r="Y19" s="189"/>
    </row>
    <row r="20" spans="1:1020" x14ac:dyDescent="0.2">
      <c r="A20" s="152">
        <v>1</v>
      </c>
      <c r="B20" s="188">
        <v>8</v>
      </c>
      <c r="C20" s="390" t="s">
        <v>233</v>
      </c>
      <c r="D20" s="289" t="s">
        <v>213</v>
      </c>
      <c r="E20" s="290" t="s">
        <v>240</v>
      </c>
      <c r="F20" s="315" t="s">
        <v>269</v>
      </c>
      <c r="G20" s="291" t="s">
        <v>171</v>
      </c>
      <c r="H20" s="293">
        <v>2.4</v>
      </c>
      <c r="I20" s="295"/>
      <c r="J20" s="295"/>
      <c r="K20" s="295"/>
      <c r="L20" s="295"/>
      <c r="M20" s="391">
        <f t="shared" si="0"/>
        <v>0</v>
      </c>
      <c r="N20" s="392">
        <f t="shared" si="1"/>
        <v>0</v>
      </c>
      <c r="O20" s="369">
        <v>100</v>
      </c>
      <c r="P20" s="397">
        <f t="shared" si="2"/>
        <v>0</v>
      </c>
      <c r="Q20" s="398"/>
      <c r="R20" s="398"/>
      <c r="S20" s="399"/>
      <c r="T20" s="400">
        <f t="shared" si="3"/>
        <v>0.37620000000000003</v>
      </c>
      <c r="U20" s="405">
        <f>IF(VLOOKUP($G20,'KALK_grund__GR-_LOS_1'!$K$9:$L$10,1)=$G20,VLOOKUP($G20,'KALK_grund__GR-_LOS_1'!$K$9:$L$10,2),0)</f>
        <v>30</v>
      </c>
      <c r="V20" s="397">
        <f t="shared" si="4"/>
        <v>0.08</v>
      </c>
      <c r="W20" s="401">
        <f t="shared" si="5"/>
        <v>1.2</v>
      </c>
      <c r="X20" s="321" t="s">
        <v>698</v>
      </c>
      <c r="Y20" s="189"/>
    </row>
    <row r="21" spans="1:1020" x14ac:dyDescent="0.2">
      <c r="A21" s="152">
        <v>1</v>
      </c>
      <c r="B21" s="188">
        <v>9</v>
      </c>
      <c r="C21" s="390" t="s">
        <v>233</v>
      </c>
      <c r="D21" s="289" t="s">
        <v>438</v>
      </c>
      <c r="E21" s="290" t="s">
        <v>241</v>
      </c>
      <c r="F21" s="315" t="s">
        <v>532</v>
      </c>
      <c r="G21" s="291" t="s">
        <v>171</v>
      </c>
      <c r="H21" s="293">
        <v>2.11</v>
      </c>
      <c r="I21" s="295">
        <v>5</v>
      </c>
      <c r="J21" s="295"/>
      <c r="K21" s="295"/>
      <c r="L21" s="295"/>
      <c r="M21" s="391">
        <f t="shared" si="0"/>
        <v>192</v>
      </c>
      <c r="N21" s="392">
        <f t="shared" si="1"/>
        <v>33.76</v>
      </c>
      <c r="O21" s="369">
        <v>100</v>
      </c>
      <c r="P21" s="397">
        <f t="shared" si="2"/>
        <v>0.33759999999999996</v>
      </c>
      <c r="Q21" s="398"/>
      <c r="R21" s="398"/>
      <c r="S21" s="399"/>
      <c r="T21" s="400">
        <f t="shared" si="3"/>
        <v>0.33074249999999999</v>
      </c>
      <c r="U21" s="405">
        <f>IF(VLOOKUP($G21,'KALK_grund__GR-_LOS_1'!$K$9:$L$10,1)=$G21,VLOOKUP($G21,'KALK_grund__GR-_LOS_1'!$K$9:$L$10,2),0)</f>
        <v>30</v>
      </c>
      <c r="V21" s="397">
        <f t="shared" si="4"/>
        <v>7.0333333333333331E-2</v>
      </c>
      <c r="W21" s="401">
        <f t="shared" si="5"/>
        <v>1.0549999999999999</v>
      </c>
      <c r="X21" s="321" t="s">
        <v>698</v>
      </c>
      <c r="Y21" s="189"/>
    </row>
    <row r="22" spans="1:1020" x14ac:dyDescent="0.2">
      <c r="A22" s="152">
        <v>1</v>
      </c>
      <c r="B22" s="188">
        <v>10</v>
      </c>
      <c r="C22" s="390" t="s">
        <v>233</v>
      </c>
      <c r="D22" s="289" t="s">
        <v>438</v>
      </c>
      <c r="E22" s="290" t="s">
        <v>242</v>
      </c>
      <c r="F22" s="315" t="s">
        <v>440</v>
      </c>
      <c r="G22" s="291" t="s">
        <v>171</v>
      </c>
      <c r="H22" s="293">
        <v>9.7799999999999994</v>
      </c>
      <c r="I22" s="295">
        <v>5</v>
      </c>
      <c r="J22" s="295"/>
      <c r="K22" s="295"/>
      <c r="L22" s="295"/>
      <c r="M22" s="391">
        <f t="shared" si="0"/>
        <v>192</v>
      </c>
      <c r="N22" s="392">
        <f t="shared" si="1"/>
        <v>156.47999999999999</v>
      </c>
      <c r="O22" s="369">
        <v>100</v>
      </c>
      <c r="P22" s="397">
        <f t="shared" si="2"/>
        <v>1.5648</v>
      </c>
      <c r="Q22" s="398"/>
      <c r="R22" s="398"/>
      <c r="S22" s="399"/>
      <c r="T22" s="400">
        <f t="shared" si="3"/>
        <v>1.533015</v>
      </c>
      <c r="U22" s="405">
        <f>IF(VLOOKUP($G22,'KALK_grund__GR-_LOS_1'!$K$9:$L$10,1)=$G22,VLOOKUP($G22,'KALK_grund__GR-_LOS_1'!$K$9:$L$10,2),0)</f>
        <v>30</v>
      </c>
      <c r="V22" s="397">
        <f t="shared" si="4"/>
        <v>0.32599999999999996</v>
      </c>
      <c r="W22" s="401">
        <f t="shared" si="5"/>
        <v>4.8899999999999997</v>
      </c>
      <c r="X22" s="321" t="s">
        <v>698</v>
      </c>
      <c r="Y22" s="189"/>
    </row>
    <row r="23" spans="1:1020" x14ac:dyDescent="0.2">
      <c r="A23" s="152">
        <v>1</v>
      </c>
      <c r="B23" s="188">
        <v>11</v>
      </c>
      <c r="C23" s="390" t="s">
        <v>233</v>
      </c>
      <c r="D23" s="307" t="s">
        <v>453</v>
      </c>
      <c r="E23" s="307" t="s">
        <v>237</v>
      </c>
      <c r="F23" s="315" t="s">
        <v>268</v>
      </c>
      <c r="G23" s="291" t="s">
        <v>171</v>
      </c>
      <c r="H23" s="293">
        <v>9.0299999999999994</v>
      </c>
      <c r="I23" s="308">
        <v>5</v>
      </c>
      <c r="J23" s="308"/>
      <c r="K23" s="308"/>
      <c r="L23" s="308"/>
      <c r="M23" s="393">
        <f t="shared" si="0"/>
        <v>192</v>
      </c>
      <c r="N23" s="398">
        <f t="shared" si="1"/>
        <v>144.47999999999999</v>
      </c>
      <c r="O23" s="376">
        <v>100</v>
      </c>
      <c r="P23" s="430">
        <f t="shared" si="2"/>
        <v>1.4447999999999999</v>
      </c>
      <c r="Q23" s="398"/>
      <c r="R23" s="398"/>
      <c r="S23" s="399"/>
      <c r="T23" s="400">
        <f t="shared" si="3"/>
        <v>1.4154525</v>
      </c>
      <c r="U23" s="405">
        <f>IF(VLOOKUP($G23,'KALK_grund__GR-_LOS_1'!$K$9:$L$10,1)=$G23,VLOOKUP($G23,'KALK_grund__GR-_LOS_1'!$K$9:$L$10,2),0)</f>
        <v>30</v>
      </c>
      <c r="V23" s="397">
        <f t="shared" si="4"/>
        <v>0.30099999999999999</v>
      </c>
      <c r="W23" s="401">
        <f t="shared" si="5"/>
        <v>4.5149999999999997</v>
      </c>
      <c r="X23" s="321" t="s">
        <v>698</v>
      </c>
      <c r="Y23" s="189"/>
    </row>
    <row r="24" spans="1:1020" x14ac:dyDescent="0.2">
      <c r="A24" s="152"/>
      <c r="B24" s="153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28"/>
      <c r="O24" s="153"/>
      <c r="P24" s="319"/>
      <c r="Q24" s="254"/>
      <c r="R24" s="191"/>
      <c r="S24" s="257"/>
      <c r="T24" s="258"/>
      <c r="U24" s="258"/>
      <c r="V24" s="254"/>
      <c r="W24" s="258"/>
      <c r="X24" s="192"/>
    </row>
    <row r="25" spans="1:1020" x14ac:dyDescent="0.2">
      <c r="A25" s="152"/>
      <c r="B25" s="153"/>
      <c r="C25" s="411"/>
      <c r="D25" s="411"/>
      <c r="E25" s="411"/>
      <c r="F25" s="411" t="s">
        <v>262</v>
      </c>
      <c r="G25" s="411"/>
      <c r="H25" s="411">
        <f>SUM(H13:H23)</f>
        <v>371.86999999999995</v>
      </c>
      <c r="I25" s="411"/>
      <c r="J25" s="411"/>
      <c r="K25" s="411"/>
      <c r="L25" s="411"/>
      <c r="M25" s="411"/>
      <c r="N25" s="412">
        <f>SUM(N13:N24)</f>
        <v>3760.4160000000011</v>
      </c>
      <c r="O25" s="153" t="s">
        <v>263</v>
      </c>
      <c r="P25" s="255">
        <f>SUM(P13:P23)</f>
        <v>37.60416</v>
      </c>
      <c r="Q25" s="254">
        <f>SUM(Q13:Q23)</f>
        <v>0</v>
      </c>
      <c r="R25" s="191" t="s">
        <v>264</v>
      </c>
      <c r="S25" s="259">
        <f>SUM(S13:S23)</f>
        <v>0</v>
      </c>
      <c r="T25" s="260">
        <f>SUM(T13:T23)</f>
        <v>58.290622499999998</v>
      </c>
      <c r="U25" s="153"/>
      <c r="V25" s="255">
        <f>SUM(V13:V23)</f>
        <v>13.633666666666667</v>
      </c>
      <c r="W25" s="261">
        <f>SUM(W13:W23)</f>
        <v>204.50499999999997</v>
      </c>
      <c r="X25" s="192"/>
      <c r="Y25"/>
      <c r="Z25" s="153"/>
      <c r="AMF25" s="154"/>
    </row>
    <row r="26" spans="1:1020" x14ac:dyDescent="0.2">
      <c r="A26" s="152"/>
      <c r="B26" s="153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3"/>
      <c r="O26" s="153"/>
      <c r="P26" s="254"/>
      <c r="Q26" s="254"/>
      <c r="R26" s="191"/>
      <c r="S26" s="258"/>
      <c r="T26" s="256"/>
      <c r="U26" s="190"/>
      <c r="V26" s="190"/>
      <c r="W26" s="254"/>
      <c r="X26" s="191"/>
      <c r="Y26"/>
      <c r="Z26" s="153"/>
      <c r="AMF26" s="154"/>
    </row>
    <row r="27" spans="1:1020" ht="21.6" customHeight="1" x14ac:dyDescent="0.2">
      <c r="A27" s="152"/>
      <c r="B27" s="153"/>
      <c r="C27" s="252"/>
      <c r="D27" s="252"/>
      <c r="E27" s="252"/>
      <c r="F27" s="252"/>
      <c r="G27" s="252"/>
      <c r="H27" s="252"/>
      <c r="I27" s="494" t="s">
        <v>265</v>
      </c>
      <c r="J27" s="494"/>
      <c r="K27" s="494"/>
      <c r="L27" s="494"/>
      <c r="M27" s="494"/>
      <c r="N27" s="425">
        <f>N25+Q25</f>
        <v>3760.4160000000011</v>
      </c>
      <c r="O27" s="426" t="s">
        <v>266</v>
      </c>
      <c r="P27" s="424">
        <f>P25+S25</f>
        <v>37.60416</v>
      </c>
      <c r="Q27" s="495" t="s">
        <v>267</v>
      </c>
      <c r="R27" s="495"/>
      <c r="S27" s="495"/>
      <c r="T27" s="427"/>
      <c r="U27" s="496">
        <f>P27*O7</f>
        <v>589.44520799999998</v>
      </c>
      <c r="V27" s="496"/>
      <c r="W27" s="496"/>
      <c r="X27" s="153"/>
      <c r="Z27" s="153"/>
      <c r="AMF27" s="154"/>
    </row>
    <row r="28" spans="1:1020" x14ac:dyDescent="0.2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</sheetData>
  <sheetProtection algorithmName="SHA-512" hashValue="8Ivnm+/akGFN2pE5VI2fiO0+6uJVNBmaftHux59xCPy4V6FDHrzz4Zu+wR1d4tz5L3h0yPOG9abRrKjzQ9q7kw==" saltValue="bsyqDm7SitI4aceP2Grjxg==" spinCount="100000" sheet="1" objects="1" scenarios="1"/>
  <mergeCells count="13">
    <mergeCell ref="I7:L7"/>
    <mergeCell ref="N10:P10"/>
    <mergeCell ref="Q10:S10"/>
    <mergeCell ref="U10:W10"/>
    <mergeCell ref="I27:M27"/>
    <mergeCell ref="Q27:S27"/>
    <mergeCell ref="U27:W27"/>
    <mergeCell ref="B3:C3"/>
    <mergeCell ref="J4:R4"/>
    <mergeCell ref="B5:S5"/>
    <mergeCell ref="U5:V5"/>
    <mergeCell ref="B6:D6"/>
    <mergeCell ref="I6:L6"/>
  </mergeCells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23">
    <cfRule type="cellIs" priority="3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201B1-12A2-4AF1-8477-1A20438C7888}">
  <sheetPr>
    <tabColor rgb="FFFFFF00"/>
  </sheetPr>
  <dimension ref="A1:AMF51"/>
  <sheetViews>
    <sheetView workbookViewId="0">
      <selection activeCell="R30" sqref="R30"/>
    </sheetView>
  </sheetViews>
  <sheetFormatPr baseColWidth="10" defaultRowHeight="14.25" x14ac:dyDescent="0.2"/>
  <cols>
    <col min="1" max="1" width="2.5" style="154" customWidth="1"/>
    <col min="2" max="2" width="3.375" style="154" customWidth="1"/>
    <col min="3" max="3" width="6.125" style="154" customWidth="1"/>
    <col min="4" max="4" width="8.625" style="154" customWidth="1"/>
    <col min="5" max="5" width="7.5" style="154" customWidth="1"/>
    <col min="6" max="6" width="17.625" style="154" customWidth="1"/>
    <col min="7" max="8" width="10.625" style="154" customWidth="1"/>
    <col min="9" max="9" width="6" style="154" customWidth="1"/>
    <col min="10" max="10" width="6.875" style="154" customWidth="1"/>
    <col min="11" max="12" width="6.375" style="154" customWidth="1"/>
    <col min="13" max="13" width="6.5" style="154" customWidth="1"/>
    <col min="14" max="14" width="9.875" style="154" customWidth="1"/>
    <col min="15" max="15" width="8.5" style="154" customWidth="1"/>
    <col min="16" max="16" width="8.625" style="154" customWidth="1"/>
    <col min="17" max="17" width="9.875" style="154" customWidth="1"/>
    <col min="18" max="18" width="8.125" style="154" customWidth="1"/>
    <col min="19" max="19" width="9.125" style="154" customWidth="1"/>
    <col min="20" max="20" width="9" style="154" customWidth="1"/>
    <col min="21" max="21" width="6.125" style="154" customWidth="1"/>
    <col min="22" max="22" width="9.5" style="154" customWidth="1"/>
    <col min="23" max="23" width="9.125" style="154" customWidth="1"/>
    <col min="24" max="24" width="15.625" style="154" customWidth="1"/>
    <col min="25" max="25" width="15.125" style="153" customWidth="1"/>
    <col min="26" max="1019" width="10.625" style="154" customWidth="1"/>
    <col min="1020" max="1025" width="10.625" customWidth="1"/>
    <col min="1026" max="1026" width="11" customWidth="1"/>
  </cols>
  <sheetData>
    <row r="1" spans="1:1020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1020" x14ac:dyDescent="0.2">
      <c r="A2" s="152"/>
      <c r="B2" s="153"/>
      <c r="C2" s="153"/>
      <c r="D2" s="155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1020" ht="15.6" customHeight="1" x14ac:dyDescent="0.2">
      <c r="A3" s="152"/>
      <c r="B3" s="497" t="s">
        <v>684</v>
      </c>
      <c r="C3" s="497"/>
      <c r="D3"/>
      <c r="E3"/>
      <c r="F3" s="156" t="s">
        <v>174</v>
      </c>
      <c r="G3" s="153"/>
      <c r="H3" s="153"/>
      <c r="I3" s="153"/>
      <c r="J3" s="153" t="s">
        <v>175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1020" ht="18" customHeight="1" x14ac:dyDescent="0.3">
      <c r="A4" s="152"/>
      <c r="B4" s="157" t="str">
        <f>Objektübersicht!C12</f>
        <v>Stadion Schmiden + Container</v>
      </c>
      <c r="C4" s="158"/>
      <c r="D4"/>
      <c r="E4"/>
      <c r="F4" s="157" t="str">
        <f>Objektübersicht!D12</f>
        <v>Nurmiweg 7-8, 70736 Fellbach-Schmiden</v>
      </c>
      <c r="G4" s="158"/>
      <c r="H4" s="158"/>
      <c r="I4" s="153"/>
      <c r="J4" s="498" t="str">
        <f>Objektübersicht!E17</f>
        <v>Los 1</v>
      </c>
      <c r="K4" s="498"/>
      <c r="L4" s="498"/>
      <c r="M4" s="498"/>
      <c r="N4" s="498"/>
      <c r="O4" s="498"/>
      <c r="P4" s="498"/>
      <c r="Q4" s="498"/>
      <c r="R4" s="498"/>
      <c r="S4" s="153"/>
      <c r="T4" s="153"/>
      <c r="U4" s="153"/>
      <c r="V4" s="153"/>
      <c r="W4" s="153"/>
      <c r="X4" s="153"/>
    </row>
    <row r="5" spans="1:1020" ht="14.1" customHeight="1" x14ac:dyDescent="0.2">
      <c r="A5" s="152"/>
      <c r="B5" s="272"/>
      <c r="C5" s="272"/>
      <c r="D5" s="272"/>
      <c r="E5" s="272"/>
      <c r="F5" s="272"/>
      <c r="G5" s="272"/>
      <c r="H5" s="272"/>
      <c r="I5" s="489"/>
      <c r="J5" s="489"/>
      <c r="K5" s="489"/>
      <c r="L5" s="489"/>
      <c r="M5" s="323"/>
      <c r="N5" s="272"/>
      <c r="O5" s="272"/>
      <c r="P5" s="272"/>
      <c r="Q5" s="272"/>
      <c r="R5" s="272"/>
      <c r="S5" s="272"/>
      <c r="T5" s="151"/>
      <c r="U5" s="483"/>
      <c r="V5" s="483"/>
      <c r="W5" s="153"/>
      <c r="X5" s="153"/>
    </row>
    <row r="6" spans="1:1020" ht="15" customHeight="1" x14ac:dyDescent="0.25">
      <c r="A6" s="152"/>
      <c r="B6" s="499" t="s">
        <v>176</v>
      </c>
      <c r="C6" s="499"/>
      <c r="D6" s="499"/>
      <c r="E6" s="313"/>
      <c r="F6" s="500" t="s">
        <v>545</v>
      </c>
      <c r="G6" s="501"/>
      <c r="H6" s="501"/>
      <c r="I6" s="489" t="s">
        <v>544</v>
      </c>
      <c r="J6" s="489"/>
      <c r="K6" s="489"/>
      <c r="L6" s="489"/>
      <c r="M6" s="324">
        <v>7</v>
      </c>
      <c r="N6" s="153"/>
      <c r="O6" s="161"/>
      <c r="P6" s="161"/>
      <c r="Q6" s="161"/>
      <c r="R6" s="161"/>
      <c r="S6" s="161"/>
      <c r="T6" s="161"/>
      <c r="U6" s="161"/>
      <c r="V6" s="161"/>
      <c r="W6" s="161"/>
      <c r="X6" s="153"/>
    </row>
    <row r="7" spans="1:1020" ht="15" customHeight="1" x14ac:dyDescent="0.25">
      <c r="A7" s="152"/>
      <c r="B7" s="153"/>
      <c r="C7" s="162"/>
      <c r="D7" s="163"/>
      <c r="E7" s="163"/>
      <c r="F7" s="313" t="s">
        <v>632</v>
      </c>
      <c r="G7" s="165"/>
      <c r="H7"/>
      <c r="I7" s="489" t="s">
        <v>179</v>
      </c>
      <c r="J7" s="489"/>
      <c r="K7" s="489"/>
      <c r="L7" s="490"/>
      <c r="M7" s="322">
        <v>350</v>
      </c>
      <c r="N7" s="166" t="s">
        <v>180</v>
      </c>
      <c r="O7" s="262">
        <f>SVS_Unterhaltsreinigung!F72</f>
        <v>15.675000000000001</v>
      </c>
      <c r="P7" s="167">
        <f>M7</f>
        <v>350</v>
      </c>
      <c r="Q7" s="153"/>
      <c r="R7"/>
      <c r="S7" s="153"/>
      <c r="T7" s="153"/>
      <c r="U7" s="153"/>
      <c r="V7" s="168" t="s">
        <v>181</v>
      </c>
      <c r="W7" s="262">
        <f>SVS_Grundreinigung!F72</f>
        <v>15</v>
      </c>
      <c r="X7" s="153"/>
    </row>
    <row r="8" spans="1:1020" x14ac:dyDescent="0.2">
      <c r="A8" s="152"/>
      <c r="C8" s="153"/>
      <c r="D8" s="153"/>
      <c r="E8" s="153"/>
      <c r="F8" s="153"/>
      <c r="G8" s="163"/>
      <c r="H8" s="153"/>
      <c r="I8" s="153"/>
      <c r="J8" s="153"/>
      <c r="K8" s="153"/>
      <c r="L8" s="153"/>
      <c r="M8" s="378">
        <f>M7/12/7</f>
        <v>4.166666666666667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1020" x14ac:dyDescent="0.2">
      <c r="A9" s="152"/>
      <c r="B9" s="153"/>
      <c r="C9" s="153"/>
      <c r="D9" s="153"/>
      <c r="E9" s="162"/>
      <c r="F9" s="162"/>
      <c r="G9" s="163"/>
      <c r="H9" s="163"/>
      <c r="I9" s="169"/>
      <c r="J9" s="169"/>
      <c r="K9" s="169"/>
      <c r="L9" s="169"/>
      <c r="M9" s="169"/>
      <c r="N9" s="169"/>
      <c r="O9" s="153"/>
      <c r="P9" s="161"/>
      <c r="Q9" s="161"/>
      <c r="R9" s="161"/>
      <c r="S9" s="161"/>
      <c r="T9" s="161"/>
      <c r="U9" s="153"/>
      <c r="V9" s="153"/>
      <c r="W9" s="153"/>
      <c r="X9" s="153"/>
    </row>
    <row r="10" spans="1:1020" x14ac:dyDescent="0.2">
      <c r="A10" s="152"/>
      <c r="B10" s="153"/>
      <c r="C10" s="153"/>
      <c r="D10" s="153"/>
      <c r="E10" s="162"/>
      <c r="F10" s="162"/>
      <c r="G10" s="153"/>
      <c r="H10" s="163"/>
      <c r="I10" s="153"/>
      <c r="J10" s="153"/>
      <c r="K10" s="153"/>
      <c r="L10" s="153"/>
      <c r="M10"/>
      <c r="N10" s="491" t="s">
        <v>182</v>
      </c>
      <c r="O10" s="491"/>
      <c r="P10" s="491"/>
      <c r="Q10" s="492" t="s">
        <v>183</v>
      </c>
      <c r="R10" s="492"/>
      <c r="S10" s="492"/>
      <c r="T10" s="170" t="s">
        <v>32</v>
      </c>
      <c r="U10" s="493" t="s">
        <v>184</v>
      </c>
      <c r="V10" s="493"/>
      <c r="W10" s="493"/>
      <c r="X10" s="153"/>
    </row>
    <row r="11" spans="1:1020" ht="34.35" customHeight="1" x14ac:dyDescent="0.2">
      <c r="A11" s="152"/>
      <c r="B11" s="171" t="s">
        <v>185</v>
      </c>
      <c r="C11" s="171" t="s">
        <v>186</v>
      </c>
      <c r="D11" s="172" t="s">
        <v>187</v>
      </c>
      <c r="E11" s="171" t="s">
        <v>188</v>
      </c>
      <c r="F11" s="171" t="s">
        <v>189</v>
      </c>
      <c r="G11" s="173" t="s">
        <v>190</v>
      </c>
      <c r="H11" s="173" t="s">
        <v>191</v>
      </c>
      <c r="I11" s="172" t="s">
        <v>192</v>
      </c>
      <c r="J11" s="172" t="s">
        <v>193</v>
      </c>
      <c r="K11" s="172" t="s">
        <v>194</v>
      </c>
      <c r="L11" s="172" t="s">
        <v>195</v>
      </c>
      <c r="M11" s="174" t="s">
        <v>430</v>
      </c>
      <c r="N11" s="175" t="s">
        <v>196</v>
      </c>
      <c r="O11" s="176" t="s">
        <v>197</v>
      </c>
      <c r="P11" s="177" t="s">
        <v>198</v>
      </c>
      <c r="Q11" s="178" t="s">
        <v>196</v>
      </c>
      <c r="R11" s="179" t="s">
        <v>197</v>
      </c>
      <c r="S11" s="180" t="s">
        <v>198</v>
      </c>
      <c r="T11" s="181" t="s">
        <v>199</v>
      </c>
      <c r="U11" s="182" t="s">
        <v>200</v>
      </c>
      <c r="V11" s="183" t="s">
        <v>37</v>
      </c>
      <c r="W11" s="183" t="s">
        <v>201</v>
      </c>
      <c r="X11" s="184" t="s">
        <v>202</v>
      </c>
      <c r="Y11" s="184" t="s">
        <v>203</v>
      </c>
    </row>
    <row r="12" spans="1:1020" s="154" customFormat="1" ht="8.4499999999999993" customHeight="1" x14ac:dyDescent="0.2">
      <c r="A12" s="152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7"/>
      <c r="X12"/>
      <c r="Y12" s="153"/>
      <c r="AMF12"/>
    </row>
    <row r="13" spans="1:1020" s="154" customFormat="1" ht="15" x14ac:dyDescent="0.25">
      <c r="A13" s="152"/>
      <c r="B13" s="188"/>
      <c r="C13" s="431" t="s">
        <v>542</v>
      </c>
      <c r="D13" s="289"/>
      <c r="E13" s="290"/>
      <c r="F13" s="315"/>
      <c r="G13" s="291"/>
      <c r="H13" s="293"/>
      <c r="I13" s="295"/>
      <c r="J13" s="295"/>
      <c r="K13" s="295"/>
      <c r="L13" s="295"/>
      <c r="M13" s="388"/>
      <c r="N13" s="389"/>
      <c r="O13" s="264"/>
      <c r="P13" s="264"/>
      <c r="Q13" s="264"/>
      <c r="R13" s="264"/>
      <c r="S13" s="264"/>
      <c r="T13" s="264"/>
      <c r="U13" s="264"/>
      <c r="V13" s="264"/>
      <c r="W13" s="265"/>
      <c r="X13" s="297"/>
      <c r="Y13" s="189"/>
      <c r="AMF13"/>
    </row>
    <row r="14" spans="1:1020" s="154" customFormat="1" ht="15" x14ac:dyDescent="0.25">
      <c r="A14" s="152">
        <v>1</v>
      </c>
      <c r="B14" s="188">
        <v>1</v>
      </c>
      <c r="C14" s="387" t="s">
        <v>233</v>
      </c>
      <c r="D14" s="289" t="s">
        <v>535</v>
      </c>
      <c r="E14" s="290" t="s">
        <v>234</v>
      </c>
      <c r="F14" s="315" t="s">
        <v>536</v>
      </c>
      <c r="G14" s="291" t="s">
        <v>163</v>
      </c>
      <c r="H14" s="293">
        <v>33.47</v>
      </c>
      <c r="I14" s="295">
        <v>7</v>
      </c>
      <c r="J14" s="295"/>
      <c r="K14" s="295"/>
      <c r="L14" s="295"/>
      <c r="M14" s="388">
        <f>(I14*$M$8*12)+(K14*0.8*12)+L14</f>
        <v>350</v>
      </c>
      <c r="N14" s="389">
        <f>(H14*M14)/12</f>
        <v>976.20833333333337</v>
      </c>
      <c r="O14" s="369">
        <v>100</v>
      </c>
      <c r="P14" s="397">
        <f>N14/O14</f>
        <v>9.762083333333333</v>
      </c>
      <c r="Q14" s="398"/>
      <c r="R14" s="398"/>
      <c r="S14" s="399"/>
      <c r="T14" s="400">
        <f>H14/O14*$O$7</f>
        <v>5.2464225000000004</v>
      </c>
      <c r="U14" s="405">
        <f>IF(VLOOKUP($G14,'KALK_grund__GR-_LOS_1'!$N$9:$O$10,1)=$G14,VLOOKUP($G14,'KALK_grund__GR-_LOS_1'!$N$9:$O$10,2),0)</f>
        <v>30</v>
      </c>
      <c r="V14" s="397">
        <f>H14/U14</f>
        <v>1.1156666666666666</v>
      </c>
      <c r="W14" s="401">
        <f>V14*$W$7</f>
        <v>16.734999999999999</v>
      </c>
      <c r="X14" s="288" t="s">
        <v>699</v>
      </c>
      <c r="Y14" s="189"/>
      <c r="AMF14"/>
    </row>
    <row r="15" spans="1:1020" s="154" customFormat="1" ht="15" x14ac:dyDescent="0.25">
      <c r="A15" s="152">
        <v>1</v>
      </c>
      <c r="B15" s="188">
        <v>2</v>
      </c>
      <c r="C15" s="387" t="s">
        <v>233</v>
      </c>
      <c r="D15" s="289" t="s">
        <v>537</v>
      </c>
      <c r="E15" s="290" t="s">
        <v>235</v>
      </c>
      <c r="F15" s="315" t="s">
        <v>245</v>
      </c>
      <c r="G15" s="291" t="s">
        <v>163</v>
      </c>
      <c r="H15" s="293">
        <v>9.69</v>
      </c>
      <c r="I15" s="295">
        <v>7</v>
      </c>
      <c r="J15" s="295"/>
      <c r="K15" s="295"/>
      <c r="L15" s="295"/>
      <c r="M15" s="388">
        <f t="shared" ref="M15:M34" si="0">(I15*$M$8*12)+(K15*0.8*12)+L15</f>
        <v>350</v>
      </c>
      <c r="N15" s="389">
        <f t="shared" ref="N15:N34" si="1">(H15*M15)/12</f>
        <v>282.625</v>
      </c>
      <c r="O15" s="369">
        <v>100</v>
      </c>
      <c r="P15" s="397">
        <f t="shared" ref="P15:P43" si="2">N15/O15</f>
        <v>2.8262499999999999</v>
      </c>
      <c r="Q15" s="398"/>
      <c r="R15" s="398"/>
      <c r="S15" s="399"/>
      <c r="T15" s="400">
        <f t="shared" ref="T15:T43" si="3">H15/O15*$O$7</f>
        <v>1.5189075000000001</v>
      </c>
      <c r="U15" s="405">
        <f>IF(VLOOKUP($G15,'KALK_grund__GR-_LOS_1'!$N$9:$O$10,1)=$G15,VLOOKUP($G15,'KALK_grund__GR-_LOS_1'!$N$9:$O$10,2),0)</f>
        <v>30</v>
      </c>
      <c r="V15" s="397">
        <f t="shared" ref="V15:V43" si="4">H15/U15</f>
        <v>0.32300000000000001</v>
      </c>
      <c r="W15" s="401">
        <f t="shared" ref="W15:W43" si="5">V15*$W$7</f>
        <v>4.8449999999999998</v>
      </c>
      <c r="X15" s="288" t="s">
        <v>699</v>
      </c>
      <c r="Y15" s="189"/>
      <c r="AMF15"/>
    </row>
    <row r="16" spans="1:1020" s="154" customFormat="1" ht="15" x14ac:dyDescent="0.25">
      <c r="A16" s="152">
        <v>1</v>
      </c>
      <c r="B16" s="188">
        <v>3</v>
      </c>
      <c r="C16" s="387" t="s">
        <v>233</v>
      </c>
      <c r="D16" s="289" t="s">
        <v>537</v>
      </c>
      <c r="E16" s="290" t="s">
        <v>237</v>
      </c>
      <c r="F16" s="315" t="s">
        <v>299</v>
      </c>
      <c r="G16" s="291" t="s">
        <v>163</v>
      </c>
      <c r="H16" s="293">
        <v>9.33</v>
      </c>
      <c r="I16" s="295">
        <v>7</v>
      </c>
      <c r="J16" s="295"/>
      <c r="K16" s="295"/>
      <c r="L16" s="295"/>
      <c r="M16" s="388">
        <f t="shared" si="0"/>
        <v>350</v>
      </c>
      <c r="N16" s="389">
        <f t="shared" si="1"/>
        <v>272.125</v>
      </c>
      <c r="O16" s="369">
        <v>100</v>
      </c>
      <c r="P16" s="397">
        <f t="shared" si="2"/>
        <v>2.7212499999999999</v>
      </c>
      <c r="Q16" s="398"/>
      <c r="R16" s="398"/>
      <c r="S16" s="399"/>
      <c r="T16" s="400">
        <f t="shared" si="3"/>
        <v>1.4624774999999999</v>
      </c>
      <c r="U16" s="405">
        <f>IF(VLOOKUP($G16,'KALK_grund__GR-_LOS_1'!$N$9:$O$10,1)=$G16,VLOOKUP($G16,'KALK_grund__GR-_LOS_1'!$N$9:$O$10,2),0)</f>
        <v>30</v>
      </c>
      <c r="V16" s="397"/>
      <c r="W16" s="401"/>
      <c r="X16" s="288" t="s">
        <v>699</v>
      </c>
      <c r="Y16" s="189"/>
      <c r="AMF16"/>
    </row>
    <row r="17" spans="1:1020" s="154" customFormat="1" ht="15" x14ac:dyDescent="0.25">
      <c r="A17" s="152">
        <v>1</v>
      </c>
      <c r="B17" s="188">
        <v>4</v>
      </c>
      <c r="C17" s="387" t="s">
        <v>233</v>
      </c>
      <c r="D17" s="289" t="s">
        <v>538</v>
      </c>
      <c r="E17" s="290" t="s">
        <v>238</v>
      </c>
      <c r="F17" s="315" t="s">
        <v>230</v>
      </c>
      <c r="G17" s="291" t="s">
        <v>163</v>
      </c>
      <c r="H17" s="293">
        <v>11.86</v>
      </c>
      <c r="I17" s="295">
        <v>7</v>
      </c>
      <c r="J17" s="295"/>
      <c r="K17" s="295"/>
      <c r="L17" s="295"/>
      <c r="M17" s="388">
        <f t="shared" si="0"/>
        <v>350</v>
      </c>
      <c r="N17" s="389">
        <f t="shared" si="1"/>
        <v>345.91666666666669</v>
      </c>
      <c r="O17" s="369">
        <v>100</v>
      </c>
      <c r="P17" s="397">
        <f t="shared" si="2"/>
        <v>3.4591666666666669</v>
      </c>
      <c r="Q17" s="398"/>
      <c r="R17" s="398"/>
      <c r="S17" s="399"/>
      <c r="T17" s="400">
        <f t="shared" si="3"/>
        <v>1.8590550000000001</v>
      </c>
      <c r="U17" s="405">
        <f>IF(VLOOKUP($G17,'KALK_grund__GR-_LOS_1'!$N$9:$O$10,1)=$G17,VLOOKUP($G17,'KALK_grund__GR-_LOS_1'!$N$9:$O$10,2),0)</f>
        <v>30</v>
      </c>
      <c r="V17" s="397">
        <f t="shared" ref="V17" si="6">H17/U17</f>
        <v>0.39533333333333331</v>
      </c>
      <c r="W17" s="401">
        <f t="shared" si="5"/>
        <v>5.93</v>
      </c>
      <c r="X17" s="288" t="s">
        <v>699</v>
      </c>
      <c r="Y17" s="189"/>
      <c r="AMF17"/>
    </row>
    <row r="18" spans="1:1020" s="154" customFormat="1" ht="15" x14ac:dyDescent="0.25">
      <c r="A18" s="152">
        <v>1</v>
      </c>
      <c r="B18" s="188">
        <v>5</v>
      </c>
      <c r="C18" s="387" t="s">
        <v>233</v>
      </c>
      <c r="D18" s="289" t="s">
        <v>535</v>
      </c>
      <c r="E18" s="290" t="s">
        <v>239</v>
      </c>
      <c r="F18" s="315" t="s">
        <v>539</v>
      </c>
      <c r="G18" s="291" t="s">
        <v>163</v>
      </c>
      <c r="H18" s="293">
        <v>11.86</v>
      </c>
      <c r="I18" s="295">
        <v>7</v>
      </c>
      <c r="J18" s="295"/>
      <c r="K18" s="295"/>
      <c r="L18" s="295"/>
      <c r="M18" s="388">
        <f t="shared" si="0"/>
        <v>350</v>
      </c>
      <c r="N18" s="389">
        <f t="shared" si="1"/>
        <v>345.91666666666669</v>
      </c>
      <c r="O18" s="369">
        <v>100</v>
      </c>
      <c r="P18" s="397">
        <f t="shared" si="2"/>
        <v>3.4591666666666669</v>
      </c>
      <c r="Q18" s="398"/>
      <c r="R18" s="398"/>
      <c r="S18" s="399"/>
      <c r="T18" s="400">
        <f t="shared" si="3"/>
        <v>1.8590550000000001</v>
      </c>
      <c r="U18" s="405">
        <f>IF(VLOOKUP($G18,'KALK_grund__GR-_LOS_1'!$N$9:$O$10,1)=$G18,VLOOKUP($G18,'KALK_grund__GR-_LOS_1'!$N$9:$O$10,2),0)</f>
        <v>30</v>
      </c>
      <c r="V18" s="397">
        <f t="shared" si="4"/>
        <v>0.39533333333333331</v>
      </c>
      <c r="W18" s="401">
        <f t="shared" si="5"/>
        <v>5.93</v>
      </c>
      <c r="X18" s="288" t="s">
        <v>699</v>
      </c>
      <c r="Y18" s="189"/>
      <c r="AMF18"/>
    </row>
    <row r="19" spans="1:1020" s="154" customFormat="1" ht="15" x14ac:dyDescent="0.25">
      <c r="A19" s="152">
        <v>1</v>
      </c>
      <c r="B19" s="188">
        <v>6</v>
      </c>
      <c r="C19" s="387" t="s">
        <v>233</v>
      </c>
      <c r="D19" s="289" t="s">
        <v>538</v>
      </c>
      <c r="E19" s="290" t="s">
        <v>240</v>
      </c>
      <c r="F19" s="315" t="s">
        <v>230</v>
      </c>
      <c r="G19" s="291" t="s">
        <v>163</v>
      </c>
      <c r="H19" s="293">
        <v>11.86</v>
      </c>
      <c r="I19" s="295">
        <v>7</v>
      </c>
      <c r="J19" s="295"/>
      <c r="K19" s="295"/>
      <c r="L19" s="295"/>
      <c r="M19" s="388">
        <f t="shared" si="0"/>
        <v>350</v>
      </c>
      <c r="N19" s="389">
        <f t="shared" si="1"/>
        <v>345.91666666666669</v>
      </c>
      <c r="O19" s="369">
        <v>100</v>
      </c>
      <c r="P19" s="397">
        <f t="shared" si="2"/>
        <v>3.4591666666666669</v>
      </c>
      <c r="Q19" s="398"/>
      <c r="R19" s="398"/>
      <c r="S19" s="399"/>
      <c r="T19" s="400">
        <f t="shared" si="3"/>
        <v>1.8590550000000001</v>
      </c>
      <c r="U19" s="405">
        <f>IF(VLOOKUP($G19,'KALK_grund__GR-_LOS_1'!$N$9:$O$10,1)=$G19,VLOOKUP($G19,'KALK_grund__GR-_LOS_1'!$N$9:$O$10,2),0)</f>
        <v>30</v>
      </c>
      <c r="V19" s="397">
        <f t="shared" si="4"/>
        <v>0.39533333333333331</v>
      </c>
      <c r="W19" s="401">
        <f t="shared" si="5"/>
        <v>5.93</v>
      </c>
      <c r="X19" s="288" t="s">
        <v>699</v>
      </c>
      <c r="Y19" s="189"/>
      <c r="AMF19"/>
    </row>
    <row r="20" spans="1:1020" s="154" customFormat="1" ht="15" x14ac:dyDescent="0.25">
      <c r="A20" s="152">
        <v>1</v>
      </c>
      <c r="B20" s="188">
        <v>7</v>
      </c>
      <c r="C20" s="387" t="s">
        <v>233</v>
      </c>
      <c r="D20" s="289" t="s">
        <v>535</v>
      </c>
      <c r="E20" s="290" t="s">
        <v>241</v>
      </c>
      <c r="F20" s="315" t="s">
        <v>539</v>
      </c>
      <c r="G20" s="291" t="s">
        <v>163</v>
      </c>
      <c r="H20" s="293">
        <v>11.86</v>
      </c>
      <c r="I20" s="295">
        <v>7</v>
      </c>
      <c r="J20" s="295"/>
      <c r="K20" s="295"/>
      <c r="L20" s="295"/>
      <c r="M20" s="388">
        <f t="shared" si="0"/>
        <v>350</v>
      </c>
      <c r="N20" s="389">
        <f t="shared" si="1"/>
        <v>345.91666666666669</v>
      </c>
      <c r="O20" s="369">
        <v>100</v>
      </c>
      <c r="P20" s="397">
        <f t="shared" si="2"/>
        <v>3.4591666666666669</v>
      </c>
      <c r="Q20" s="398"/>
      <c r="R20" s="398"/>
      <c r="S20" s="399"/>
      <c r="T20" s="400">
        <f t="shared" si="3"/>
        <v>1.8590550000000001</v>
      </c>
      <c r="U20" s="405">
        <f>IF(VLOOKUP($G20,'KALK_grund__GR-_LOS_1'!$N$9:$O$10,1)=$G20,VLOOKUP($G20,'KALK_grund__GR-_LOS_1'!$N$9:$O$10,2),0)</f>
        <v>30</v>
      </c>
      <c r="V20" s="397">
        <f t="shared" si="4"/>
        <v>0.39533333333333331</v>
      </c>
      <c r="W20" s="401">
        <f t="shared" si="5"/>
        <v>5.93</v>
      </c>
      <c r="X20" s="288" t="s">
        <v>699</v>
      </c>
      <c r="Y20" s="189"/>
      <c r="AMF20"/>
    </row>
    <row r="21" spans="1:1020" s="154" customFormat="1" ht="15" x14ac:dyDescent="0.25">
      <c r="A21" s="152">
        <v>1</v>
      </c>
      <c r="B21" s="188">
        <v>8</v>
      </c>
      <c r="C21" s="387" t="s">
        <v>233</v>
      </c>
      <c r="D21" s="289" t="s">
        <v>538</v>
      </c>
      <c r="E21" s="290" t="s">
        <v>242</v>
      </c>
      <c r="F21" s="315" t="s">
        <v>230</v>
      </c>
      <c r="G21" s="291" t="s">
        <v>163</v>
      </c>
      <c r="H21" s="293">
        <v>11.86</v>
      </c>
      <c r="I21" s="295">
        <v>7</v>
      </c>
      <c r="J21" s="295"/>
      <c r="K21" s="295"/>
      <c r="L21" s="295"/>
      <c r="M21" s="388">
        <f t="shared" si="0"/>
        <v>350</v>
      </c>
      <c r="N21" s="389">
        <f t="shared" si="1"/>
        <v>345.91666666666669</v>
      </c>
      <c r="O21" s="369">
        <v>100</v>
      </c>
      <c r="P21" s="397">
        <f t="shared" si="2"/>
        <v>3.4591666666666669</v>
      </c>
      <c r="Q21" s="398"/>
      <c r="R21" s="398"/>
      <c r="S21" s="399"/>
      <c r="T21" s="400">
        <f t="shared" si="3"/>
        <v>1.8590550000000001</v>
      </c>
      <c r="U21" s="405">
        <f>IF(VLOOKUP($G21,'KALK_grund__GR-_LOS_1'!$N$9:$O$10,1)=$G21,VLOOKUP($G21,'KALK_grund__GR-_LOS_1'!$N$9:$O$10,2),0)</f>
        <v>30</v>
      </c>
      <c r="V21" s="397">
        <f t="shared" si="4"/>
        <v>0.39533333333333331</v>
      </c>
      <c r="W21" s="401">
        <f t="shared" si="5"/>
        <v>5.93</v>
      </c>
      <c r="X21" s="288" t="s">
        <v>699</v>
      </c>
      <c r="Y21" s="189"/>
      <c r="AMF21"/>
    </row>
    <row r="22" spans="1:1020" s="154" customFormat="1" ht="15" x14ac:dyDescent="0.25">
      <c r="A22" s="152">
        <v>1</v>
      </c>
      <c r="B22" s="188">
        <v>9</v>
      </c>
      <c r="C22" s="387" t="s">
        <v>233</v>
      </c>
      <c r="D22" s="289" t="s">
        <v>540</v>
      </c>
      <c r="E22" s="290" t="s">
        <v>244</v>
      </c>
      <c r="F22" s="315" t="s">
        <v>207</v>
      </c>
      <c r="G22" s="291" t="s">
        <v>163</v>
      </c>
      <c r="H22" s="293">
        <v>22.11</v>
      </c>
      <c r="I22" s="295">
        <v>7</v>
      </c>
      <c r="J22" s="295"/>
      <c r="K22" s="295"/>
      <c r="L22" s="295"/>
      <c r="M22" s="388">
        <f t="shared" si="0"/>
        <v>350</v>
      </c>
      <c r="N22" s="389">
        <f t="shared" si="1"/>
        <v>644.875</v>
      </c>
      <c r="O22" s="369">
        <v>100</v>
      </c>
      <c r="P22" s="397">
        <f t="shared" si="2"/>
        <v>6.4487500000000004</v>
      </c>
      <c r="Q22" s="398"/>
      <c r="R22" s="398"/>
      <c r="S22" s="399"/>
      <c r="T22" s="400">
        <f t="shared" si="3"/>
        <v>3.4657425000000002</v>
      </c>
      <c r="U22" s="405">
        <f>IF(VLOOKUP($G22,'KALK_grund__GR-_LOS_1'!$N$9:$O$10,1)=$G22,VLOOKUP($G22,'KALK_grund__GR-_LOS_1'!$N$9:$O$10,2),0)</f>
        <v>30</v>
      </c>
      <c r="V22" s="397">
        <f t="shared" si="4"/>
        <v>0.73699999999999999</v>
      </c>
      <c r="W22" s="401">
        <f t="shared" si="5"/>
        <v>11.055</v>
      </c>
      <c r="X22" s="288" t="s">
        <v>699</v>
      </c>
      <c r="Y22" s="189"/>
      <c r="AMF22"/>
    </row>
    <row r="23" spans="1:1020" s="154" customFormat="1" x14ac:dyDescent="0.2">
      <c r="A23" s="152">
        <v>1</v>
      </c>
      <c r="B23" s="188">
        <v>10</v>
      </c>
      <c r="C23" s="387" t="s">
        <v>233</v>
      </c>
      <c r="D23" s="289" t="s">
        <v>208</v>
      </c>
      <c r="E23" s="290" t="s">
        <v>246</v>
      </c>
      <c r="F23" s="315" t="s">
        <v>243</v>
      </c>
      <c r="G23" s="291" t="s">
        <v>162</v>
      </c>
      <c r="H23" s="293">
        <v>11.86</v>
      </c>
      <c r="I23" s="295"/>
      <c r="J23" s="295"/>
      <c r="K23" s="295"/>
      <c r="L23" s="295"/>
      <c r="M23" s="295"/>
      <c r="N23" s="295"/>
      <c r="O23" s="375"/>
      <c r="P23" s="295"/>
      <c r="Q23" s="295"/>
      <c r="R23" s="295"/>
      <c r="S23" s="295"/>
      <c r="T23" s="295"/>
      <c r="U23" s="408"/>
      <c r="V23" s="295"/>
      <c r="W23" s="295"/>
      <c r="X23" s="288" t="s">
        <v>699</v>
      </c>
      <c r="Y23" s="189"/>
      <c r="AMF23"/>
    </row>
    <row r="24" spans="1:1020" s="154" customFormat="1" ht="15" x14ac:dyDescent="0.25">
      <c r="A24" s="152">
        <v>1</v>
      </c>
      <c r="B24" s="188">
        <v>11</v>
      </c>
      <c r="C24" s="387" t="s">
        <v>233</v>
      </c>
      <c r="D24" s="289" t="s">
        <v>538</v>
      </c>
      <c r="E24" s="290" t="s">
        <v>247</v>
      </c>
      <c r="F24" s="315" t="s">
        <v>230</v>
      </c>
      <c r="G24" s="291" t="s">
        <v>163</v>
      </c>
      <c r="H24" s="293">
        <v>11.86</v>
      </c>
      <c r="I24" s="295">
        <v>7</v>
      </c>
      <c r="J24" s="295"/>
      <c r="K24" s="295"/>
      <c r="L24" s="295"/>
      <c r="M24" s="388">
        <f t="shared" si="0"/>
        <v>350</v>
      </c>
      <c r="N24" s="389">
        <f t="shared" si="1"/>
        <v>345.91666666666669</v>
      </c>
      <c r="O24" s="369">
        <v>100</v>
      </c>
      <c r="P24" s="397">
        <f t="shared" si="2"/>
        <v>3.4591666666666669</v>
      </c>
      <c r="Q24" s="398"/>
      <c r="R24" s="398"/>
      <c r="S24" s="399"/>
      <c r="T24" s="400">
        <f t="shared" si="3"/>
        <v>1.8590550000000001</v>
      </c>
      <c r="U24" s="405">
        <f>IF(VLOOKUP($G24,'KALK_grund__GR-_LOS_1'!$N$9:$O$10,1)=$G24,VLOOKUP($G24,'KALK_grund__GR-_LOS_1'!$N$9:$O$10,2),0)</f>
        <v>30</v>
      </c>
      <c r="V24" s="397">
        <f t="shared" si="4"/>
        <v>0.39533333333333331</v>
      </c>
      <c r="W24" s="401">
        <f t="shared" si="5"/>
        <v>5.93</v>
      </c>
      <c r="X24" s="288" t="s">
        <v>699</v>
      </c>
      <c r="Y24" s="189"/>
      <c r="AMF24"/>
    </row>
    <row r="25" spans="1:1020" s="154" customFormat="1" ht="15" x14ac:dyDescent="0.25">
      <c r="A25" s="152">
        <v>1</v>
      </c>
      <c r="B25" s="188">
        <v>12</v>
      </c>
      <c r="C25" s="387" t="s">
        <v>233</v>
      </c>
      <c r="D25" s="289" t="s">
        <v>535</v>
      </c>
      <c r="E25" s="290" t="s">
        <v>249</v>
      </c>
      <c r="F25" s="315" t="s">
        <v>539</v>
      </c>
      <c r="G25" s="291" t="s">
        <v>163</v>
      </c>
      <c r="H25" s="293">
        <v>11.86</v>
      </c>
      <c r="I25" s="295">
        <v>7</v>
      </c>
      <c r="J25" s="295"/>
      <c r="K25" s="295"/>
      <c r="L25" s="295"/>
      <c r="M25" s="388">
        <f t="shared" si="0"/>
        <v>350</v>
      </c>
      <c r="N25" s="389">
        <f t="shared" si="1"/>
        <v>345.91666666666669</v>
      </c>
      <c r="O25" s="369">
        <v>100</v>
      </c>
      <c r="P25" s="397">
        <f t="shared" si="2"/>
        <v>3.4591666666666669</v>
      </c>
      <c r="Q25" s="398"/>
      <c r="R25" s="398"/>
      <c r="S25" s="399"/>
      <c r="T25" s="400">
        <f t="shared" si="3"/>
        <v>1.8590550000000001</v>
      </c>
      <c r="U25" s="405">
        <f>IF(VLOOKUP($G25,'KALK_grund__GR-_LOS_1'!$N$9:$O$10,1)=$G25,VLOOKUP($G25,'KALK_grund__GR-_LOS_1'!$N$9:$O$10,2),0)</f>
        <v>30</v>
      </c>
      <c r="V25" s="397">
        <f t="shared" si="4"/>
        <v>0.39533333333333331</v>
      </c>
      <c r="W25" s="401">
        <f t="shared" si="5"/>
        <v>5.93</v>
      </c>
      <c r="X25" s="288" t="s">
        <v>699</v>
      </c>
      <c r="Y25" s="189"/>
      <c r="AMF25"/>
    </row>
    <row r="26" spans="1:1020" s="154" customFormat="1" ht="15" x14ac:dyDescent="0.25">
      <c r="A26" s="152">
        <v>1</v>
      </c>
      <c r="B26" s="188">
        <v>13</v>
      </c>
      <c r="C26" s="387" t="s">
        <v>233</v>
      </c>
      <c r="D26" s="289" t="s">
        <v>538</v>
      </c>
      <c r="E26" s="290" t="s">
        <v>250</v>
      </c>
      <c r="F26" s="315" t="s">
        <v>230</v>
      </c>
      <c r="G26" s="291" t="s">
        <v>163</v>
      </c>
      <c r="H26" s="293">
        <v>11.86</v>
      </c>
      <c r="I26" s="295">
        <v>7</v>
      </c>
      <c r="J26" s="295"/>
      <c r="K26" s="295"/>
      <c r="L26" s="295"/>
      <c r="M26" s="388">
        <f t="shared" si="0"/>
        <v>350</v>
      </c>
      <c r="N26" s="389">
        <f t="shared" si="1"/>
        <v>345.91666666666669</v>
      </c>
      <c r="O26" s="369">
        <v>100</v>
      </c>
      <c r="P26" s="397">
        <f t="shared" si="2"/>
        <v>3.4591666666666669</v>
      </c>
      <c r="Q26" s="398"/>
      <c r="R26" s="398"/>
      <c r="S26" s="399"/>
      <c r="T26" s="400">
        <f t="shared" si="3"/>
        <v>1.8590550000000001</v>
      </c>
      <c r="U26" s="405">
        <f>IF(VLOOKUP($G26,'KALK_grund__GR-_LOS_1'!$N$9:$O$10,1)=$G26,VLOOKUP($G26,'KALK_grund__GR-_LOS_1'!$N$9:$O$10,2),0)</f>
        <v>30</v>
      </c>
      <c r="V26" s="397">
        <f t="shared" si="4"/>
        <v>0.39533333333333331</v>
      </c>
      <c r="W26" s="401">
        <f t="shared" si="5"/>
        <v>5.93</v>
      </c>
      <c r="X26" s="288" t="s">
        <v>699</v>
      </c>
      <c r="Y26" s="189"/>
      <c r="AMF26"/>
    </row>
    <row r="27" spans="1:1020" s="154" customFormat="1" ht="15" x14ac:dyDescent="0.25">
      <c r="A27" s="152">
        <v>1</v>
      </c>
      <c r="B27" s="188">
        <v>14</v>
      </c>
      <c r="C27" s="387" t="s">
        <v>233</v>
      </c>
      <c r="D27" s="289" t="s">
        <v>541</v>
      </c>
      <c r="E27" s="290" t="s">
        <v>251</v>
      </c>
      <c r="F27" s="315" t="s">
        <v>297</v>
      </c>
      <c r="G27" s="291" t="s">
        <v>163</v>
      </c>
      <c r="H27" s="293">
        <v>11.86</v>
      </c>
      <c r="I27" s="295">
        <v>7</v>
      </c>
      <c r="J27" s="295"/>
      <c r="K27" s="295"/>
      <c r="L27" s="295"/>
      <c r="M27" s="388">
        <f t="shared" si="0"/>
        <v>350</v>
      </c>
      <c r="N27" s="389">
        <f t="shared" si="1"/>
        <v>345.91666666666669</v>
      </c>
      <c r="O27" s="369">
        <v>100</v>
      </c>
      <c r="P27" s="397">
        <f t="shared" si="2"/>
        <v>3.4591666666666669</v>
      </c>
      <c r="Q27" s="398"/>
      <c r="R27" s="398"/>
      <c r="S27" s="399"/>
      <c r="T27" s="400">
        <f t="shared" si="3"/>
        <v>1.8590550000000001</v>
      </c>
      <c r="U27" s="405">
        <f>IF(VLOOKUP($G27,'KALK_grund__GR-_LOS_1'!$N$9:$O$10,1)=$G27,VLOOKUP($G27,'KALK_grund__GR-_LOS_1'!$N$9:$O$10,2),0)</f>
        <v>30</v>
      </c>
      <c r="V27" s="397">
        <f t="shared" si="4"/>
        <v>0.39533333333333331</v>
      </c>
      <c r="W27" s="401">
        <f t="shared" si="5"/>
        <v>5.93</v>
      </c>
      <c r="X27" s="288" t="s">
        <v>699</v>
      </c>
      <c r="Y27" s="189"/>
      <c r="AMF27"/>
    </row>
    <row r="28" spans="1:1020" s="154" customFormat="1" x14ac:dyDescent="0.2">
      <c r="A28" s="152">
        <v>1</v>
      </c>
      <c r="B28" s="188">
        <v>15</v>
      </c>
      <c r="C28" s="431" t="s">
        <v>543</v>
      </c>
      <c r="D28" s="289"/>
      <c r="E28" s="292"/>
      <c r="F28" s="291"/>
      <c r="G28" s="291"/>
      <c r="H28" s="310"/>
      <c r="I28" s="295"/>
      <c r="J28" s="295"/>
      <c r="K28" s="295"/>
      <c r="L28" s="295"/>
      <c r="M28" s="295"/>
      <c r="N28" s="295"/>
      <c r="O28" s="375"/>
      <c r="P28" s="295"/>
      <c r="Q28" s="398"/>
      <c r="R28" s="398"/>
      <c r="S28" s="399"/>
      <c r="T28" s="399"/>
      <c r="U28" s="437"/>
      <c r="V28" s="399"/>
      <c r="W28" s="399"/>
      <c r="X28" s="288" t="s">
        <v>699</v>
      </c>
      <c r="Y28" s="189"/>
      <c r="AMF28"/>
    </row>
    <row r="29" spans="1:1020" s="154" customFormat="1" x14ac:dyDescent="0.2">
      <c r="A29" s="152">
        <v>1</v>
      </c>
      <c r="B29" s="188">
        <v>16</v>
      </c>
      <c r="C29" s="387" t="s">
        <v>233</v>
      </c>
      <c r="D29" s="289" t="s">
        <v>294</v>
      </c>
      <c r="E29" s="290" t="s">
        <v>234</v>
      </c>
      <c r="F29" s="315" t="s">
        <v>280</v>
      </c>
      <c r="G29" s="291" t="s">
        <v>162</v>
      </c>
      <c r="H29" s="293">
        <v>19.43</v>
      </c>
      <c r="I29" s="295"/>
      <c r="J29" s="295"/>
      <c r="K29" s="295"/>
      <c r="L29" s="295"/>
      <c r="M29" s="295"/>
      <c r="N29" s="295"/>
      <c r="O29" s="375"/>
      <c r="P29" s="295"/>
      <c r="Q29" s="398"/>
      <c r="R29" s="398"/>
      <c r="S29" s="399"/>
      <c r="T29" s="399"/>
      <c r="U29" s="437"/>
      <c r="V29" s="399"/>
      <c r="W29" s="399"/>
      <c r="X29" s="288" t="s">
        <v>699</v>
      </c>
      <c r="Y29" s="189"/>
      <c r="AMF29"/>
    </row>
    <row r="30" spans="1:1020" s="154" customFormat="1" ht="15" x14ac:dyDescent="0.25">
      <c r="A30" s="152">
        <v>1</v>
      </c>
      <c r="B30" s="188">
        <v>17</v>
      </c>
      <c r="C30" s="387" t="s">
        <v>233</v>
      </c>
      <c r="D30" s="289" t="s">
        <v>535</v>
      </c>
      <c r="E30" s="290" t="s">
        <v>235</v>
      </c>
      <c r="F30" s="315" t="s">
        <v>248</v>
      </c>
      <c r="G30" s="291" t="s">
        <v>163</v>
      </c>
      <c r="H30" s="293">
        <v>9.4</v>
      </c>
      <c r="I30" s="295">
        <v>7</v>
      </c>
      <c r="J30" s="295"/>
      <c r="K30" s="295"/>
      <c r="L30" s="295"/>
      <c r="M30" s="388">
        <f t="shared" si="0"/>
        <v>350</v>
      </c>
      <c r="N30" s="389">
        <f t="shared" si="1"/>
        <v>274.16666666666669</v>
      </c>
      <c r="O30" s="369">
        <v>100</v>
      </c>
      <c r="P30" s="397"/>
      <c r="Q30" s="398"/>
      <c r="R30" s="398"/>
      <c r="S30" s="399"/>
      <c r="T30" s="400">
        <f t="shared" si="3"/>
        <v>1.4734500000000001</v>
      </c>
      <c r="U30" s="405">
        <f>IF(VLOOKUP($G30,'KALK_grund__GR-_LOS_1'!$N$9:$O$10,1)=$G30,VLOOKUP($G30,'KALK_grund__GR-_LOS_1'!$N$9:$O$10,2),0)</f>
        <v>30</v>
      </c>
      <c r="V30" s="397">
        <f t="shared" si="4"/>
        <v>0.31333333333333335</v>
      </c>
      <c r="W30" s="401">
        <f t="shared" si="5"/>
        <v>4.7</v>
      </c>
      <c r="X30" s="288" t="s">
        <v>699</v>
      </c>
      <c r="Y30" s="189"/>
      <c r="AMF30"/>
    </row>
    <row r="31" spans="1:1020" s="154" customFormat="1" ht="15" x14ac:dyDescent="0.25">
      <c r="A31" s="152">
        <v>1</v>
      </c>
      <c r="B31" s="188">
        <v>18</v>
      </c>
      <c r="C31" s="387" t="s">
        <v>233</v>
      </c>
      <c r="D31" s="289" t="s">
        <v>537</v>
      </c>
      <c r="E31" s="290" t="s">
        <v>237</v>
      </c>
      <c r="F31" s="315" t="s">
        <v>487</v>
      </c>
      <c r="G31" s="291" t="s">
        <v>163</v>
      </c>
      <c r="H31" s="293">
        <v>4.29</v>
      </c>
      <c r="I31" s="295">
        <v>7</v>
      </c>
      <c r="J31" s="295"/>
      <c r="K31" s="295"/>
      <c r="L31" s="295"/>
      <c r="M31" s="388">
        <f t="shared" si="0"/>
        <v>350</v>
      </c>
      <c r="N31" s="389">
        <f t="shared" si="1"/>
        <v>125.125</v>
      </c>
      <c r="O31" s="369">
        <v>100</v>
      </c>
      <c r="P31" s="397"/>
      <c r="Q31" s="398"/>
      <c r="R31" s="398"/>
      <c r="S31" s="399"/>
      <c r="T31" s="400">
        <f t="shared" si="3"/>
        <v>0.67245750000000004</v>
      </c>
      <c r="U31" s="405">
        <f>IF(VLOOKUP($G31,'KALK_grund__GR-_LOS_1'!$N$9:$O$10,1)=$G31,VLOOKUP($G31,'KALK_grund__GR-_LOS_1'!$N$9:$O$10,2),0)</f>
        <v>30</v>
      </c>
      <c r="V31" s="397">
        <f t="shared" si="4"/>
        <v>0.14299999999999999</v>
      </c>
      <c r="W31" s="401">
        <f t="shared" si="5"/>
        <v>2.145</v>
      </c>
      <c r="X31" s="288" t="s">
        <v>699</v>
      </c>
      <c r="Y31" s="189"/>
      <c r="AMF31"/>
    </row>
    <row r="32" spans="1:1020" s="154" customFormat="1" ht="15" x14ac:dyDescent="0.25">
      <c r="A32" s="152">
        <v>1</v>
      </c>
      <c r="B32" s="188">
        <v>19</v>
      </c>
      <c r="C32" s="387" t="s">
        <v>233</v>
      </c>
      <c r="D32" s="289" t="s">
        <v>538</v>
      </c>
      <c r="E32" s="290" t="s">
        <v>238</v>
      </c>
      <c r="F32" s="315" t="s">
        <v>230</v>
      </c>
      <c r="G32" s="291" t="s">
        <v>163</v>
      </c>
      <c r="H32" s="293">
        <v>18.239999999999998</v>
      </c>
      <c r="I32" s="295">
        <v>7</v>
      </c>
      <c r="J32" s="295"/>
      <c r="K32" s="295"/>
      <c r="L32" s="295"/>
      <c r="M32" s="388">
        <f t="shared" si="0"/>
        <v>350</v>
      </c>
      <c r="N32" s="389">
        <f t="shared" si="1"/>
        <v>531.99999999999989</v>
      </c>
      <c r="O32" s="369">
        <v>100</v>
      </c>
      <c r="P32" s="397">
        <f t="shared" si="2"/>
        <v>5.3199999999999985</v>
      </c>
      <c r="Q32" s="398"/>
      <c r="R32" s="398"/>
      <c r="S32" s="399"/>
      <c r="T32" s="400">
        <f t="shared" si="3"/>
        <v>2.8591199999999999</v>
      </c>
      <c r="U32" s="405">
        <f>IF(VLOOKUP($G32,'KALK_grund__GR-_LOS_1'!$N$9:$O$10,1)=$G32,VLOOKUP($G32,'KALK_grund__GR-_LOS_1'!$N$9:$O$10,2),0)</f>
        <v>30</v>
      </c>
      <c r="V32" s="397">
        <f t="shared" si="4"/>
        <v>0.60799999999999998</v>
      </c>
      <c r="W32" s="401">
        <f t="shared" si="5"/>
        <v>9.1199999999999992</v>
      </c>
      <c r="X32" s="288" t="s">
        <v>699</v>
      </c>
      <c r="Y32" s="189"/>
      <c r="AMF32"/>
    </row>
    <row r="33" spans="1:1020" s="154" customFormat="1" ht="15" x14ac:dyDescent="0.25">
      <c r="A33" s="152">
        <v>1</v>
      </c>
      <c r="B33" s="188">
        <v>20</v>
      </c>
      <c r="C33" s="387" t="s">
        <v>233</v>
      </c>
      <c r="D33" s="289" t="s">
        <v>538</v>
      </c>
      <c r="E33" s="290" t="s">
        <v>239</v>
      </c>
      <c r="F33" s="315" t="s">
        <v>300</v>
      </c>
      <c r="G33" s="291" t="s">
        <v>163</v>
      </c>
      <c r="H33" s="293">
        <v>3.48</v>
      </c>
      <c r="I33" s="295">
        <v>7</v>
      </c>
      <c r="J33" s="295"/>
      <c r="K33" s="295"/>
      <c r="L33" s="295"/>
      <c r="M33" s="388">
        <f t="shared" si="0"/>
        <v>350</v>
      </c>
      <c r="N33" s="389">
        <f t="shared" si="1"/>
        <v>101.5</v>
      </c>
      <c r="O33" s="369">
        <v>100</v>
      </c>
      <c r="P33" s="397">
        <f t="shared" si="2"/>
        <v>1.0149999999999999</v>
      </c>
      <c r="Q33" s="398"/>
      <c r="R33" s="398"/>
      <c r="S33" s="399"/>
      <c r="T33" s="400">
        <f t="shared" si="3"/>
        <v>0.54549000000000003</v>
      </c>
      <c r="U33" s="405">
        <f>IF(VLOOKUP($G33,'KALK_grund__GR-_LOS_1'!$N$9:$O$10,1)=$G33,VLOOKUP($G33,'KALK_grund__GR-_LOS_1'!$N$9:$O$10,2),0)</f>
        <v>30</v>
      </c>
      <c r="V33" s="397">
        <f t="shared" si="4"/>
        <v>0.11600000000000001</v>
      </c>
      <c r="W33" s="401">
        <f t="shared" si="5"/>
        <v>1.74</v>
      </c>
      <c r="X33" s="288" t="s">
        <v>699</v>
      </c>
      <c r="Y33" s="189"/>
      <c r="AMF33"/>
    </row>
    <row r="34" spans="1:1020" s="154" customFormat="1" ht="15" x14ac:dyDescent="0.25">
      <c r="A34" s="152">
        <v>1</v>
      </c>
      <c r="B34" s="188">
        <v>21</v>
      </c>
      <c r="C34" s="387" t="s">
        <v>233</v>
      </c>
      <c r="D34" s="289" t="s">
        <v>538</v>
      </c>
      <c r="E34" s="290" t="s">
        <v>240</v>
      </c>
      <c r="F34" s="315" t="s">
        <v>230</v>
      </c>
      <c r="G34" s="291" t="s">
        <v>163</v>
      </c>
      <c r="H34" s="293">
        <v>18.239999999999998</v>
      </c>
      <c r="I34" s="295">
        <v>7</v>
      </c>
      <c r="J34" s="295"/>
      <c r="K34" s="295"/>
      <c r="L34" s="295"/>
      <c r="M34" s="388">
        <f t="shared" si="0"/>
        <v>350</v>
      </c>
      <c r="N34" s="389">
        <f t="shared" si="1"/>
        <v>531.99999999999989</v>
      </c>
      <c r="O34" s="369">
        <v>100</v>
      </c>
      <c r="P34" s="397">
        <f t="shared" si="2"/>
        <v>5.3199999999999985</v>
      </c>
      <c r="Q34" s="398"/>
      <c r="R34" s="398"/>
      <c r="S34" s="399"/>
      <c r="T34" s="400">
        <f t="shared" si="3"/>
        <v>2.8591199999999999</v>
      </c>
      <c r="U34" s="405">
        <f>IF(VLOOKUP($G34,'KALK_grund__GR-_LOS_1'!$N$9:$O$10,1)=$G34,VLOOKUP($G34,'KALK_grund__GR-_LOS_1'!$N$9:$O$10,2),0)</f>
        <v>30</v>
      </c>
      <c r="V34" s="397">
        <f t="shared" si="4"/>
        <v>0.60799999999999998</v>
      </c>
      <c r="W34" s="401">
        <f t="shared" si="5"/>
        <v>9.1199999999999992</v>
      </c>
      <c r="X34" s="288" t="s">
        <v>699</v>
      </c>
      <c r="Y34" s="189"/>
      <c r="AMF34"/>
    </row>
    <row r="35" spans="1:1020" s="154" customFormat="1" ht="15" x14ac:dyDescent="0.25">
      <c r="A35" s="152">
        <v>1</v>
      </c>
      <c r="B35" s="188">
        <v>22</v>
      </c>
      <c r="C35" s="387" t="s">
        <v>233</v>
      </c>
      <c r="D35" s="289" t="s">
        <v>537</v>
      </c>
      <c r="E35" s="290" t="s">
        <v>241</v>
      </c>
      <c r="F35" s="315" t="s">
        <v>489</v>
      </c>
      <c r="G35" s="291" t="s">
        <v>163</v>
      </c>
      <c r="H35" s="293">
        <v>4.29</v>
      </c>
      <c r="I35" s="295">
        <v>7</v>
      </c>
      <c r="J35" s="295"/>
      <c r="K35" s="295"/>
      <c r="L35" s="295"/>
      <c r="M35" s="388">
        <f t="shared" ref="M35:M39" si="7">(I35*$M$8*12)+(K35*0.8*12)+L35</f>
        <v>350</v>
      </c>
      <c r="N35" s="389">
        <f t="shared" ref="N35:N39" si="8">(H35*M35)/12</f>
        <v>125.125</v>
      </c>
      <c r="O35" s="369">
        <v>100</v>
      </c>
      <c r="P35" s="397">
        <f t="shared" si="2"/>
        <v>1.25125</v>
      </c>
      <c r="Q35" s="398"/>
      <c r="R35" s="398"/>
      <c r="S35" s="399"/>
      <c r="T35" s="400">
        <f t="shared" si="3"/>
        <v>0.67245750000000004</v>
      </c>
      <c r="U35" s="405">
        <f>IF(VLOOKUP($G35,'KALK_grund__GR-_LOS_1'!$N$9:$O$10,1)=$G35,VLOOKUP($G35,'KALK_grund__GR-_LOS_1'!$N$9:$O$10,2),0)</f>
        <v>30</v>
      </c>
      <c r="V35" s="397">
        <f t="shared" si="4"/>
        <v>0.14299999999999999</v>
      </c>
      <c r="W35" s="401">
        <f t="shared" si="5"/>
        <v>2.145</v>
      </c>
      <c r="X35" s="288" t="s">
        <v>699</v>
      </c>
      <c r="Y35" s="189"/>
      <c r="AMF35"/>
    </row>
    <row r="36" spans="1:1020" s="154" customFormat="1" ht="15" x14ac:dyDescent="0.25">
      <c r="A36" s="152">
        <v>1</v>
      </c>
      <c r="B36" s="188">
        <v>23</v>
      </c>
      <c r="C36" s="387" t="s">
        <v>233</v>
      </c>
      <c r="D36" s="289" t="s">
        <v>535</v>
      </c>
      <c r="E36" s="290" t="s">
        <v>242</v>
      </c>
      <c r="F36" s="315" t="s">
        <v>248</v>
      </c>
      <c r="G36" s="291" t="s">
        <v>163</v>
      </c>
      <c r="H36" s="293">
        <v>8.7200000000000006</v>
      </c>
      <c r="I36" s="295">
        <v>7</v>
      </c>
      <c r="J36" s="295"/>
      <c r="K36" s="295"/>
      <c r="L36" s="295"/>
      <c r="M36" s="388">
        <f t="shared" si="7"/>
        <v>350</v>
      </c>
      <c r="N36" s="389">
        <f t="shared" si="8"/>
        <v>254.33333333333334</v>
      </c>
      <c r="O36" s="369">
        <v>100</v>
      </c>
      <c r="P36" s="295"/>
      <c r="Q36" s="295"/>
      <c r="R36" s="295"/>
      <c r="S36" s="295"/>
      <c r="T36" s="400">
        <f t="shared" si="3"/>
        <v>1.36686</v>
      </c>
      <c r="U36" s="405">
        <f>IF(VLOOKUP($G36,'KALK_grund__GR-_LOS_1'!$N$9:$O$10,1)=$G36,VLOOKUP($G36,'KALK_grund__GR-_LOS_1'!$N$9:$O$10,2),0)</f>
        <v>30</v>
      </c>
      <c r="V36" s="295"/>
      <c r="W36" s="295"/>
      <c r="X36" s="288" t="s">
        <v>699</v>
      </c>
      <c r="Y36" s="189"/>
      <c r="AMF36"/>
    </row>
    <row r="37" spans="1:1020" s="154" customFormat="1" ht="15" x14ac:dyDescent="0.25">
      <c r="A37" s="152">
        <v>1</v>
      </c>
      <c r="B37" s="188">
        <v>24</v>
      </c>
      <c r="C37" s="387" t="s">
        <v>233</v>
      </c>
      <c r="D37" s="289" t="s">
        <v>535</v>
      </c>
      <c r="E37" s="290" t="s">
        <v>244</v>
      </c>
      <c r="F37" s="315" t="s">
        <v>248</v>
      </c>
      <c r="G37" s="291" t="s">
        <v>163</v>
      </c>
      <c r="H37" s="293">
        <v>8.7200000000000006</v>
      </c>
      <c r="I37" s="295">
        <v>7</v>
      </c>
      <c r="J37" s="295"/>
      <c r="K37" s="295"/>
      <c r="L37" s="295"/>
      <c r="M37" s="388">
        <f t="shared" si="7"/>
        <v>350</v>
      </c>
      <c r="N37" s="389">
        <f t="shared" si="8"/>
        <v>254.33333333333334</v>
      </c>
      <c r="O37" s="369">
        <v>100</v>
      </c>
      <c r="P37" s="397">
        <f t="shared" si="2"/>
        <v>2.5433333333333334</v>
      </c>
      <c r="Q37" s="398"/>
      <c r="R37" s="398"/>
      <c r="S37" s="399"/>
      <c r="T37" s="400">
        <f t="shared" si="3"/>
        <v>1.36686</v>
      </c>
      <c r="U37" s="405">
        <f>IF(VLOOKUP($G37,'KALK_grund__GR-_LOS_1'!$N$9:$O$10,1)=$G37,VLOOKUP($G37,'KALK_grund__GR-_LOS_1'!$N$9:$O$10,2),0)</f>
        <v>30</v>
      </c>
      <c r="V37" s="397">
        <f t="shared" si="4"/>
        <v>0.29066666666666668</v>
      </c>
      <c r="W37" s="401">
        <f t="shared" si="5"/>
        <v>4.3600000000000003</v>
      </c>
      <c r="X37" s="288" t="s">
        <v>699</v>
      </c>
      <c r="Y37" s="189"/>
      <c r="AMF37"/>
    </row>
    <row r="38" spans="1:1020" s="154" customFormat="1" ht="15" x14ac:dyDescent="0.25">
      <c r="A38" s="152">
        <v>1</v>
      </c>
      <c r="B38" s="188">
        <v>25</v>
      </c>
      <c r="C38" s="387" t="s">
        <v>233</v>
      </c>
      <c r="D38" s="289" t="s">
        <v>537</v>
      </c>
      <c r="E38" s="290" t="s">
        <v>246</v>
      </c>
      <c r="F38" s="315" t="s">
        <v>490</v>
      </c>
      <c r="G38" s="291" t="s">
        <v>163</v>
      </c>
      <c r="H38" s="293">
        <v>4.29</v>
      </c>
      <c r="I38" s="295">
        <v>7</v>
      </c>
      <c r="J38" s="295"/>
      <c r="K38" s="295"/>
      <c r="L38" s="295"/>
      <c r="M38" s="388">
        <f t="shared" si="7"/>
        <v>350</v>
      </c>
      <c r="N38" s="389">
        <f t="shared" si="8"/>
        <v>125.125</v>
      </c>
      <c r="O38" s="369">
        <v>100</v>
      </c>
      <c r="P38" s="295"/>
      <c r="Q38" s="295"/>
      <c r="R38" s="295"/>
      <c r="S38" s="295"/>
      <c r="T38" s="400">
        <f t="shared" si="3"/>
        <v>0.67245750000000004</v>
      </c>
      <c r="U38" s="405">
        <f>IF(VLOOKUP($G38,'KALK_grund__GR-_LOS_1'!$N$9:$O$10,1)=$G38,VLOOKUP($G38,'KALK_grund__GR-_LOS_1'!$N$9:$O$10,2),0)</f>
        <v>30</v>
      </c>
      <c r="V38" s="295"/>
      <c r="W38" s="295"/>
      <c r="X38" s="288" t="s">
        <v>699</v>
      </c>
      <c r="Y38" s="189"/>
      <c r="AMF38"/>
    </row>
    <row r="39" spans="1:1020" s="154" customFormat="1" ht="15" x14ac:dyDescent="0.25">
      <c r="A39" s="152">
        <v>1</v>
      </c>
      <c r="B39" s="188">
        <v>26</v>
      </c>
      <c r="C39" s="387" t="s">
        <v>233</v>
      </c>
      <c r="D39" s="289" t="s">
        <v>538</v>
      </c>
      <c r="E39" s="290" t="s">
        <v>247</v>
      </c>
      <c r="F39" s="315" t="s">
        <v>230</v>
      </c>
      <c r="G39" s="291" t="s">
        <v>163</v>
      </c>
      <c r="H39" s="293">
        <v>18.239999999999998</v>
      </c>
      <c r="I39" s="295">
        <v>7</v>
      </c>
      <c r="J39" s="295"/>
      <c r="K39" s="295"/>
      <c r="L39" s="295"/>
      <c r="M39" s="388">
        <f t="shared" si="7"/>
        <v>350</v>
      </c>
      <c r="N39" s="389">
        <f t="shared" si="8"/>
        <v>531.99999999999989</v>
      </c>
      <c r="O39" s="369">
        <v>100</v>
      </c>
      <c r="P39" s="397">
        <f t="shared" si="2"/>
        <v>5.3199999999999985</v>
      </c>
      <c r="Q39" s="398"/>
      <c r="R39" s="398"/>
      <c r="S39" s="399"/>
      <c r="T39" s="400">
        <f t="shared" si="3"/>
        <v>2.8591199999999999</v>
      </c>
      <c r="U39" s="405">
        <v>15</v>
      </c>
      <c r="V39" s="397">
        <f t="shared" si="4"/>
        <v>1.216</v>
      </c>
      <c r="W39" s="401">
        <f t="shared" si="5"/>
        <v>18.239999999999998</v>
      </c>
      <c r="X39" s="288" t="s">
        <v>699</v>
      </c>
      <c r="Y39" s="189"/>
      <c r="AMF39"/>
    </row>
    <row r="40" spans="1:1020" s="154" customFormat="1" ht="15" x14ac:dyDescent="0.25">
      <c r="A40" s="152">
        <v>1</v>
      </c>
      <c r="B40" s="188">
        <v>27</v>
      </c>
      <c r="C40" s="387" t="s">
        <v>233</v>
      </c>
      <c r="D40" s="289" t="s">
        <v>540</v>
      </c>
      <c r="E40" s="290" t="s">
        <v>249</v>
      </c>
      <c r="F40" s="315" t="s">
        <v>207</v>
      </c>
      <c r="G40" s="291" t="s">
        <v>163</v>
      </c>
      <c r="H40" s="293">
        <v>23.55</v>
      </c>
      <c r="I40" s="295">
        <v>7</v>
      </c>
      <c r="J40" s="295"/>
      <c r="K40" s="295"/>
      <c r="L40" s="295"/>
      <c r="M40" s="388">
        <f t="shared" ref="M40:M43" si="9">(I40*$M$8*12)+(K40*0.8*12)+L40</f>
        <v>350</v>
      </c>
      <c r="N40" s="389">
        <f t="shared" ref="N40:N43" si="10">(H40*M40)/12</f>
        <v>686.875</v>
      </c>
      <c r="O40" s="369">
        <v>100</v>
      </c>
      <c r="P40" s="397">
        <f t="shared" si="2"/>
        <v>6.8687500000000004</v>
      </c>
      <c r="Q40" s="398"/>
      <c r="R40" s="398"/>
      <c r="S40" s="399"/>
      <c r="T40" s="400">
        <f t="shared" si="3"/>
        <v>3.6914625000000005</v>
      </c>
      <c r="U40" s="405">
        <f>IF(VLOOKUP($G40,'KALK_grund__GR-_LOS_1'!$N$9:$O$10,1)=$G40,VLOOKUP($G40,'KALK_grund__GR-_LOS_1'!$N$9:$O$10,2),0)</f>
        <v>30</v>
      </c>
      <c r="V40" s="397">
        <f t="shared" si="4"/>
        <v>0.78500000000000003</v>
      </c>
      <c r="W40" s="401">
        <f t="shared" si="5"/>
        <v>11.775</v>
      </c>
      <c r="X40" s="288" t="s">
        <v>699</v>
      </c>
      <c r="Y40" s="189"/>
      <c r="AMF40"/>
    </row>
    <row r="41" spans="1:1020" s="154" customFormat="1" ht="15" x14ac:dyDescent="0.25">
      <c r="A41" s="152">
        <v>1</v>
      </c>
      <c r="B41" s="188">
        <v>28</v>
      </c>
      <c r="C41" s="387" t="s">
        <v>233</v>
      </c>
      <c r="D41" s="289" t="s">
        <v>538</v>
      </c>
      <c r="E41" s="290" t="s">
        <v>250</v>
      </c>
      <c r="F41" s="315" t="s">
        <v>306</v>
      </c>
      <c r="G41" s="291" t="s">
        <v>163</v>
      </c>
      <c r="H41" s="293">
        <v>18.239999999999998</v>
      </c>
      <c r="I41" s="295">
        <v>7</v>
      </c>
      <c r="J41" s="295"/>
      <c r="K41" s="295"/>
      <c r="L41" s="295"/>
      <c r="M41" s="388">
        <f t="shared" si="9"/>
        <v>350</v>
      </c>
      <c r="N41" s="389">
        <f t="shared" si="10"/>
        <v>531.99999999999989</v>
      </c>
      <c r="O41" s="369">
        <v>100</v>
      </c>
      <c r="P41" s="397">
        <f t="shared" si="2"/>
        <v>5.3199999999999985</v>
      </c>
      <c r="Q41" s="398"/>
      <c r="R41" s="398"/>
      <c r="S41" s="399"/>
      <c r="T41" s="400">
        <f t="shared" si="3"/>
        <v>2.8591199999999999</v>
      </c>
      <c r="U41" s="405">
        <f>IF(VLOOKUP($G41,'KALK_grund__GR-_LOS_1'!$N$9:$O$10,1)=$G41,VLOOKUP($G41,'KALK_grund__GR-_LOS_1'!$N$9:$O$10,2),0)</f>
        <v>30</v>
      </c>
      <c r="V41" s="397">
        <f t="shared" si="4"/>
        <v>0.60799999999999998</v>
      </c>
      <c r="W41" s="401">
        <f t="shared" si="5"/>
        <v>9.1199999999999992</v>
      </c>
      <c r="X41" s="288" t="s">
        <v>699</v>
      </c>
      <c r="Y41" s="189"/>
      <c r="AMF41"/>
    </row>
    <row r="42" spans="1:1020" s="154" customFormat="1" ht="15" x14ac:dyDescent="0.25">
      <c r="A42" s="152">
        <v>1</v>
      </c>
      <c r="B42" s="188">
        <v>29</v>
      </c>
      <c r="C42" s="387" t="s">
        <v>233</v>
      </c>
      <c r="D42" s="289" t="s">
        <v>537</v>
      </c>
      <c r="E42" s="290" t="s">
        <v>251</v>
      </c>
      <c r="F42" s="315" t="s">
        <v>488</v>
      </c>
      <c r="G42" s="291" t="s">
        <v>163</v>
      </c>
      <c r="H42" s="293">
        <v>4.29</v>
      </c>
      <c r="I42" s="295">
        <v>7</v>
      </c>
      <c r="J42" s="295"/>
      <c r="K42" s="295"/>
      <c r="L42" s="295"/>
      <c r="M42" s="388">
        <f t="shared" si="9"/>
        <v>350</v>
      </c>
      <c r="N42" s="389">
        <f t="shared" si="10"/>
        <v>125.125</v>
      </c>
      <c r="O42" s="369">
        <v>100</v>
      </c>
      <c r="P42" s="397">
        <f t="shared" si="2"/>
        <v>1.25125</v>
      </c>
      <c r="Q42" s="398"/>
      <c r="R42" s="398"/>
      <c r="S42" s="399"/>
      <c r="T42" s="400">
        <f t="shared" si="3"/>
        <v>0.67245750000000004</v>
      </c>
      <c r="U42" s="405">
        <f>IF(VLOOKUP($G42,'KALK_grund__GR-_LOS_1'!$N$9:$O$10,1)=$G42,VLOOKUP($G42,'KALK_grund__GR-_LOS_1'!$N$9:$O$10,2),0)</f>
        <v>30</v>
      </c>
      <c r="V42" s="397">
        <f t="shared" si="4"/>
        <v>0.14299999999999999</v>
      </c>
      <c r="W42" s="401">
        <f t="shared" si="5"/>
        <v>2.145</v>
      </c>
      <c r="X42" s="288" t="s">
        <v>699</v>
      </c>
      <c r="Y42" s="189"/>
      <c r="AMF42"/>
    </row>
    <row r="43" spans="1:1020" s="154" customFormat="1" ht="15" x14ac:dyDescent="0.25">
      <c r="A43" s="152">
        <v>1</v>
      </c>
      <c r="B43" s="188">
        <v>30</v>
      </c>
      <c r="C43" s="387" t="s">
        <v>233</v>
      </c>
      <c r="D43" s="307" t="s">
        <v>535</v>
      </c>
      <c r="E43" s="307" t="s">
        <v>252</v>
      </c>
      <c r="F43" s="315" t="s">
        <v>248</v>
      </c>
      <c r="G43" s="291" t="s">
        <v>163</v>
      </c>
      <c r="H43" s="293">
        <v>8.7200000000000006</v>
      </c>
      <c r="I43" s="308">
        <v>7</v>
      </c>
      <c r="J43" s="308"/>
      <c r="K43" s="308"/>
      <c r="L43" s="317"/>
      <c r="M43" s="432">
        <f t="shared" si="9"/>
        <v>350</v>
      </c>
      <c r="N43" s="389">
        <f t="shared" si="10"/>
        <v>254.33333333333334</v>
      </c>
      <c r="O43" s="369">
        <v>100</v>
      </c>
      <c r="P43" s="397">
        <f t="shared" si="2"/>
        <v>2.5433333333333334</v>
      </c>
      <c r="Q43" s="433"/>
      <c r="R43" s="433"/>
      <c r="S43" s="434"/>
      <c r="T43" s="400">
        <f t="shared" si="3"/>
        <v>1.36686</v>
      </c>
      <c r="U43" s="438">
        <f>IF(VLOOKUP($G43,'KALK_grund__GR-_LOS_1'!$N$9:$O$10,1)=$G43,VLOOKUP($G43,'KALK_grund__GR-_LOS_1'!$N$9:$O$10,2),0)</f>
        <v>30</v>
      </c>
      <c r="V43" s="397">
        <f t="shared" si="4"/>
        <v>0.29066666666666668</v>
      </c>
      <c r="W43" s="401">
        <f t="shared" si="5"/>
        <v>4.3600000000000003</v>
      </c>
      <c r="X43" s="288" t="s">
        <v>699</v>
      </c>
      <c r="Y43" s="189"/>
      <c r="AMF43"/>
    </row>
    <row r="44" spans="1:1020" s="154" customFormat="1" x14ac:dyDescent="0.2">
      <c r="A44" s="152"/>
      <c r="B44" s="188">
        <v>31</v>
      </c>
      <c r="C44" s="502" t="s">
        <v>601</v>
      </c>
      <c r="D44" s="503"/>
      <c r="E44" s="504"/>
      <c r="F44" s="315"/>
      <c r="G44" s="291"/>
      <c r="H44" s="293"/>
      <c r="I44" s="308"/>
      <c r="J44" s="308"/>
      <c r="K44" s="308"/>
      <c r="L44" s="308"/>
      <c r="M44" s="308"/>
      <c r="N44" s="308"/>
      <c r="O44" s="379"/>
      <c r="P44" s="308"/>
      <c r="Q44" s="308"/>
      <c r="R44" s="308"/>
      <c r="S44" s="308"/>
      <c r="T44" s="308"/>
      <c r="U44" s="439"/>
      <c r="V44" s="308"/>
      <c r="W44" s="308"/>
      <c r="X44" s="287"/>
      <c r="Y44" s="189"/>
      <c r="AMF44"/>
    </row>
    <row r="45" spans="1:1020" s="154" customFormat="1" ht="15" x14ac:dyDescent="0.25">
      <c r="A45" s="152"/>
      <c r="B45" s="188">
        <v>32</v>
      </c>
      <c r="C45" s="387" t="s">
        <v>233</v>
      </c>
      <c r="D45" s="307" t="s">
        <v>602</v>
      </c>
      <c r="E45" s="307"/>
      <c r="F45" s="315" t="s">
        <v>603</v>
      </c>
      <c r="G45" s="291" t="s">
        <v>163</v>
      </c>
      <c r="H45" s="293">
        <v>7</v>
      </c>
      <c r="I45" s="308">
        <v>7</v>
      </c>
      <c r="J45" s="308"/>
      <c r="K45" s="308"/>
      <c r="L45" s="308"/>
      <c r="M45" s="432">
        <f t="shared" ref="M45" si="11">(I45*$M$8*12)+(K45*0.8*12)+L45</f>
        <v>350</v>
      </c>
      <c r="N45" s="389">
        <f t="shared" ref="N45" si="12">(H45*M45)/12</f>
        <v>204.16666666666666</v>
      </c>
      <c r="O45" s="369">
        <v>100</v>
      </c>
      <c r="P45" s="397">
        <f t="shared" ref="P45" si="13">N45/O45</f>
        <v>2.0416666666666665</v>
      </c>
      <c r="Q45" s="433"/>
      <c r="R45" s="433"/>
      <c r="S45" s="434"/>
      <c r="T45" s="400">
        <f t="shared" ref="T45" si="14">H45/O45*$O$7</f>
        <v>1.0972500000000001</v>
      </c>
      <c r="U45" s="438">
        <f>IF(VLOOKUP($G45,'KALK_grund__GR-_LOS_1'!$N$9:$O$10,1)=$G45,VLOOKUP($G45,'KALK_grund__GR-_LOS_1'!$N$9:$O$10,2),0)</f>
        <v>30</v>
      </c>
      <c r="V45" s="397">
        <f t="shared" ref="V45" si="15">H45/U45</f>
        <v>0.23333333333333334</v>
      </c>
      <c r="W45" s="401">
        <f t="shared" ref="W45" si="16">V45*$W$7</f>
        <v>3.5</v>
      </c>
      <c r="X45" s="288" t="s">
        <v>700</v>
      </c>
      <c r="Y45" s="189"/>
      <c r="AMF45"/>
    </row>
    <row r="46" spans="1:1020" x14ac:dyDescent="0.2">
      <c r="A46" s="152">
        <v>1</v>
      </c>
      <c r="B46" s="188">
        <v>33</v>
      </c>
      <c r="C46" s="387"/>
      <c r="D46" s="289"/>
      <c r="E46" s="292"/>
      <c r="F46" s="291"/>
      <c r="G46" s="291"/>
      <c r="H46" s="312"/>
      <c r="I46" s="311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87"/>
      <c r="Y46" s="189"/>
    </row>
    <row r="47" spans="1:1020" ht="15" x14ac:dyDescent="0.25">
      <c r="A47" s="152"/>
      <c r="B47" s="153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29"/>
      <c r="O47" s="153"/>
      <c r="P47" s="415"/>
      <c r="Q47" s="415"/>
      <c r="R47" s="416"/>
      <c r="S47" s="435"/>
      <c r="T47" s="423"/>
      <c r="U47" s="423"/>
      <c r="V47" s="415"/>
      <c r="W47" s="423"/>
      <c r="X47" s="436"/>
    </row>
    <row r="48" spans="1:1020" ht="15" x14ac:dyDescent="0.25">
      <c r="A48" s="152"/>
      <c r="B48" s="153"/>
      <c r="C48" s="409"/>
      <c r="D48" s="409"/>
      <c r="E48" s="409"/>
      <c r="F48" s="409" t="s">
        <v>262</v>
      </c>
      <c r="G48" s="409"/>
      <c r="H48" s="429">
        <f>SUM(H14:H46)</f>
        <v>372.3400000000002</v>
      </c>
      <c r="I48" s="409"/>
      <c r="J48" s="409"/>
      <c r="K48" s="409"/>
      <c r="L48" s="409"/>
      <c r="M48" s="409"/>
      <c r="N48" s="410">
        <f>SUM(N14:N47)</f>
        <v>9947.2916666666679</v>
      </c>
      <c r="O48" s="153" t="s">
        <v>263</v>
      </c>
      <c r="P48" s="414">
        <f>SUM(P14:P46)</f>
        <v>91.685416666666683</v>
      </c>
      <c r="Q48" s="415">
        <f>SUM(Q14:Q46)</f>
        <v>0</v>
      </c>
      <c r="R48" s="416" t="s">
        <v>264</v>
      </c>
      <c r="S48" s="417">
        <f>SUM(S14:S46)</f>
        <v>0</v>
      </c>
      <c r="T48" s="418">
        <f>SUM(T14:T46)</f>
        <v>53.459587500000012</v>
      </c>
      <c r="U48" s="413"/>
      <c r="V48" s="414">
        <f>SUM(V14:V46)</f>
        <v>11.231666666666666</v>
      </c>
      <c r="W48" s="419">
        <f>SUM(W14:W46)</f>
        <v>168.47500000000005</v>
      </c>
      <c r="X48" s="436"/>
      <c r="Y48"/>
      <c r="Z48" s="153"/>
      <c r="AMF48" s="154"/>
    </row>
    <row r="49" spans="1:1020" x14ac:dyDescent="0.2">
      <c r="A49" s="152"/>
      <c r="B49" s="153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3"/>
      <c r="O49" s="153"/>
      <c r="P49" s="254"/>
      <c r="Q49" s="254"/>
      <c r="R49" s="191"/>
      <c r="S49" s="258"/>
      <c r="T49" s="256"/>
      <c r="U49" s="190"/>
      <c r="V49" s="190"/>
      <c r="W49" s="254"/>
      <c r="X49" s="191"/>
      <c r="Y49"/>
      <c r="Z49" s="153"/>
      <c r="AMF49" s="154"/>
    </row>
    <row r="50" spans="1:1020" ht="21.6" customHeight="1" x14ac:dyDescent="0.2">
      <c r="A50" s="152"/>
      <c r="B50" s="153"/>
      <c r="C50" s="252"/>
      <c r="D50" s="252"/>
      <c r="E50" s="252"/>
      <c r="F50" s="252"/>
      <c r="G50" s="252"/>
      <c r="H50" s="252"/>
      <c r="I50" s="494" t="s">
        <v>265</v>
      </c>
      <c r="J50" s="494"/>
      <c r="K50" s="494"/>
      <c r="L50" s="494"/>
      <c r="M50" s="494"/>
      <c r="N50" s="425">
        <f>N48+Q48</f>
        <v>9947.2916666666679</v>
      </c>
      <c r="O50" s="426" t="s">
        <v>266</v>
      </c>
      <c r="P50" s="424">
        <f>P48+S48</f>
        <v>91.685416666666683</v>
      </c>
      <c r="Q50" s="495" t="s">
        <v>267</v>
      </c>
      <c r="R50" s="495"/>
      <c r="S50" s="495"/>
      <c r="T50" s="427"/>
      <c r="U50" s="496">
        <f>P50*O7</f>
        <v>1437.1689062500004</v>
      </c>
      <c r="V50" s="496"/>
      <c r="W50" s="496"/>
      <c r="X50" s="153"/>
      <c r="Z50" s="153"/>
      <c r="AMF50" s="154"/>
    </row>
    <row r="51" spans="1:1020" x14ac:dyDescent="0.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</sheetData>
  <sheetProtection algorithmName="SHA-512" hashValue="hJrY+N3i9H5KmElYyT7TkZrHXM7DXm51iCIyRS7CYBBdRnufkFLJtqZJn6H6NvyXbwdaDnIJL3QcAlxKdS5xEw==" saltValue="xYY4jk3m619/jPXzfGWCMA==" spinCount="100000" sheet="1" objects="1" scenarios="1"/>
  <mergeCells count="15">
    <mergeCell ref="I50:M50"/>
    <mergeCell ref="Q50:S50"/>
    <mergeCell ref="U50:W50"/>
    <mergeCell ref="B3:C3"/>
    <mergeCell ref="J4:R4"/>
    <mergeCell ref="I5:L5"/>
    <mergeCell ref="U5:V5"/>
    <mergeCell ref="B6:D6"/>
    <mergeCell ref="I6:L6"/>
    <mergeCell ref="F6:H6"/>
    <mergeCell ref="C44:E44"/>
    <mergeCell ref="I7:L7"/>
    <mergeCell ref="N10:P10"/>
    <mergeCell ref="Q10:S10"/>
    <mergeCell ref="U10:W10"/>
  </mergeCells>
  <conditionalFormatting sqref="D7:D14">
    <cfRule type="cellIs" priority="4" stopIfTrue="1" operator="notEqual">
      <formula>#REF!</formula>
    </cfRule>
  </conditionalFormatting>
  <conditionalFormatting sqref="D15">
    <cfRule type="cellIs" priority="2" stopIfTrue="1" operator="notEqual">
      <formula>#REF!</formula>
    </cfRule>
  </conditionalFormatting>
  <conditionalFormatting sqref="D16:D43 D45:D46">
    <cfRule type="cellIs" priority="3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592E4-F960-45A6-A8B0-E332B6DB1483}">
  <sheetPr>
    <tabColor rgb="FFFFFF00"/>
  </sheetPr>
  <dimension ref="A1:ALY14"/>
  <sheetViews>
    <sheetView view="pageBreakPreview" zoomScale="118" zoomScaleNormal="100" zoomScaleSheetLayoutView="118" workbookViewId="0">
      <selection activeCell="I29" sqref="I29"/>
    </sheetView>
  </sheetViews>
  <sheetFormatPr baseColWidth="10" defaultRowHeight="14.25" x14ac:dyDescent="0.2"/>
  <cols>
    <col min="1" max="1" width="3.5" style="77" customWidth="1"/>
    <col min="2" max="2" width="4.875" style="78" customWidth="1"/>
    <col min="3" max="3" width="21" style="79" customWidth="1"/>
    <col min="4" max="4" width="32.75" style="80" customWidth="1"/>
    <col min="5" max="5" width="17.75" style="71" customWidth="1"/>
    <col min="6" max="6" width="15.5" style="71" customWidth="1"/>
    <col min="7" max="7" width="6.625" style="71" customWidth="1"/>
    <col min="8" max="8" width="6.375" style="71" customWidth="1"/>
    <col min="9" max="9" width="13.875" style="71" customWidth="1"/>
    <col min="10" max="10" width="21.875" style="71" customWidth="1"/>
    <col min="11" max="11" width="10.625" style="345" customWidth="1"/>
    <col min="12" max="247" width="10.625" style="39" customWidth="1"/>
    <col min="248" max="248" width="5.125" style="39" customWidth="1"/>
    <col min="249" max="249" width="4.875" style="39" customWidth="1"/>
    <col min="250" max="250" width="26.375" style="39" customWidth="1"/>
    <col min="251" max="251" width="15.875" style="39" customWidth="1"/>
    <col min="252" max="254" width="13.375" style="39" customWidth="1"/>
    <col min="255" max="255" width="8.125" style="39" customWidth="1"/>
    <col min="256" max="256" width="9.875" style="39" customWidth="1"/>
    <col min="257" max="257" width="6.875" style="39" customWidth="1"/>
    <col min="258" max="258" width="8.5" style="39" customWidth="1"/>
    <col min="259" max="259" width="10.875" style="39" customWidth="1"/>
    <col min="260" max="260" width="10.5" style="39" customWidth="1"/>
    <col min="261" max="503" width="10.625" style="39" customWidth="1"/>
    <col min="504" max="504" width="5.125" style="39" customWidth="1"/>
    <col min="505" max="505" width="4.875" style="39" customWidth="1"/>
    <col min="506" max="506" width="26.375" style="39" customWidth="1"/>
    <col min="507" max="507" width="15.875" style="39" customWidth="1"/>
    <col min="508" max="510" width="13.375" style="39" customWidth="1"/>
    <col min="511" max="511" width="8.125" style="39" customWidth="1"/>
    <col min="512" max="512" width="9.875" style="39" customWidth="1"/>
    <col min="513" max="513" width="6.875" style="39" customWidth="1"/>
    <col min="514" max="514" width="8.5" style="39" customWidth="1"/>
    <col min="515" max="515" width="10.875" style="39" customWidth="1"/>
    <col min="516" max="516" width="10.5" style="39" customWidth="1"/>
    <col min="517" max="759" width="10.625" style="39" customWidth="1"/>
    <col min="760" max="760" width="5.125" style="39" customWidth="1"/>
    <col min="761" max="761" width="4.875" style="39" customWidth="1"/>
    <col min="762" max="762" width="26.375" style="39" customWidth="1"/>
    <col min="763" max="763" width="15.875" style="39" customWidth="1"/>
    <col min="764" max="766" width="13.375" style="39" customWidth="1"/>
    <col min="767" max="767" width="8.125" style="39" customWidth="1"/>
    <col min="768" max="768" width="9.875" style="39" customWidth="1"/>
    <col min="769" max="769" width="6.875" style="39" customWidth="1"/>
    <col min="770" max="770" width="8.5" style="39" customWidth="1"/>
    <col min="771" max="771" width="10.875" style="39" customWidth="1"/>
    <col min="772" max="772" width="10.5" style="39" customWidth="1"/>
    <col min="773" max="1013" width="10.625" style="39" customWidth="1"/>
    <col min="1014" max="1015" width="10.625" customWidth="1"/>
    <col min="1016" max="1016" width="11" customWidth="1"/>
  </cols>
  <sheetData>
    <row r="1" spans="1:11" ht="7.35" customHeight="1" x14ac:dyDescent="0.2">
      <c r="A1" s="33"/>
      <c r="B1" s="34"/>
      <c r="C1" s="35"/>
      <c r="D1" s="36"/>
      <c r="E1" s="37"/>
      <c r="F1" s="37"/>
      <c r="G1" s="37"/>
      <c r="H1" s="37"/>
      <c r="I1" s="37"/>
      <c r="J1" s="37"/>
    </row>
    <row r="2" spans="1:11" ht="15.75" customHeight="1" x14ac:dyDescent="0.25">
      <c r="A2" s="194" t="s">
        <v>626</v>
      </c>
      <c r="B2" s="194"/>
      <c r="C2" s="194"/>
      <c r="D2" s="194"/>
      <c r="E2" s="194"/>
      <c r="F2" s="194"/>
      <c r="G2" s="194"/>
      <c r="H2" s="37"/>
      <c r="I2" s="37"/>
      <c r="J2" s="194"/>
    </row>
    <row r="3" spans="1:11" s="39" customFormat="1" ht="7.35" customHeight="1" x14ac:dyDescent="0.25">
      <c r="A3" s="194"/>
      <c r="B3" s="194"/>
      <c r="C3" s="194"/>
      <c r="D3" s="194"/>
      <c r="E3" s="194"/>
      <c r="F3" s="194"/>
      <c r="G3" s="194"/>
      <c r="H3" s="37"/>
      <c r="I3" s="37"/>
      <c r="J3" s="194"/>
      <c r="K3" s="345"/>
    </row>
    <row r="4" spans="1:11" s="39" customFormat="1" ht="21" customHeight="1" x14ac:dyDescent="0.25">
      <c r="A4" s="346" t="s">
        <v>608</v>
      </c>
      <c r="B4" s="347"/>
      <c r="C4" s="347"/>
      <c r="D4" s="347"/>
      <c r="E4" s="71"/>
      <c r="F4" s="71"/>
      <c r="G4" s="348"/>
      <c r="H4" s="37"/>
      <c r="I4" s="37"/>
      <c r="J4" s="37"/>
      <c r="K4" s="345"/>
    </row>
    <row r="5" spans="1:11" s="39" customFormat="1" ht="21" customHeight="1" x14ac:dyDescent="0.25">
      <c r="A5" s="346" t="s">
        <v>609</v>
      </c>
      <c r="B5" s="347"/>
      <c r="C5" s="347"/>
      <c r="D5" s="347"/>
      <c r="E5" s="71"/>
      <c r="F5" s="71"/>
      <c r="G5" s="348" t="s">
        <v>627</v>
      </c>
      <c r="H5" s="37"/>
      <c r="I5" s="37"/>
      <c r="J5" s="37"/>
      <c r="K5" s="345"/>
    </row>
    <row r="6" spans="1:11" s="39" customFormat="1" ht="12" customHeight="1" x14ac:dyDescent="0.2">
      <c r="A6" s="40"/>
      <c r="B6" s="40"/>
      <c r="C6" s="41"/>
      <c r="D6" s="41"/>
      <c r="E6" s="37"/>
      <c r="F6" s="37"/>
      <c r="G6" s="37"/>
      <c r="H6" s="37"/>
      <c r="I6" s="37"/>
      <c r="J6" s="37"/>
      <c r="K6" s="345"/>
    </row>
    <row r="7" spans="1:11" s="39" customFormat="1" ht="21" customHeight="1" x14ac:dyDescent="0.25">
      <c r="A7" s="346" t="s">
        <v>610</v>
      </c>
      <c r="B7" s="347"/>
      <c r="C7" s="510" t="str">
        <f>Objektübersicht!E17</f>
        <v>Los 1</v>
      </c>
      <c r="D7" s="510"/>
      <c r="E7" s="510"/>
      <c r="F7" s="71"/>
      <c r="G7" s="511" t="s">
        <v>611</v>
      </c>
      <c r="H7" s="511"/>
      <c r="I7" s="349"/>
      <c r="J7" s="37"/>
      <c r="K7" s="345"/>
    </row>
    <row r="8" spans="1:11" s="39" customFormat="1" ht="25.5" customHeight="1" x14ac:dyDescent="0.2">
      <c r="A8" s="33"/>
      <c r="B8" s="46" t="s">
        <v>33</v>
      </c>
      <c r="C8" s="512" t="s">
        <v>612</v>
      </c>
      <c r="D8" s="513"/>
      <c r="E8" s="350" t="s">
        <v>7</v>
      </c>
      <c r="F8" s="350" t="s">
        <v>8</v>
      </c>
      <c r="G8" s="351" t="s">
        <v>613</v>
      </c>
      <c r="H8" s="352" t="s">
        <v>614</v>
      </c>
      <c r="I8" s="353" t="s">
        <v>615</v>
      </c>
      <c r="J8" s="354" t="s">
        <v>616</v>
      </c>
      <c r="K8" s="345"/>
    </row>
    <row r="9" spans="1:11" s="39" customFormat="1" ht="17.100000000000001" customHeight="1" x14ac:dyDescent="0.2">
      <c r="A9" s="505" t="s">
        <v>42</v>
      </c>
      <c r="B9" s="355" t="s">
        <v>43</v>
      </c>
      <c r="C9" s="506" t="s">
        <v>617</v>
      </c>
      <c r="D9" s="507"/>
      <c r="E9" s="440" t="s">
        <v>618</v>
      </c>
      <c r="F9" s="440" t="s">
        <v>619</v>
      </c>
      <c r="G9" s="356"/>
      <c r="H9" s="357"/>
      <c r="I9" s="358"/>
      <c r="J9" s="359"/>
      <c r="K9" s="345"/>
    </row>
    <row r="10" spans="1:11" s="39" customFormat="1" ht="17.100000000000001" customHeight="1" x14ac:dyDescent="0.2">
      <c r="A10" s="505"/>
      <c r="B10" s="355" t="s">
        <v>44</v>
      </c>
      <c r="C10" s="506" t="s">
        <v>620</v>
      </c>
      <c r="D10" s="507"/>
      <c r="E10" s="440" t="s">
        <v>618</v>
      </c>
      <c r="F10" s="440" t="s">
        <v>619</v>
      </c>
      <c r="G10" s="356"/>
      <c r="H10" s="357"/>
      <c r="I10" s="358"/>
      <c r="J10" s="359"/>
      <c r="K10" s="345"/>
    </row>
    <row r="11" spans="1:11" s="39" customFormat="1" ht="17.100000000000001" customHeight="1" x14ac:dyDescent="0.2">
      <c r="A11" s="505"/>
      <c r="B11" s="355" t="s">
        <v>45</v>
      </c>
      <c r="C11" s="506" t="s">
        <v>621</v>
      </c>
      <c r="D11" s="507"/>
      <c r="E11" s="440" t="s">
        <v>618</v>
      </c>
      <c r="F11" s="440" t="s">
        <v>619</v>
      </c>
      <c r="G11" s="356"/>
      <c r="H11" s="357"/>
      <c r="I11" s="358"/>
      <c r="J11" s="359"/>
      <c r="K11" s="345"/>
    </row>
    <row r="12" spans="1:11" s="39" customFormat="1" ht="17.100000000000001" customHeight="1" x14ac:dyDescent="0.2">
      <c r="A12" s="505"/>
      <c r="B12" s="355" t="s">
        <v>46</v>
      </c>
      <c r="C12" s="506" t="s">
        <v>622</v>
      </c>
      <c r="D12" s="507"/>
      <c r="E12" s="440" t="s">
        <v>618</v>
      </c>
      <c r="F12" s="440" t="s">
        <v>619</v>
      </c>
      <c r="G12" s="356"/>
      <c r="H12" s="357"/>
      <c r="I12" s="358"/>
      <c r="J12" s="359"/>
      <c r="K12" s="345"/>
    </row>
    <row r="13" spans="1:11" s="39" customFormat="1" ht="17.100000000000001" customHeight="1" x14ac:dyDescent="0.2">
      <c r="A13" s="360"/>
      <c r="B13" s="355" t="s">
        <v>47</v>
      </c>
      <c r="C13" s="506" t="s">
        <v>623</v>
      </c>
      <c r="D13" s="507"/>
      <c r="E13" s="441" t="s">
        <v>624</v>
      </c>
      <c r="F13" s="442" t="s">
        <v>625</v>
      </c>
      <c r="G13" s="356"/>
      <c r="H13" s="357"/>
      <c r="I13" s="443"/>
      <c r="J13" s="361"/>
      <c r="K13" s="345"/>
    </row>
    <row r="14" spans="1:11" s="39" customFormat="1" ht="12.75" x14ac:dyDescent="0.2">
      <c r="A14" s="360"/>
      <c r="B14" s="362"/>
      <c r="C14" s="508"/>
      <c r="D14" s="509"/>
      <c r="E14" s="363"/>
      <c r="F14" s="364"/>
      <c r="G14" s="365"/>
      <c r="H14" s="366"/>
      <c r="I14" s="367"/>
      <c r="J14" s="368"/>
      <c r="K14" s="345"/>
    </row>
  </sheetData>
  <sheetProtection algorithmName="SHA-512" hashValue="TdIylhUHGIwPZ+1Mk8gDA9qbnGkJg62r99GpQnTzex+Ra/5IxS3U5CIVexVBy3sGr0+GmWYbJevhPv+/iA2n5g==" saltValue="ZxBnuNi/b06WjpulhebikQ==" spinCount="100000" sheet="1" objects="1" scenarios="1"/>
  <mergeCells count="10">
    <mergeCell ref="C14:D14"/>
    <mergeCell ref="C7:E7"/>
    <mergeCell ref="C13:D13"/>
    <mergeCell ref="G7:H7"/>
    <mergeCell ref="C8:D8"/>
    <mergeCell ref="A9:A12"/>
    <mergeCell ref="C9:D9"/>
    <mergeCell ref="C10:D10"/>
    <mergeCell ref="C11:D11"/>
    <mergeCell ref="C12:D12"/>
  </mergeCells>
  <phoneticPr fontId="63" type="noConversion"/>
  <conditionalFormatting sqref="E9:J14">
    <cfRule type="cellIs" dxfId="0" priority="1" stopIfTrue="1" operator="equal">
      <formula>0</formula>
    </cfRule>
  </conditionalFormatting>
  <pageMargins left="0.78740157480314965" right="0" top="0.39370078740157483" bottom="0.19685039370078741" header="0" footer="0"/>
  <pageSetup paperSize="9" scale="87" orientation="landscape" r:id="rId1"/>
  <headerFooter>
    <oddHeader xml:space="preserve">&amp;C
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9485F-31D7-4ED3-B374-EB17EAE8CCFC}">
  <sheetPr>
    <tabColor rgb="FF92D050"/>
  </sheetPr>
  <dimension ref="A1:IV249"/>
  <sheetViews>
    <sheetView workbookViewId="0">
      <selection activeCell="J30" sqref="J30"/>
    </sheetView>
  </sheetViews>
  <sheetFormatPr baseColWidth="10" defaultRowHeight="15.75" x14ac:dyDescent="0.2"/>
  <cols>
    <col min="1" max="1" width="7" style="215" customWidth="1"/>
    <col min="2" max="2" width="10.125" style="195" customWidth="1"/>
    <col min="3" max="3" width="14.25" style="195" customWidth="1"/>
    <col min="4" max="4" width="10.375" style="213" customWidth="1"/>
    <col min="5" max="6" width="11" style="213"/>
    <col min="7" max="7" width="10.875" style="213" customWidth="1"/>
    <col min="8" max="8" width="14.75" style="213" customWidth="1"/>
    <col min="9" max="9" width="11.25" style="195" customWidth="1"/>
    <col min="10" max="256" width="11" style="195"/>
    <col min="257" max="257" width="7" style="195" customWidth="1"/>
    <col min="258" max="258" width="10.125" style="195" customWidth="1"/>
    <col min="259" max="259" width="14.25" style="195" customWidth="1"/>
    <col min="260" max="260" width="10.375" style="195" customWidth="1"/>
    <col min="261" max="262" width="11" style="195"/>
    <col min="263" max="263" width="10.875" style="195" customWidth="1"/>
    <col min="264" max="264" width="14.75" style="195" customWidth="1"/>
    <col min="265" max="265" width="11.25" style="195" customWidth="1"/>
    <col min="266" max="512" width="11" style="195"/>
    <col min="513" max="513" width="7" style="195" customWidth="1"/>
    <col min="514" max="514" width="10.125" style="195" customWidth="1"/>
    <col min="515" max="515" width="14.25" style="195" customWidth="1"/>
    <col min="516" max="516" width="10.375" style="195" customWidth="1"/>
    <col min="517" max="518" width="11" style="195"/>
    <col min="519" max="519" width="10.875" style="195" customWidth="1"/>
    <col min="520" max="520" width="14.75" style="195" customWidth="1"/>
    <col min="521" max="521" width="11.25" style="195" customWidth="1"/>
    <col min="522" max="768" width="11" style="195"/>
    <col min="769" max="769" width="7" style="195" customWidth="1"/>
    <col min="770" max="770" width="10.125" style="195" customWidth="1"/>
    <col min="771" max="771" width="14.25" style="195" customWidth="1"/>
    <col min="772" max="772" width="10.375" style="195" customWidth="1"/>
    <col min="773" max="774" width="11" style="195"/>
    <col min="775" max="775" width="10.875" style="195" customWidth="1"/>
    <col min="776" max="776" width="14.75" style="195" customWidth="1"/>
    <col min="777" max="777" width="11.25" style="195" customWidth="1"/>
    <col min="778" max="1024" width="11" style="195"/>
    <col min="1025" max="1025" width="7" style="195" customWidth="1"/>
    <col min="1026" max="1026" width="10.125" style="195" customWidth="1"/>
    <col min="1027" max="1027" width="14.25" style="195" customWidth="1"/>
    <col min="1028" max="1028" width="10.375" style="195" customWidth="1"/>
    <col min="1029" max="1030" width="11" style="195"/>
    <col min="1031" max="1031" width="10.875" style="195" customWidth="1"/>
    <col min="1032" max="1032" width="14.75" style="195" customWidth="1"/>
    <col min="1033" max="1033" width="11.25" style="195" customWidth="1"/>
    <col min="1034" max="1280" width="11" style="195"/>
    <col min="1281" max="1281" width="7" style="195" customWidth="1"/>
    <col min="1282" max="1282" width="10.125" style="195" customWidth="1"/>
    <col min="1283" max="1283" width="14.25" style="195" customWidth="1"/>
    <col min="1284" max="1284" width="10.375" style="195" customWidth="1"/>
    <col min="1285" max="1286" width="11" style="195"/>
    <col min="1287" max="1287" width="10.875" style="195" customWidth="1"/>
    <col min="1288" max="1288" width="14.75" style="195" customWidth="1"/>
    <col min="1289" max="1289" width="11.25" style="195" customWidth="1"/>
    <col min="1290" max="1536" width="11" style="195"/>
    <col min="1537" max="1537" width="7" style="195" customWidth="1"/>
    <col min="1538" max="1538" width="10.125" style="195" customWidth="1"/>
    <col min="1539" max="1539" width="14.25" style="195" customWidth="1"/>
    <col min="1540" max="1540" width="10.375" style="195" customWidth="1"/>
    <col min="1541" max="1542" width="11" style="195"/>
    <col min="1543" max="1543" width="10.875" style="195" customWidth="1"/>
    <col min="1544" max="1544" width="14.75" style="195" customWidth="1"/>
    <col min="1545" max="1545" width="11.25" style="195" customWidth="1"/>
    <col min="1546" max="1792" width="11" style="195"/>
    <col min="1793" max="1793" width="7" style="195" customWidth="1"/>
    <col min="1794" max="1794" width="10.125" style="195" customWidth="1"/>
    <col min="1795" max="1795" width="14.25" style="195" customWidth="1"/>
    <col min="1796" max="1796" width="10.375" style="195" customWidth="1"/>
    <col min="1797" max="1798" width="11" style="195"/>
    <col min="1799" max="1799" width="10.875" style="195" customWidth="1"/>
    <col min="1800" max="1800" width="14.75" style="195" customWidth="1"/>
    <col min="1801" max="1801" width="11.25" style="195" customWidth="1"/>
    <col min="1802" max="2048" width="11" style="195"/>
    <col min="2049" max="2049" width="7" style="195" customWidth="1"/>
    <col min="2050" max="2050" width="10.125" style="195" customWidth="1"/>
    <col min="2051" max="2051" width="14.25" style="195" customWidth="1"/>
    <col min="2052" max="2052" width="10.375" style="195" customWidth="1"/>
    <col min="2053" max="2054" width="11" style="195"/>
    <col min="2055" max="2055" width="10.875" style="195" customWidth="1"/>
    <col min="2056" max="2056" width="14.75" style="195" customWidth="1"/>
    <col min="2057" max="2057" width="11.25" style="195" customWidth="1"/>
    <col min="2058" max="2304" width="11" style="195"/>
    <col min="2305" max="2305" width="7" style="195" customWidth="1"/>
    <col min="2306" max="2306" width="10.125" style="195" customWidth="1"/>
    <col min="2307" max="2307" width="14.25" style="195" customWidth="1"/>
    <col min="2308" max="2308" width="10.375" style="195" customWidth="1"/>
    <col min="2309" max="2310" width="11" style="195"/>
    <col min="2311" max="2311" width="10.875" style="195" customWidth="1"/>
    <col min="2312" max="2312" width="14.75" style="195" customWidth="1"/>
    <col min="2313" max="2313" width="11.25" style="195" customWidth="1"/>
    <col min="2314" max="2560" width="11" style="195"/>
    <col min="2561" max="2561" width="7" style="195" customWidth="1"/>
    <col min="2562" max="2562" width="10.125" style="195" customWidth="1"/>
    <col min="2563" max="2563" width="14.25" style="195" customWidth="1"/>
    <col min="2564" max="2564" width="10.375" style="195" customWidth="1"/>
    <col min="2565" max="2566" width="11" style="195"/>
    <col min="2567" max="2567" width="10.875" style="195" customWidth="1"/>
    <col min="2568" max="2568" width="14.75" style="195" customWidth="1"/>
    <col min="2569" max="2569" width="11.25" style="195" customWidth="1"/>
    <col min="2570" max="2816" width="11" style="195"/>
    <col min="2817" max="2817" width="7" style="195" customWidth="1"/>
    <col min="2818" max="2818" width="10.125" style="195" customWidth="1"/>
    <col min="2819" max="2819" width="14.25" style="195" customWidth="1"/>
    <col min="2820" max="2820" width="10.375" style="195" customWidth="1"/>
    <col min="2821" max="2822" width="11" style="195"/>
    <col min="2823" max="2823" width="10.875" style="195" customWidth="1"/>
    <col min="2824" max="2824" width="14.75" style="195" customWidth="1"/>
    <col min="2825" max="2825" width="11.25" style="195" customWidth="1"/>
    <col min="2826" max="3072" width="11" style="195"/>
    <col min="3073" max="3073" width="7" style="195" customWidth="1"/>
    <col min="3074" max="3074" width="10.125" style="195" customWidth="1"/>
    <col min="3075" max="3075" width="14.25" style="195" customWidth="1"/>
    <col min="3076" max="3076" width="10.375" style="195" customWidth="1"/>
    <col min="3077" max="3078" width="11" style="195"/>
    <col min="3079" max="3079" width="10.875" style="195" customWidth="1"/>
    <col min="3080" max="3080" width="14.75" style="195" customWidth="1"/>
    <col min="3081" max="3081" width="11.25" style="195" customWidth="1"/>
    <col min="3082" max="3328" width="11" style="195"/>
    <col min="3329" max="3329" width="7" style="195" customWidth="1"/>
    <col min="3330" max="3330" width="10.125" style="195" customWidth="1"/>
    <col min="3331" max="3331" width="14.25" style="195" customWidth="1"/>
    <col min="3332" max="3332" width="10.375" style="195" customWidth="1"/>
    <col min="3333" max="3334" width="11" style="195"/>
    <col min="3335" max="3335" width="10.875" style="195" customWidth="1"/>
    <col min="3336" max="3336" width="14.75" style="195" customWidth="1"/>
    <col min="3337" max="3337" width="11.25" style="195" customWidth="1"/>
    <col min="3338" max="3584" width="11" style="195"/>
    <col min="3585" max="3585" width="7" style="195" customWidth="1"/>
    <col min="3586" max="3586" width="10.125" style="195" customWidth="1"/>
    <col min="3587" max="3587" width="14.25" style="195" customWidth="1"/>
    <col min="3588" max="3588" width="10.375" style="195" customWidth="1"/>
    <col min="3589" max="3590" width="11" style="195"/>
    <col min="3591" max="3591" width="10.875" style="195" customWidth="1"/>
    <col min="3592" max="3592" width="14.75" style="195" customWidth="1"/>
    <col min="3593" max="3593" width="11.25" style="195" customWidth="1"/>
    <col min="3594" max="3840" width="11" style="195"/>
    <col min="3841" max="3841" width="7" style="195" customWidth="1"/>
    <col min="3842" max="3842" width="10.125" style="195" customWidth="1"/>
    <col min="3843" max="3843" width="14.25" style="195" customWidth="1"/>
    <col min="3844" max="3844" width="10.375" style="195" customWidth="1"/>
    <col min="3845" max="3846" width="11" style="195"/>
    <col min="3847" max="3847" width="10.875" style="195" customWidth="1"/>
    <col min="3848" max="3848" width="14.75" style="195" customWidth="1"/>
    <col min="3849" max="3849" width="11.25" style="195" customWidth="1"/>
    <col min="3850" max="4096" width="11" style="195"/>
    <col min="4097" max="4097" width="7" style="195" customWidth="1"/>
    <col min="4098" max="4098" width="10.125" style="195" customWidth="1"/>
    <col min="4099" max="4099" width="14.25" style="195" customWidth="1"/>
    <col min="4100" max="4100" width="10.375" style="195" customWidth="1"/>
    <col min="4101" max="4102" width="11" style="195"/>
    <col min="4103" max="4103" width="10.875" style="195" customWidth="1"/>
    <col min="4104" max="4104" width="14.75" style="195" customWidth="1"/>
    <col min="4105" max="4105" width="11.25" style="195" customWidth="1"/>
    <col min="4106" max="4352" width="11" style="195"/>
    <col min="4353" max="4353" width="7" style="195" customWidth="1"/>
    <col min="4354" max="4354" width="10.125" style="195" customWidth="1"/>
    <col min="4355" max="4355" width="14.25" style="195" customWidth="1"/>
    <col min="4356" max="4356" width="10.375" style="195" customWidth="1"/>
    <col min="4357" max="4358" width="11" style="195"/>
    <col min="4359" max="4359" width="10.875" style="195" customWidth="1"/>
    <col min="4360" max="4360" width="14.75" style="195" customWidth="1"/>
    <col min="4361" max="4361" width="11.25" style="195" customWidth="1"/>
    <col min="4362" max="4608" width="11" style="195"/>
    <col min="4609" max="4609" width="7" style="195" customWidth="1"/>
    <col min="4610" max="4610" width="10.125" style="195" customWidth="1"/>
    <col min="4611" max="4611" width="14.25" style="195" customWidth="1"/>
    <col min="4612" max="4612" width="10.375" style="195" customWidth="1"/>
    <col min="4613" max="4614" width="11" style="195"/>
    <col min="4615" max="4615" width="10.875" style="195" customWidth="1"/>
    <col min="4616" max="4616" width="14.75" style="195" customWidth="1"/>
    <col min="4617" max="4617" width="11.25" style="195" customWidth="1"/>
    <col min="4618" max="4864" width="11" style="195"/>
    <col min="4865" max="4865" width="7" style="195" customWidth="1"/>
    <col min="4866" max="4866" width="10.125" style="195" customWidth="1"/>
    <col min="4867" max="4867" width="14.25" style="195" customWidth="1"/>
    <col min="4868" max="4868" width="10.375" style="195" customWidth="1"/>
    <col min="4869" max="4870" width="11" style="195"/>
    <col min="4871" max="4871" width="10.875" style="195" customWidth="1"/>
    <col min="4872" max="4872" width="14.75" style="195" customWidth="1"/>
    <col min="4873" max="4873" width="11.25" style="195" customWidth="1"/>
    <col min="4874" max="5120" width="11" style="195"/>
    <col min="5121" max="5121" width="7" style="195" customWidth="1"/>
    <col min="5122" max="5122" width="10.125" style="195" customWidth="1"/>
    <col min="5123" max="5123" width="14.25" style="195" customWidth="1"/>
    <col min="5124" max="5124" width="10.375" style="195" customWidth="1"/>
    <col min="5125" max="5126" width="11" style="195"/>
    <col min="5127" max="5127" width="10.875" style="195" customWidth="1"/>
    <col min="5128" max="5128" width="14.75" style="195" customWidth="1"/>
    <col min="5129" max="5129" width="11.25" style="195" customWidth="1"/>
    <col min="5130" max="5376" width="11" style="195"/>
    <col min="5377" max="5377" width="7" style="195" customWidth="1"/>
    <col min="5378" max="5378" width="10.125" style="195" customWidth="1"/>
    <col min="5379" max="5379" width="14.25" style="195" customWidth="1"/>
    <col min="5380" max="5380" width="10.375" style="195" customWidth="1"/>
    <col min="5381" max="5382" width="11" style="195"/>
    <col min="5383" max="5383" width="10.875" style="195" customWidth="1"/>
    <col min="5384" max="5384" width="14.75" style="195" customWidth="1"/>
    <col min="5385" max="5385" width="11.25" style="195" customWidth="1"/>
    <col min="5386" max="5632" width="11" style="195"/>
    <col min="5633" max="5633" width="7" style="195" customWidth="1"/>
    <col min="5634" max="5634" width="10.125" style="195" customWidth="1"/>
    <col min="5635" max="5635" width="14.25" style="195" customWidth="1"/>
    <col min="5636" max="5636" width="10.375" style="195" customWidth="1"/>
    <col min="5637" max="5638" width="11" style="195"/>
    <col min="5639" max="5639" width="10.875" style="195" customWidth="1"/>
    <col min="5640" max="5640" width="14.75" style="195" customWidth="1"/>
    <col min="5641" max="5641" width="11.25" style="195" customWidth="1"/>
    <col min="5642" max="5888" width="11" style="195"/>
    <col min="5889" max="5889" width="7" style="195" customWidth="1"/>
    <col min="5890" max="5890" width="10.125" style="195" customWidth="1"/>
    <col min="5891" max="5891" width="14.25" style="195" customWidth="1"/>
    <col min="5892" max="5892" width="10.375" style="195" customWidth="1"/>
    <col min="5893" max="5894" width="11" style="195"/>
    <col min="5895" max="5895" width="10.875" style="195" customWidth="1"/>
    <col min="5896" max="5896" width="14.75" style="195" customWidth="1"/>
    <col min="5897" max="5897" width="11.25" style="195" customWidth="1"/>
    <col min="5898" max="6144" width="11" style="195"/>
    <col min="6145" max="6145" width="7" style="195" customWidth="1"/>
    <col min="6146" max="6146" width="10.125" style="195" customWidth="1"/>
    <col min="6147" max="6147" width="14.25" style="195" customWidth="1"/>
    <col min="6148" max="6148" width="10.375" style="195" customWidth="1"/>
    <col min="6149" max="6150" width="11" style="195"/>
    <col min="6151" max="6151" width="10.875" style="195" customWidth="1"/>
    <col min="6152" max="6152" width="14.75" style="195" customWidth="1"/>
    <col min="6153" max="6153" width="11.25" style="195" customWidth="1"/>
    <col min="6154" max="6400" width="11" style="195"/>
    <col min="6401" max="6401" width="7" style="195" customWidth="1"/>
    <col min="6402" max="6402" width="10.125" style="195" customWidth="1"/>
    <col min="6403" max="6403" width="14.25" style="195" customWidth="1"/>
    <col min="6404" max="6404" width="10.375" style="195" customWidth="1"/>
    <col min="6405" max="6406" width="11" style="195"/>
    <col min="6407" max="6407" width="10.875" style="195" customWidth="1"/>
    <col min="6408" max="6408" width="14.75" style="195" customWidth="1"/>
    <col min="6409" max="6409" width="11.25" style="195" customWidth="1"/>
    <col min="6410" max="6656" width="11" style="195"/>
    <col min="6657" max="6657" width="7" style="195" customWidth="1"/>
    <col min="6658" max="6658" width="10.125" style="195" customWidth="1"/>
    <col min="6659" max="6659" width="14.25" style="195" customWidth="1"/>
    <col min="6660" max="6660" width="10.375" style="195" customWidth="1"/>
    <col min="6661" max="6662" width="11" style="195"/>
    <col min="6663" max="6663" width="10.875" style="195" customWidth="1"/>
    <col min="6664" max="6664" width="14.75" style="195" customWidth="1"/>
    <col min="6665" max="6665" width="11.25" style="195" customWidth="1"/>
    <col min="6666" max="6912" width="11" style="195"/>
    <col min="6913" max="6913" width="7" style="195" customWidth="1"/>
    <col min="6914" max="6914" width="10.125" style="195" customWidth="1"/>
    <col min="6915" max="6915" width="14.25" style="195" customWidth="1"/>
    <col min="6916" max="6916" width="10.375" style="195" customWidth="1"/>
    <col min="6917" max="6918" width="11" style="195"/>
    <col min="6919" max="6919" width="10.875" style="195" customWidth="1"/>
    <col min="6920" max="6920" width="14.75" style="195" customWidth="1"/>
    <col min="6921" max="6921" width="11.25" style="195" customWidth="1"/>
    <col min="6922" max="7168" width="11" style="195"/>
    <col min="7169" max="7169" width="7" style="195" customWidth="1"/>
    <col min="7170" max="7170" width="10.125" style="195" customWidth="1"/>
    <col min="7171" max="7171" width="14.25" style="195" customWidth="1"/>
    <col min="7172" max="7172" width="10.375" style="195" customWidth="1"/>
    <col min="7173" max="7174" width="11" style="195"/>
    <col min="7175" max="7175" width="10.875" style="195" customWidth="1"/>
    <col min="7176" max="7176" width="14.75" style="195" customWidth="1"/>
    <col min="7177" max="7177" width="11.25" style="195" customWidth="1"/>
    <col min="7178" max="7424" width="11" style="195"/>
    <col min="7425" max="7425" width="7" style="195" customWidth="1"/>
    <col min="7426" max="7426" width="10.125" style="195" customWidth="1"/>
    <col min="7427" max="7427" width="14.25" style="195" customWidth="1"/>
    <col min="7428" max="7428" width="10.375" style="195" customWidth="1"/>
    <col min="7429" max="7430" width="11" style="195"/>
    <col min="7431" max="7431" width="10.875" style="195" customWidth="1"/>
    <col min="7432" max="7432" width="14.75" style="195" customWidth="1"/>
    <col min="7433" max="7433" width="11.25" style="195" customWidth="1"/>
    <col min="7434" max="7680" width="11" style="195"/>
    <col min="7681" max="7681" width="7" style="195" customWidth="1"/>
    <col min="7682" max="7682" width="10.125" style="195" customWidth="1"/>
    <col min="7683" max="7683" width="14.25" style="195" customWidth="1"/>
    <col min="7684" max="7684" width="10.375" style="195" customWidth="1"/>
    <col min="7685" max="7686" width="11" style="195"/>
    <col min="7687" max="7687" width="10.875" style="195" customWidth="1"/>
    <col min="7688" max="7688" width="14.75" style="195" customWidth="1"/>
    <col min="7689" max="7689" width="11.25" style="195" customWidth="1"/>
    <col min="7690" max="7936" width="11" style="195"/>
    <col min="7937" max="7937" width="7" style="195" customWidth="1"/>
    <col min="7938" max="7938" width="10.125" style="195" customWidth="1"/>
    <col min="7939" max="7939" width="14.25" style="195" customWidth="1"/>
    <col min="7940" max="7940" width="10.375" style="195" customWidth="1"/>
    <col min="7941" max="7942" width="11" style="195"/>
    <col min="7943" max="7943" width="10.875" style="195" customWidth="1"/>
    <col min="7944" max="7944" width="14.75" style="195" customWidth="1"/>
    <col min="7945" max="7945" width="11.25" style="195" customWidth="1"/>
    <col min="7946" max="8192" width="11" style="195"/>
    <col min="8193" max="8193" width="7" style="195" customWidth="1"/>
    <col min="8194" max="8194" width="10.125" style="195" customWidth="1"/>
    <col min="8195" max="8195" width="14.25" style="195" customWidth="1"/>
    <col min="8196" max="8196" width="10.375" style="195" customWidth="1"/>
    <col min="8197" max="8198" width="11" style="195"/>
    <col min="8199" max="8199" width="10.875" style="195" customWidth="1"/>
    <col min="8200" max="8200" width="14.75" style="195" customWidth="1"/>
    <col min="8201" max="8201" width="11.25" style="195" customWidth="1"/>
    <col min="8202" max="8448" width="11" style="195"/>
    <col min="8449" max="8449" width="7" style="195" customWidth="1"/>
    <col min="8450" max="8450" width="10.125" style="195" customWidth="1"/>
    <col min="8451" max="8451" width="14.25" style="195" customWidth="1"/>
    <col min="8452" max="8452" width="10.375" style="195" customWidth="1"/>
    <col min="8453" max="8454" width="11" style="195"/>
    <col min="8455" max="8455" width="10.875" style="195" customWidth="1"/>
    <col min="8456" max="8456" width="14.75" style="195" customWidth="1"/>
    <col min="8457" max="8457" width="11.25" style="195" customWidth="1"/>
    <col min="8458" max="8704" width="11" style="195"/>
    <col min="8705" max="8705" width="7" style="195" customWidth="1"/>
    <col min="8706" max="8706" width="10.125" style="195" customWidth="1"/>
    <col min="8707" max="8707" width="14.25" style="195" customWidth="1"/>
    <col min="8708" max="8708" width="10.375" style="195" customWidth="1"/>
    <col min="8709" max="8710" width="11" style="195"/>
    <col min="8711" max="8711" width="10.875" style="195" customWidth="1"/>
    <col min="8712" max="8712" width="14.75" style="195" customWidth="1"/>
    <col min="8713" max="8713" width="11.25" style="195" customWidth="1"/>
    <col min="8714" max="8960" width="11" style="195"/>
    <col min="8961" max="8961" width="7" style="195" customWidth="1"/>
    <col min="8962" max="8962" width="10.125" style="195" customWidth="1"/>
    <col min="8963" max="8963" width="14.25" style="195" customWidth="1"/>
    <col min="8964" max="8964" width="10.375" style="195" customWidth="1"/>
    <col min="8965" max="8966" width="11" style="195"/>
    <col min="8967" max="8967" width="10.875" style="195" customWidth="1"/>
    <col min="8968" max="8968" width="14.75" style="195" customWidth="1"/>
    <col min="8969" max="8969" width="11.25" style="195" customWidth="1"/>
    <col min="8970" max="9216" width="11" style="195"/>
    <col min="9217" max="9217" width="7" style="195" customWidth="1"/>
    <col min="9218" max="9218" width="10.125" style="195" customWidth="1"/>
    <col min="9219" max="9219" width="14.25" style="195" customWidth="1"/>
    <col min="9220" max="9220" width="10.375" style="195" customWidth="1"/>
    <col min="9221" max="9222" width="11" style="195"/>
    <col min="9223" max="9223" width="10.875" style="195" customWidth="1"/>
    <col min="9224" max="9224" width="14.75" style="195" customWidth="1"/>
    <col min="9225" max="9225" width="11.25" style="195" customWidth="1"/>
    <col min="9226" max="9472" width="11" style="195"/>
    <col min="9473" max="9473" width="7" style="195" customWidth="1"/>
    <col min="9474" max="9474" width="10.125" style="195" customWidth="1"/>
    <col min="9475" max="9475" width="14.25" style="195" customWidth="1"/>
    <col min="9476" max="9476" width="10.375" style="195" customWidth="1"/>
    <col min="9477" max="9478" width="11" style="195"/>
    <col min="9479" max="9479" width="10.875" style="195" customWidth="1"/>
    <col min="9480" max="9480" width="14.75" style="195" customWidth="1"/>
    <col min="9481" max="9481" width="11.25" style="195" customWidth="1"/>
    <col min="9482" max="9728" width="11" style="195"/>
    <col min="9729" max="9729" width="7" style="195" customWidth="1"/>
    <col min="9730" max="9730" width="10.125" style="195" customWidth="1"/>
    <col min="9731" max="9731" width="14.25" style="195" customWidth="1"/>
    <col min="9732" max="9732" width="10.375" style="195" customWidth="1"/>
    <col min="9733" max="9734" width="11" style="195"/>
    <col min="9735" max="9735" width="10.875" style="195" customWidth="1"/>
    <col min="9736" max="9736" width="14.75" style="195" customWidth="1"/>
    <col min="9737" max="9737" width="11.25" style="195" customWidth="1"/>
    <col min="9738" max="9984" width="11" style="195"/>
    <col min="9985" max="9985" width="7" style="195" customWidth="1"/>
    <col min="9986" max="9986" width="10.125" style="195" customWidth="1"/>
    <col min="9987" max="9987" width="14.25" style="195" customWidth="1"/>
    <col min="9988" max="9988" width="10.375" style="195" customWidth="1"/>
    <col min="9989" max="9990" width="11" style="195"/>
    <col min="9991" max="9991" width="10.875" style="195" customWidth="1"/>
    <col min="9992" max="9992" width="14.75" style="195" customWidth="1"/>
    <col min="9993" max="9993" width="11.25" style="195" customWidth="1"/>
    <col min="9994" max="10240" width="11" style="195"/>
    <col min="10241" max="10241" width="7" style="195" customWidth="1"/>
    <col min="10242" max="10242" width="10.125" style="195" customWidth="1"/>
    <col min="10243" max="10243" width="14.25" style="195" customWidth="1"/>
    <col min="10244" max="10244" width="10.375" style="195" customWidth="1"/>
    <col min="10245" max="10246" width="11" style="195"/>
    <col min="10247" max="10247" width="10.875" style="195" customWidth="1"/>
    <col min="10248" max="10248" width="14.75" style="195" customWidth="1"/>
    <col min="10249" max="10249" width="11.25" style="195" customWidth="1"/>
    <col min="10250" max="10496" width="11" style="195"/>
    <col min="10497" max="10497" width="7" style="195" customWidth="1"/>
    <col min="10498" max="10498" width="10.125" style="195" customWidth="1"/>
    <col min="10499" max="10499" width="14.25" style="195" customWidth="1"/>
    <col min="10500" max="10500" width="10.375" style="195" customWidth="1"/>
    <col min="10501" max="10502" width="11" style="195"/>
    <col min="10503" max="10503" width="10.875" style="195" customWidth="1"/>
    <col min="10504" max="10504" width="14.75" style="195" customWidth="1"/>
    <col min="10505" max="10505" width="11.25" style="195" customWidth="1"/>
    <col min="10506" max="10752" width="11" style="195"/>
    <col min="10753" max="10753" width="7" style="195" customWidth="1"/>
    <col min="10754" max="10754" width="10.125" style="195" customWidth="1"/>
    <col min="10755" max="10755" width="14.25" style="195" customWidth="1"/>
    <col min="10756" max="10756" width="10.375" style="195" customWidth="1"/>
    <col min="10757" max="10758" width="11" style="195"/>
    <col min="10759" max="10759" width="10.875" style="195" customWidth="1"/>
    <col min="10760" max="10760" width="14.75" style="195" customWidth="1"/>
    <col min="10761" max="10761" width="11.25" style="195" customWidth="1"/>
    <col min="10762" max="11008" width="11" style="195"/>
    <col min="11009" max="11009" width="7" style="195" customWidth="1"/>
    <col min="11010" max="11010" width="10.125" style="195" customWidth="1"/>
    <col min="11011" max="11011" width="14.25" style="195" customWidth="1"/>
    <col min="11012" max="11012" width="10.375" style="195" customWidth="1"/>
    <col min="11013" max="11014" width="11" style="195"/>
    <col min="11015" max="11015" width="10.875" style="195" customWidth="1"/>
    <col min="11016" max="11016" width="14.75" style="195" customWidth="1"/>
    <col min="11017" max="11017" width="11.25" style="195" customWidth="1"/>
    <col min="11018" max="11264" width="11" style="195"/>
    <col min="11265" max="11265" width="7" style="195" customWidth="1"/>
    <col min="11266" max="11266" width="10.125" style="195" customWidth="1"/>
    <col min="11267" max="11267" width="14.25" style="195" customWidth="1"/>
    <col min="11268" max="11268" width="10.375" style="195" customWidth="1"/>
    <col min="11269" max="11270" width="11" style="195"/>
    <col min="11271" max="11271" width="10.875" style="195" customWidth="1"/>
    <col min="11272" max="11272" width="14.75" style="195" customWidth="1"/>
    <col min="11273" max="11273" width="11.25" style="195" customWidth="1"/>
    <col min="11274" max="11520" width="11" style="195"/>
    <col min="11521" max="11521" width="7" style="195" customWidth="1"/>
    <col min="11522" max="11522" width="10.125" style="195" customWidth="1"/>
    <col min="11523" max="11523" width="14.25" style="195" customWidth="1"/>
    <col min="11524" max="11524" width="10.375" style="195" customWidth="1"/>
    <col min="11525" max="11526" width="11" style="195"/>
    <col min="11527" max="11527" width="10.875" style="195" customWidth="1"/>
    <col min="11528" max="11528" width="14.75" style="195" customWidth="1"/>
    <col min="11529" max="11529" width="11.25" style="195" customWidth="1"/>
    <col min="11530" max="11776" width="11" style="195"/>
    <col min="11777" max="11777" width="7" style="195" customWidth="1"/>
    <col min="11778" max="11778" width="10.125" style="195" customWidth="1"/>
    <col min="11779" max="11779" width="14.25" style="195" customWidth="1"/>
    <col min="11780" max="11780" width="10.375" style="195" customWidth="1"/>
    <col min="11781" max="11782" width="11" style="195"/>
    <col min="11783" max="11783" width="10.875" style="195" customWidth="1"/>
    <col min="11784" max="11784" width="14.75" style="195" customWidth="1"/>
    <col min="11785" max="11785" width="11.25" style="195" customWidth="1"/>
    <col min="11786" max="12032" width="11" style="195"/>
    <col min="12033" max="12033" width="7" style="195" customWidth="1"/>
    <col min="12034" max="12034" width="10.125" style="195" customWidth="1"/>
    <col min="12035" max="12035" width="14.25" style="195" customWidth="1"/>
    <col min="12036" max="12036" width="10.375" style="195" customWidth="1"/>
    <col min="12037" max="12038" width="11" style="195"/>
    <col min="12039" max="12039" width="10.875" style="195" customWidth="1"/>
    <col min="12040" max="12040" width="14.75" style="195" customWidth="1"/>
    <col min="12041" max="12041" width="11.25" style="195" customWidth="1"/>
    <col min="12042" max="12288" width="11" style="195"/>
    <col min="12289" max="12289" width="7" style="195" customWidth="1"/>
    <col min="12290" max="12290" width="10.125" style="195" customWidth="1"/>
    <col min="12291" max="12291" width="14.25" style="195" customWidth="1"/>
    <col min="12292" max="12292" width="10.375" style="195" customWidth="1"/>
    <col min="12293" max="12294" width="11" style="195"/>
    <col min="12295" max="12295" width="10.875" style="195" customWidth="1"/>
    <col min="12296" max="12296" width="14.75" style="195" customWidth="1"/>
    <col min="12297" max="12297" width="11.25" style="195" customWidth="1"/>
    <col min="12298" max="12544" width="11" style="195"/>
    <col min="12545" max="12545" width="7" style="195" customWidth="1"/>
    <col min="12546" max="12546" width="10.125" style="195" customWidth="1"/>
    <col min="12547" max="12547" width="14.25" style="195" customWidth="1"/>
    <col min="12548" max="12548" width="10.375" style="195" customWidth="1"/>
    <col min="12549" max="12550" width="11" style="195"/>
    <col min="12551" max="12551" width="10.875" style="195" customWidth="1"/>
    <col min="12552" max="12552" width="14.75" style="195" customWidth="1"/>
    <col min="12553" max="12553" width="11.25" style="195" customWidth="1"/>
    <col min="12554" max="12800" width="11" style="195"/>
    <col min="12801" max="12801" width="7" style="195" customWidth="1"/>
    <col min="12802" max="12802" width="10.125" style="195" customWidth="1"/>
    <col min="12803" max="12803" width="14.25" style="195" customWidth="1"/>
    <col min="12804" max="12804" width="10.375" style="195" customWidth="1"/>
    <col min="12805" max="12806" width="11" style="195"/>
    <col min="12807" max="12807" width="10.875" style="195" customWidth="1"/>
    <col min="12808" max="12808" width="14.75" style="195" customWidth="1"/>
    <col min="12809" max="12809" width="11.25" style="195" customWidth="1"/>
    <col min="12810" max="13056" width="11" style="195"/>
    <col min="13057" max="13057" width="7" style="195" customWidth="1"/>
    <col min="13058" max="13058" width="10.125" style="195" customWidth="1"/>
    <col min="13059" max="13059" width="14.25" style="195" customWidth="1"/>
    <col min="13060" max="13060" width="10.375" style="195" customWidth="1"/>
    <col min="13061" max="13062" width="11" style="195"/>
    <col min="13063" max="13063" width="10.875" style="195" customWidth="1"/>
    <col min="13064" max="13064" width="14.75" style="195" customWidth="1"/>
    <col min="13065" max="13065" width="11.25" style="195" customWidth="1"/>
    <col min="13066" max="13312" width="11" style="195"/>
    <col min="13313" max="13313" width="7" style="195" customWidth="1"/>
    <col min="13314" max="13314" width="10.125" style="195" customWidth="1"/>
    <col min="13315" max="13315" width="14.25" style="195" customWidth="1"/>
    <col min="13316" max="13316" width="10.375" style="195" customWidth="1"/>
    <col min="13317" max="13318" width="11" style="195"/>
    <col min="13319" max="13319" width="10.875" style="195" customWidth="1"/>
    <col min="13320" max="13320" width="14.75" style="195" customWidth="1"/>
    <col min="13321" max="13321" width="11.25" style="195" customWidth="1"/>
    <col min="13322" max="13568" width="11" style="195"/>
    <col min="13569" max="13569" width="7" style="195" customWidth="1"/>
    <col min="13570" max="13570" width="10.125" style="195" customWidth="1"/>
    <col min="13571" max="13571" width="14.25" style="195" customWidth="1"/>
    <col min="13572" max="13572" width="10.375" style="195" customWidth="1"/>
    <col min="13573" max="13574" width="11" style="195"/>
    <col min="13575" max="13575" width="10.875" style="195" customWidth="1"/>
    <col min="13576" max="13576" width="14.75" style="195" customWidth="1"/>
    <col min="13577" max="13577" width="11.25" style="195" customWidth="1"/>
    <col min="13578" max="13824" width="11" style="195"/>
    <col min="13825" max="13825" width="7" style="195" customWidth="1"/>
    <col min="13826" max="13826" width="10.125" style="195" customWidth="1"/>
    <col min="13827" max="13827" width="14.25" style="195" customWidth="1"/>
    <col min="13828" max="13828" width="10.375" style="195" customWidth="1"/>
    <col min="13829" max="13830" width="11" style="195"/>
    <col min="13831" max="13831" width="10.875" style="195" customWidth="1"/>
    <col min="13832" max="13832" width="14.75" style="195" customWidth="1"/>
    <col min="13833" max="13833" width="11.25" style="195" customWidth="1"/>
    <col min="13834" max="14080" width="11" style="195"/>
    <col min="14081" max="14081" width="7" style="195" customWidth="1"/>
    <col min="14082" max="14082" width="10.125" style="195" customWidth="1"/>
    <col min="14083" max="14083" width="14.25" style="195" customWidth="1"/>
    <col min="14084" max="14084" width="10.375" style="195" customWidth="1"/>
    <col min="14085" max="14086" width="11" style="195"/>
    <col min="14087" max="14087" width="10.875" style="195" customWidth="1"/>
    <col min="14088" max="14088" width="14.75" style="195" customWidth="1"/>
    <col min="14089" max="14089" width="11.25" style="195" customWidth="1"/>
    <col min="14090" max="14336" width="11" style="195"/>
    <col min="14337" max="14337" width="7" style="195" customWidth="1"/>
    <col min="14338" max="14338" width="10.125" style="195" customWidth="1"/>
    <col min="14339" max="14339" width="14.25" style="195" customWidth="1"/>
    <col min="14340" max="14340" width="10.375" style="195" customWidth="1"/>
    <col min="14341" max="14342" width="11" style="195"/>
    <col min="14343" max="14343" width="10.875" style="195" customWidth="1"/>
    <col min="14344" max="14344" width="14.75" style="195" customWidth="1"/>
    <col min="14345" max="14345" width="11.25" style="195" customWidth="1"/>
    <col min="14346" max="14592" width="11" style="195"/>
    <col min="14593" max="14593" width="7" style="195" customWidth="1"/>
    <col min="14594" max="14594" width="10.125" style="195" customWidth="1"/>
    <col min="14595" max="14595" width="14.25" style="195" customWidth="1"/>
    <col min="14596" max="14596" width="10.375" style="195" customWidth="1"/>
    <col min="14597" max="14598" width="11" style="195"/>
    <col min="14599" max="14599" width="10.875" style="195" customWidth="1"/>
    <col min="14600" max="14600" width="14.75" style="195" customWidth="1"/>
    <col min="14601" max="14601" width="11.25" style="195" customWidth="1"/>
    <col min="14602" max="14848" width="11" style="195"/>
    <col min="14849" max="14849" width="7" style="195" customWidth="1"/>
    <col min="14850" max="14850" width="10.125" style="195" customWidth="1"/>
    <col min="14851" max="14851" width="14.25" style="195" customWidth="1"/>
    <col min="14852" max="14852" width="10.375" style="195" customWidth="1"/>
    <col min="14853" max="14854" width="11" style="195"/>
    <col min="14855" max="14855" width="10.875" style="195" customWidth="1"/>
    <col min="14856" max="14856" width="14.75" style="195" customWidth="1"/>
    <col min="14857" max="14857" width="11.25" style="195" customWidth="1"/>
    <col min="14858" max="15104" width="11" style="195"/>
    <col min="15105" max="15105" width="7" style="195" customWidth="1"/>
    <col min="15106" max="15106" width="10.125" style="195" customWidth="1"/>
    <col min="15107" max="15107" width="14.25" style="195" customWidth="1"/>
    <col min="15108" max="15108" width="10.375" style="195" customWidth="1"/>
    <col min="15109" max="15110" width="11" style="195"/>
    <col min="15111" max="15111" width="10.875" style="195" customWidth="1"/>
    <col min="15112" max="15112" width="14.75" style="195" customWidth="1"/>
    <col min="15113" max="15113" width="11.25" style="195" customWidth="1"/>
    <col min="15114" max="15360" width="11" style="195"/>
    <col min="15361" max="15361" width="7" style="195" customWidth="1"/>
    <col min="15362" max="15362" width="10.125" style="195" customWidth="1"/>
    <col min="15363" max="15363" width="14.25" style="195" customWidth="1"/>
    <col min="15364" max="15364" width="10.375" style="195" customWidth="1"/>
    <col min="15365" max="15366" width="11" style="195"/>
    <col min="15367" max="15367" width="10.875" style="195" customWidth="1"/>
    <col min="15368" max="15368" width="14.75" style="195" customWidth="1"/>
    <col min="15369" max="15369" width="11.25" style="195" customWidth="1"/>
    <col min="15370" max="15616" width="11" style="195"/>
    <col min="15617" max="15617" width="7" style="195" customWidth="1"/>
    <col min="15618" max="15618" width="10.125" style="195" customWidth="1"/>
    <col min="15619" max="15619" width="14.25" style="195" customWidth="1"/>
    <col min="15620" max="15620" width="10.375" style="195" customWidth="1"/>
    <col min="15621" max="15622" width="11" style="195"/>
    <col min="15623" max="15623" width="10.875" style="195" customWidth="1"/>
    <col min="15624" max="15624" width="14.75" style="195" customWidth="1"/>
    <col min="15625" max="15625" width="11.25" style="195" customWidth="1"/>
    <col min="15626" max="15872" width="11" style="195"/>
    <col min="15873" max="15873" width="7" style="195" customWidth="1"/>
    <col min="15874" max="15874" width="10.125" style="195" customWidth="1"/>
    <col min="15875" max="15875" width="14.25" style="195" customWidth="1"/>
    <col min="15876" max="15876" width="10.375" style="195" customWidth="1"/>
    <col min="15877" max="15878" width="11" style="195"/>
    <col min="15879" max="15879" width="10.875" style="195" customWidth="1"/>
    <col min="15880" max="15880" width="14.75" style="195" customWidth="1"/>
    <col min="15881" max="15881" width="11.25" style="195" customWidth="1"/>
    <col min="15882" max="16128" width="11" style="195"/>
    <col min="16129" max="16129" width="7" style="195" customWidth="1"/>
    <col min="16130" max="16130" width="10.125" style="195" customWidth="1"/>
    <col min="16131" max="16131" width="14.25" style="195" customWidth="1"/>
    <col min="16132" max="16132" width="10.375" style="195" customWidth="1"/>
    <col min="16133" max="16134" width="11" style="195"/>
    <col min="16135" max="16135" width="10.875" style="195" customWidth="1"/>
    <col min="16136" max="16136" width="14.75" style="195" customWidth="1"/>
    <col min="16137" max="16137" width="11.25" style="195" customWidth="1"/>
    <col min="16138" max="16384" width="11" style="195"/>
  </cols>
  <sheetData>
    <row r="1" spans="1:10" ht="25.5" x14ac:dyDescent="0.2">
      <c r="A1" s="454" t="s">
        <v>313</v>
      </c>
      <c r="B1" s="454"/>
      <c r="C1" s="454"/>
      <c r="D1" s="454"/>
      <c r="E1" s="454"/>
      <c r="F1" s="454"/>
      <c r="G1" s="454"/>
      <c r="H1" s="454"/>
      <c r="I1" s="454"/>
    </row>
    <row r="2" spans="1:10" ht="25.5" x14ac:dyDescent="0.2">
      <c r="A2" s="455" t="s">
        <v>648</v>
      </c>
      <c r="B2" s="455"/>
      <c r="C2" s="455"/>
      <c r="D2" s="455"/>
      <c r="E2" s="455"/>
      <c r="F2" s="455"/>
      <c r="G2" s="455"/>
      <c r="H2" s="455"/>
    </row>
    <row r="3" spans="1:10" ht="25.5" x14ac:dyDescent="0.2">
      <c r="A3" s="196"/>
      <c r="B3" s="196"/>
      <c r="C3" s="196"/>
      <c r="D3" s="196"/>
      <c r="E3" s="196"/>
      <c r="F3" s="196"/>
      <c r="G3" s="196"/>
      <c r="H3" s="196"/>
    </row>
    <row r="4" spans="1:10" x14ac:dyDescent="0.2">
      <c r="A4" s="197"/>
      <c r="B4" s="456" t="s">
        <v>314</v>
      </c>
      <c r="C4" s="456"/>
      <c r="D4" s="199"/>
      <c r="E4" s="200"/>
      <c r="F4" s="200"/>
      <c r="G4" s="200"/>
      <c r="H4" s="200"/>
      <c r="I4" s="200"/>
    </row>
    <row r="5" spans="1:10" ht="15.75" customHeight="1" x14ac:dyDescent="0.2">
      <c r="A5" s="201"/>
      <c r="B5" s="202" t="s">
        <v>691</v>
      </c>
      <c r="C5" s="203"/>
      <c r="D5" s="203"/>
      <c r="E5" s="203"/>
      <c r="F5" s="203"/>
      <c r="G5" s="203"/>
      <c r="H5" s="203"/>
      <c r="I5" s="204"/>
      <c r="J5" s="205"/>
    </row>
    <row r="6" spans="1:10" ht="15.75" customHeight="1" x14ac:dyDescent="0.2">
      <c r="A6" s="201"/>
      <c r="B6" s="206" t="s">
        <v>315</v>
      </c>
      <c r="C6" s="207"/>
      <c r="D6" s="207"/>
      <c r="E6" s="207"/>
      <c r="F6" s="207"/>
      <c r="G6" s="207"/>
      <c r="H6" s="207"/>
      <c r="I6" s="208"/>
      <c r="J6" s="209"/>
    </row>
    <row r="7" spans="1:10" ht="15.75" customHeight="1" x14ac:dyDescent="0.2">
      <c r="A7" s="201"/>
      <c r="B7" s="206" t="s">
        <v>316</v>
      </c>
      <c r="C7" s="207"/>
      <c r="D7" s="207"/>
      <c r="E7" s="207"/>
      <c r="F7" s="207"/>
      <c r="G7" s="207"/>
      <c r="H7" s="207"/>
      <c r="I7" s="208"/>
      <c r="J7" s="209"/>
    </row>
    <row r="8" spans="1:10" ht="15.75" customHeight="1" x14ac:dyDescent="0.2">
      <c r="A8" s="201"/>
      <c r="B8" s="206" t="s">
        <v>690</v>
      </c>
      <c r="C8" s="207"/>
      <c r="D8" s="207"/>
      <c r="E8" s="207"/>
      <c r="F8" s="207"/>
      <c r="G8" s="207"/>
      <c r="H8" s="207"/>
      <c r="I8" s="208"/>
      <c r="J8" s="209"/>
    </row>
    <row r="9" spans="1:10" ht="15.75" customHeight="1" x14ac:dyDescent="0.2">
      <c r="A9" s="201"/>
      <c r="B9" s="206" t="s">
        <v>692</v>
      </c>
      <c r="C9" s="207"/>
      <c r="D9" s="207"/>
      <c r="E9" s="207"/>
      <c r="F9" s="207"/>
      <c r="G9" s="207"/>
      <c r="H9" s="207"/>
      <c r="I9" s="208"/>
      <c r="J9" s="209"/>
    </row>
    <row r="10" spans="1:10" ht="15.75" customHeight="1" x14ac:dyDescent="0.2">
      <c r="A10" s="201"/>
      <c r="B10" s="206" t="s">
        <v>689</v>
      </c>
      <c r="C10" s="207"/>
      <c r="D10" s="207"/>
      <c r="E10" s="207"/>
      <c r="F10" s="207"/>
      <c r="G10" s="207"/>
      <c r="H10" s="207"/>
      <c r="I10" s="208"/>
      <c r="J10" s="209"/>
    </row>
    <row r="11" spans="1:10" ht="15.75" customHeight="1" x14ac:dyDescent="0.2">
      <c r="A11" s="201"/>
      <c r="B11" s="206" t="s">
        <v>317</v>
      </c>
      <c r="C11" s="207"/>
      <c r="D11" s="207"/>
      <c r="E11" s="207"/>
      <c r="F11" s="207"/>
      <c r="G11" s="207"/>
      <c r="H11" s="207"/>
      <c r="I11" s="208"/>
      <c r="J11" s="209"/>
    </row>
    <row r="12" spans="1:10" ht="15.75" customHeight="1" x14ac:dyDescent="0.2">
      <c r="A12" s="201"/>
      <c r="B12" s="206" t="s">
        <v>411</v>
      </c>
      <c r="C12" s="207"/>
      <c r="D12" s="207"/>
      <c r="E12" s="207"/>
      <c r="F12" s="207"/>
      <c r="G12" s="207"/>
      <c r="H12" s="207"/>
      <c r="I12" s="208"/>
      <c r="J12" s="209"/>
    </row>
    <row r="13" spans="1:10" ht="15.75" customHeight="1" x14ac:dyDescent="0.2">
      <c r="A13" s="201"/>
      <c r="B13" s="206" t="s">
        <v>412</v>
      </c>
      <c r="C13" s="207"/>
      <c r="D13" s="207"/>
      <c r="E13" s="207"/>
      <c r="F13" s="207"/>
      <c r="G13" s="207"/>
      <c r="H13" s="207"/>
      <c r="I13" s="208"/>
      <c r="J13" s="209"/>
    </row>
    <row r="14" spans="1:10" ht="15.75" customHeight="1" x14ac:dyDescent="0.2">
      <c r="A14" s="201"/>
      <c r="B14" s="206" t="s">
        <v>649</v>
      </c>
      <c r="C14" s="207"/>
      <c r="D14" s="207"/>
      <c r="E14" s="207"/>
      <c r="F14" s="207"/>
      <c r="G14" s="207"/>
      <c r="H14" s="207"/>
      <c r="I14" s="208"/>
      <c r="J14" s="209"/>
    </row>
    <row r="15" spans="1:10" ht="15.75" customHeight="1" x14ac:dyDescent="0.2">
      <c r="A15" s="201"/>
      <c r="B15" s="206" t="s">
        <v>645</v>
      </c>
      <c r="C15" s="207"/>
      <c r="D15" s="207"/>
      <c r="E15" s="207"/>
      <c r="F15" s="207"/>
      <c r="G15" s="207"/>
      <c r="H15" s="207"/>
      <c r="I15" s="208"/>
      <c r="J15" s="209"/>
    </row>
    <row r="16" spans="1:10" ht="15.75" customHeight="1" x14ac:dyDescent="0.2">
      <c r="A16" s="201"/>
      <c r="B16" s="206" t="s">
        <v>644</v>
      </c>
      <c r="C16" s="207"/>
      <c r="D16" s="207"/>
      <c r="E16" s="207"/>
      <c r="F16" s="207"/>
      <c r="G16" s="207"/>
      <c r="H16" s="207"/>
      <c r="I16" s="208"/>
      <c r="J16" s="209"/>
    </row>
    <row r="17" spans="1:17" ht="15.75" customHeight="1" x14ac:dyDescent="0.2">
      <c r="A17" s="201"/>
      <c r="B17" s="206" t="s">
        <v>650</v>
      </c>
      <c r="C17" s="207"/>
      <c r="D17" s="207"/>
      <c r="E17" s="207"/>
      <c r="F17" s="207"/>
      <c r="G17" s="207"/>
      <c r="H17" s="207"/>
      <c r="I17" s="208"/>
      <c r="J17" s="209"/>
    </row>
    <row r="18" spans="1:17" ht="15.75" customHeight="1" x14ac:dyDescent="0.2">
      <c r="A18" s="201"/>
      <c r="B18" s="206" t="s">
        <v>318</v>
      </c>
      <c r="C18" s="207"/>
      <c r="D18" s="207"/>
      <c r="E18" s="207"/>
      <c r="F18" s="207"/>
      <c r="G18" s="207"/>
      <c r="H18" s="207"/>
      <c r="I18" s="208"/>
      <c r="J18" s="209"/>
    </row>
    <row r="19" spans="1:17" ht="15.75" customHeight="1" x14ac:dyDescent="0.2">
      <c r="A19" s="201"/>
      <c r="B19" s="206" t="s">
        <v>693</v>
      </c>
      <c r="C19" s="207"/>
      <c r="D19" s="207"/>
      <c r="E19" s="207"/>
      <c r="F19" s="207"/>
      <c r="G19" s="207"/>
      <c r="H19" s="207"/>
      <c r="I19" s="208"/>
      <c r="J19" s="209"/>
    </row>
    <row r="20" spans="1:17" ht="15.75" customHeight="1" x14ac:dyDescent="0.2">
      <c r="A20" s="201"/>
      <c r="B20" s="206" t="s">
        <v>686</v>
      </c>
      <c r="C20" s="210"/>
      <c r="D20" s="210"/>
      <c r="E20" s="210"/>
      <c r="F20" s="210"/>
      <c r="G20" s="207"/>
      <c r="H20" s="207"/>
      <c r="I20" s="211"/>
      <c r="J20" s="212"/>
      <c r="K20" s="213"/>
      <c r="L20" s="213"/>
      <c r="M20" s="213"/>
      <c r="N20" s="214"/>
      <c r="O20" s="214"/>
      <c r="Q20" s="215"/>
    </row>
    <row r="21" spans="1:17" ht="15.75" customHeight="1" x14ac:dyDescent="0.2">
      <c r="A21" s="201"/>
      <c r="B21" s="216" t="s">
        <v>651</v>
      </c>
      <c r="C21" s="217"/>
      <c r="D21" s="217"/>
      <c r="E21" s="217"/>
      <c r="F21" s="217"/>
      <c r="G21" s="217"/>
      <c r="H21" s="217"/>
      <c r="I21" s="208"/>
      <c r="J21" s="212"/>
      <c r="K21" s="213"/>
      <c r="L21" s="213"/>
      <c r="M21" s="213"/>
      <c r="N21" s="214"/>
      <c r="O21" s="214"/>
      <c r="Q21" s="215"/>
    </row>
    <row r="22" spans="1:17" ht="15.75" customHeight="1" x14ac:dyDescent="0.2">
      <c r="A22" s="201"/>
      <c r="B22" s="216" t="s">
        <v>652</v>
      </c>
      <c r="C22" s="217"/>
      <c r="D22" s="217"/>
      <c r="E22" s="217"/>
      <c r="F22" s="217"/>
      <c r="G22" s="217"/>
      <c r="H22" s="217"/>
      <c r="I22" s="208"/>
      <c r="J22" s="212"/>
      <c r="K22" s="213"/>
      <c r="L22" s="213"/>
      <c r="M22" s="213"/>
      <c r="N22" s="214"/>
      <c r="O22" s="214"/>
      <c r="Q22" s="215"/>
    </row>
    <row r="23" spans="1:17" ht="15.75" customHeight="1" x14ac:dyDescent="0.2">
      <c r="A23" s="201"/>
      <c r="B23" s="216" t="s">
        <v>687</v>
      </c>
      <c r="C23" s="217"/>
      <c r="D23" s="217"/>
      <c r="E23" s="217"/>
      <c r="F23" s="217"/>
      <c r="G23" s="217"/>
      <c r="H23" s="217"/>
      <c r="I23" s="208"/>
      <c r="J23" s="212"/>
      <c r="K23" s="213"/>
      <c r="L23" s="213"/>
      <c r="M23" s="213"/>
      <c r="N23" s="214"/>
      <c r="O23" s="214"/>
      <c r="Q23" s="215"/>
    </row>
    <row r="24" spans="1:17" ht="15.75" customHeight="1" x14ac:dyDescent="0.2">
      <c r="A24" s="201"/>
      <c r="B24" s="218" t="s">
        <v>688</v>
      </c>
      <c r="C24" s="219"/>
      <c r="D24" s="220"/>
      <c r="E24" s="220"/>
      <c r="F24" s="220"/>
      <c r="G24" s="221"/>
      <c r="H24" s="221"/>
      <c r="I24" s="222"/>
      <c r="J24" s="223"/>
      <c r="K24" s="213"/>
      <c r="L24" s="213"/>
      <c r="M24" s="213"/>
      <c r="N24" s="214"/>
      <c r="O24" s="214"/>
      <c r="Q24" s="215"/>
    </row>
    <row r="25" spans="1:17" ht="15.75" customHeight="1" x14ac:dyDescent="0.2">
      <c r="A25" s="201"/>
      <c r="B25" s="199"/>
      <c r="C25" s="201"/>
      <c r="D25" s="199"/>
      <c r="E25" s="200"/>
      <c r="F25" s="200"/>
      <c r="G25" s="200"/>
      <c r="H25" s="200"/>
      <c r="I25" s="200"/>
      <c r="J25" s="213"/>
      <c r="K25" s="213"/>
      <c r="L25" s="213"/>
      <c r="M25" s="213"/>
      <c r="N25" s="214"/>
      <c r="O25" s="214"/>
      <c r="Q25" s="215"/>
    </row>
    <row r="26" spans="1:17" ht="15.75" customHeight="1" x14ac:dyDescent="0.2">
      <c r="A26" s="201"/>
      <c r="B26" s="197" t="s">
        <v>319</v>
      </c>
      <c r="C26" s="224"/>
      <c r="D26" s="199"/>
      <c r="E26" s="200"/>
      <c r="F26" s="200"/>
      <c r="G26" s="200"/>
      <c r="H26" s="200" t="s">
        <v>11</v>
      </c>
      <c r="J26" s="213"/>
      <c r="K26" s="213"/>
      <c r="L26" s="213"/>
      <c r="M26" s="213"/>
      <c r="N26" s="214"/>
      <c r="O26" s="214"/>
      <c r="Q26" s="215"/>
    </row>
    <row r="27" spans="1:17" ht="15.75" customHeight="1" x14ac:dyDescent="0.2">
      <c r="A27" s="201"/>
      <c r="B27" s="200"/>
      <c r="C27" s="201"/>
      <c r="D27" s="201"/>
      <c r="E27" s="201"/>
      <c r="F27" s="201"/>
      <c r="G27" s="200"/>
      <c r="H27" s="200"/>
      <c r="J27" s="213"/>
      <c r="K27" s="213"/>
      <c r="L27" s="213"/>
      <c r="M27" s="213"/>
      <c r="N27" s="214"/>
      <c r="O27" s="214"/>
      <c r="Q27" s="215"/>
    </row>
    <row r="28" spans="1:17" ht="15.75" customHeight="1" x14ac:dyDescent="0.2">
      <c r="A28" s="201"/>
      <c r="B28" s="201" t="s">
        <v>320</v>
      </c>
      <c r="C28" s="224"/>
      <c r="D28" s="199"/>
      <c r="E28" s="200"/>
      <c r="F28" s="200"/>
      <c r="G28" s="201"/>
      <c r="H28" s="201"/>
      <c r="J28" s="213"/>
      <c r="K28" s="213"/>
      <c r="L28" s="213"/>
      <c r="M28" s="213"/>
      <c r="N28" s="214"/>
      <c r="O28" s="214"/>
      <c r="Q28" s="215"/>
    </row>
    <row r="29" spans="1:17" ht="15.75" customHeight="1" x14ac:dyDescent="0.2">
      <c r="A29" s="201"/>
      <c r="B29" s="201" t="s">
        <v>653</v>
      </c>
      <c r="C29" s="224"/>
      <c r="D29" s="199"/>
      <c r="E29" s="200"/>
      <c r="F29" s="200"/>
      <c r="G29" s="201"/>
      <c r="H29" s="201"/>
      <c r="J29" s="213"/>
      <c r="K29" s="213"/>
      <c r="L29" s="213"/>
      <c r="M29" s="213"/>
      <c r="N29" s="214"/>
      <c r="O29" s="214"/>
      <c r="Q29" s="215"/>
    </row>
    <row r="30" spans="1:17" ht="15.75" customHeight="1" x14ac:dyDescent="0.2">
      <c r="A30" s="201"/>
      <c r="B30" s="199"/>
      <c r="C30" s="201"/>
      <c r="D30" s="199"/>
      <c r="E30" s="200"/>
      <c r="F30" s="200"/>
      <c r="G30" s="200"/>
      <c r="H30" s="200"/>
      <c r="I30" s="200"/>
    </row>
    <row r="31" spans="1:17" ht="15.75" customHeight="1" x14ac:dyDescent="0.2">
      <c r="A31" s="201"/>
      <c r="B31" s="201" t="s">
        <v>321</v>
      </c>
      <c r="C31" s="224"/>
      <c r="D31" s="199"/>
      <c r="E31" s="200"/>
      <c r="F31" s="200"/>
      <c r="G31" s="201"/>
      <c r="H31" s="201"/>
      <c r="J31" s="213"/>
      <c r="K31" s="213"/>
      <c r="L31" s="213"/>
      <c r="M31" s="213"/>
      <c r="N31" s="214"/>
      <c r="O31" s="214"/>
      <c r="Q31" s="215"/>
    </row>
    <row r="32" spans="1:17" ht="15.75" customHeight="1" x14ac:dyDescent="0.2">
      <c r="A32" s="201"/>
      <c r="B32" s="201" t="s">
        <v>322</v>
      </c>
      <c r="C32" s="224"/>
      <c r="D32" s="199"/>
      <c r="E32" s="200"/>
      <c r="F32" s="200"/>
      <c r="G32" s="201"/>
      <c r="H32" s="201"/>
    </row>
    <row r="33" spans="1:17" ht="15.75" customHeight="1" x14ac:dyDescent="0.2">
      <c r="A33" s="201"/>
      <c r="B33" s="201" t="s">
        <v>654</v>
      </c>
      <c r="C33" s="224"/>
      <c r="D33" s="199"/>
      <c r="E33" s="200"/>
      <c r="F33" s="200"/>
      <c r="G33" s="200"/>
      <c r="H33" s="200"/>
    </row>
    <row r="34" spans="1:17" ht="15.75" customHeight="1" x14ac:dyDescent="0.2">
      <c r="A34" s="201"/>
      <c r="B34" s="201"/>
      <c r="C34" s="224"/>
      <c r="D34" s="199"/>
      <c r="E34" s="200"/>
      <c r="F34" s="200"/>
      <c r="G34" s="201"/>
      <c r="H34" s="201"/>
    </row>
    <row r="35" spans="1:17" ht="15.75" customHeight="1" x14ac:dyDescent="0.2">
      <c r="A35" s="201"/>
      <c r="B35" s="201" t="s">
        <v>655</v>
      </c>
      <c r="C35" s="201"/>
      <c r="D35" s="201"/>
      <c r="E35" s="201"/>
      <c r="F35" s="201"/>
      <c r="G35" s="201"/>
      <c r="H35" s="201"/>
    </row>
    <row r="36" spans="1:17" ht="15.75" customHeight="1" x14ac:dyDescent="0.2">
      <c r="A36" s="201"/>
      <c r="B36" s="201" t="s">
        <v>323</v>
      </c>
      <c r="C36" s="224"/>
      <c r="D36" s="199"/>
      <c r="E36" s="200"/>
      <c r="F36" s="200"/>
      <c r="G36" s="200"/>
      <c r="H36" s="200"/>
    </row>
    <row r="37" spans="1:17" ht="15.75" customHeight="1" x14ac:dyDescent="0.2">
      <c r="A37" s="201"/>
      <c r="B37" s="199"/>
      <c r="C37" s="201"/>
      <c r="D37" s="199"/>
      <c r="E37" s="200"/>
      <c r="F37" s="200"/>
      <c r="G37" s="200"/>
      <c r="H37" s="200"/>
      <c r="I37" s="200"/>
    </row>
    <row r="38" spans="1:17" ht="15.75" customHeight="1" x14ac:dyDescent="0.2">
      <c r="A38" s="201"/>
      <c r="B38" s="201" t="s">
        <v>324</v>
      </c>
      <c r="C38" s="200"/>
      <c r="D38" s="225"/>
      <c r="E38" s="201"/>
      <c r="F38" s="201"/>
      <c r="G38" s="201"/>
      <c r="H38" s="201"/>
    </row>
    <row r="39" spans="1:17" ht="15.75" customHeight="1" x14ac:dyDescent="0.2">
      <c r="A39" s="201"/>
      <c r="B39" s="201" t="s">
        <v>325</v>
      </c>
      <c r="C39" s="224"/>
      <c r="D39" s="226"/>
      <c r="E39" s="226"/>
      <c r="F39" s="226"/>
      <c r="G39" s="200"/>
      <c r="H39" s="200"/>
      <c r="J39" s="213"/>
      <c r="K39" s="213"/>
      <c r="L39" s="213"/>
      <c r="M39" s="213"/>
      <c r="N39" s="214"/>
      <c r="O39" s="214"/>
      <c r="Q39" s="215"/>
    </row>
    <row r="40" spans="1:17" ht="15.75" customHeight="1" x14ac:dyDescent="0.2">
      <c r="A40" s="201"/>
      <c r="B40" s="201" t="s">
        <v>326</v>
      </c>
      <c r="C40" s="224"/>
      <c r="D40" s="226"/>
      <c r="E40" s="226"/>
      <c r="F40" s="226"/>
      <c r="G40" s="200"/>
      <c r="H40" s="200"/>
    </row>
    <row r="41" spans="1:17" ht="15.75" customHeight="1" x14ac:dyDescent="0.2">
      <c r="A41" s="201"/>
      <c r="B41" s="201" t="s">
        <v>327</v>
      </c>
      <c r="C41" s="224"/>
      <c r="D41" s="226"/>
      <c r="E41" s="226"/>
      <c r="F41" s="226"/>
      <c r="G41" s="226"/>
      <c r="H41" s="226"/>
      <c r="I41" s="215"/>
      <c r="J41" s="213"/>
      <c r="K41" s="213"/>
      <c r="L41" s="213"/>
      <c r="M41" s="213"/>
      <c r="N41" s="214"/>
      <c r="O41" s="214"/>
      <c r="Q41" s="215"/>
    </row>
    <row r="42" spans="1:17" ht="15.75" customHeight="1" x14ac:dyDescent="0.2">
      <c r="A42" s="201"/>
      <c r="B42" s="201" t="s">
        <v>328</v>
      </c>
      <c r="C42" s="224"/>
      <c r="D42" s="226"/>
      <c r="E42" s="226"/>
      <c r="F42" s="226"/>
      <c r="G42" s="226"/>
      <c r="H42" s="226"/>
      <c r="I42" s="201"/>
      <c r="J42" s="213"/>
      <c r="K42" s="213"/>
      <c r="L42" s="213"/>
      <c r="M42" s="213"/>
      <c r="N42" s="214"/>
      <c r="O42" s="214"/>
      <c r="Q42" s="215"/>
    </row>
    <row r="43" spans="1:17" ht="15.75" customHeight="1" x14ac:dyDescent="0.2">
      <c r="A43" s="201"/>
      <c r="B43" s="201" t="s">
        <v>329</v>
      </c>
      <c r="C43" s="227"/>
      <c r="D43" s="227"/>
      <c r="E43" s="199"/>
      <c r="F43" s="199"/>
      <c r="G43" s="226"/>
      <c r="H43" s="226"/>
      <c r="I43" s="201"/>
      <c r="J43" s="213"/>
      <c r="K43" s="213"/>
      <c r="L43" s="213"/>
      <c r="M43" s="213"/>
      <c r="N43" s="214"/>
      <c r="O43" s="214"/>
      <c r="Q43" s="215"/>
    </row>
    <row r="44" spans="1:17" ht="15.75" customHeight="1" x14ac:dyDescent="0.2">
      <c r="A44" s="201"/>
      <c r="B44" s="199"/>
      <c r="C44" s="201"/>
      <c r="D44" s="199"/>
      <c r="E44" s="200"/>
      <c r="F44" s="200"/>
      <c r="G44" s="200"/>
      <c r="H44" s="200"/>
      <c r="I44" s="200"/>
      <c r="J44" s="213"/>
      <c r="K44" s="213"/>
      <c r="L44" s="213"/>
      <c r="M44" s="213"/>
      <c r="N44" s="214"/>
      <c r="O44" s="214"/>
      <c r="Q44" s="215"/>
    </row>
    <row r="45" spans="1:17" ht="15.75" customHeight="1" x14ac:dyDescent="0.2">
      <c r="A45" s="201"/>
      <c r="B45" s="197" t="s">
        <v>736</v>
      </c>
      <c r="C45" s="201"/>
      <c r="D45" s="201"/>
      <c r="E45" s="199"/>
      <c r="F45" s="199"/>
      <c r="G45" s="199"/>
      <c r="H45" s="199"/>
      <c r="I45" s="201"/>
      <c r="J45" s="213"/>
      <c r="K45" s="213"/>
      <c r="L45" s="213"/>
      <c r="M45" s="213"/>
      <c r="N45" s="214"/>
      <c r="O45" s="214"/>
      <c r="Q45" s="215"/>
    </row>
    <row r="46" spans="1:17" ht="15.75" customHeight="1" x14ac:dyDescent="0.2">
      <c r="A46" s="201"/>
      <c r="B46" s="227" t="s">
        <v>330</v>
      </c>
      <c r="C46" s="201"/>
      <c r="D46" s="201"/>
      <c r="E46" s="199"/>
      <c r="F46" s="199"/>
      <c r="G46" s="199"/>
      <c r="H46" s="199"/>
      <c r="I46" s="200"/>
      <c r="J46" s="201"/>
      <c r="K46" s="213"/>
      <c r="L46" s="213"/>
      <c r="M46" s="213"/>
      <c r="N46" s="214"/>
      <c r="O46" s="214"/>
      <c r="Q46" s="215"/>
    </row>
    <row r="47" spans="1:17" ht="15.75" customHeight="1" x14ac:dyDescent="0.2">
      <c r="A47" s="201"/>
      <c r="B47" s="227" t="s">
        <v>331</v>
      </c>
      <c r="C47" s="228"/>
      <c r="D47" s="228"/>
      <c r="E47" s="228"/>
      <c r="F47" s="228"/>
      <c r="G47" s="228"/>
      <c r="H47" s="228"/>
      <c r="J47" s="201"/>
      <c r="K47" s="213"/>
      <c r="L47" s="213"/>
      <c r="M47" s="213"/>
      <c r="N47" s="214"/>
      <c r="O47" s="214"/>
      <c r="Q47" s="215"/>
    </row>
    <row r="48" spans="1:17" ht="15.75" customHeight="1" x14ac:dyDescent="0.2">
      <c r="A48" s="201"/>
      <c r="B48" s="201" t="s">
        <v>332</v>
      </c>
      <c r="C48" s="228"/>
      <c r="D48" s="228"/>
      <c r="E48" s="228"/>
      <c r="F48" s="228"/>
      <c r="G48" s="228"/>
      <c r="H48" s="228"/>
      <c r="J48" s="201"/>
      <c r="K48" s="213"/>
      <c r="L48" s="213"/>
      <c r="M48" s="213"/>
      <c r="N48" s="214"/>
      <c r="O48" s="214"/>
      <c r="Q48" s="215"/>
    </row>
    <row r="49" spans="1:10" ht="15.75" customHeight="1" x14ac:dyDescent="0.2">
      <c r="A49" s="201"/>
      <c r="B49" s="199"/>
      <c r="C49" s="201"/>
      <c r="D49" s="199"/>
      <c r="E49" s="200"/>
      <c r="F49" s="200"/>
      <c r="G49" s="200"/>
      <c r="H49" s="200"/>
      <c r="I49" s="200"/>
    </row>
    <row r="50" spans="1:10" x14ac:dyDescent="0.2">
      <c r="A50" s="195"/>
      <c r="B50" s="229" t="s">
        <v>333</v>
      </c>
      <c r="D50" s="195"/>
      <c r="E50" s="195"/>
      <c r="F50" s="195"/>
      <c r="G50" s="195"/>
      <c r="H50" s="195"/>
      <c r="J50" s="201"/>
    </row>
    <row r="51" spans="1:10" ht="9.75" customHeight="1" x14ac:dyDescent="0.2">
      <c r="A51" s="201"/>
      <c r="B51" s="201"/>
      <c r="C51" s="230"/>
      <c r="D51" s="230"/>
      <c r="E51" s="230"/>
      <c r="F51" s="198"/>
      <c r="G51" s="198"/>
      <c r="H51" s="199"/>
      <c r="J51" s="201"/>
    </row>
    <row r="52" spans="1:10" x14ac:dyDescent="0.2">
      <c r="A52" s="201"/>
      <c r="B52" s="197" t="s">
        <v>334</v>
      </c>
      <c r="C52" s="230"/>
      <c r="D52" s="230"/>
      <c r="E52" s="230"/>
      <c r="F52" s="198"/>
      <c r="G52" s="198"/>
      <c r="H52" s="199"/>
      <c r="J52" s="201"/>
    </row>
    <row r="53" spans="1:10" x14ac:dyDescent="0.2">
      <c r="A53" s="201"/>
      <c r="B53" s="201" t="s">
        <v>335</v>
      </c>
      <c r="C53" s="230"/>
      <c r="D53" s="230"/>
      <c r="E53" s="230"/>
      <c r="F53" s="198"/>
      <c r="G53" s="198"/>
      <c r="H53" s="199"/>
    </row>
    <row r="54" spans="1:10" x14ac:dyDescent="0.2">
      <c r="A54" s="201"/>
      <c r="B54" s="201" t="s">
        <v>336</v>
      </c>
      <c r="C54" s="230"/>
      <c r="D54" s="230"/>
      <c r="E54" s="230"/>
      <c r="F54" s="198"/>
      <c r="G54" s="198"/>
      <c r="H54" s="199"/>
    </row>
    <row r="55" spans="1:10" x14ac:dyDescent="0.2">
      <c r="A55" s="201"/>
      <c r="B55" s="201" t="s">
        <v>337</v>
      </c>
      <c r="C55" s="230"/>
      <c r="D55" s="230"/>
      <c r="E55" s="230"/>
      <c r="F55" s="198"/>
      <c r="G55" s="198"/>
      <c r="H55" s="199"/>
    </row>
    <row r="56" spans="1:10" x14ac:dyDescent="0.2">
      <c r="A56" s="201"/>
      <c r="B56" s="201" t="s">
        <v>656</v>
      </c>
      <c r="C56" s="230"/>
      <c r="D56" s="230"/>
      <c r="E56" s="230"/>
      <c r="F56" s="198"/>
      <c r="G56" s="198"/>
      <c r="H56" s="199"/>
    </row>
    <row r="57" spans="1:10" x14ac:dyDescent="0.2">
      <c r="A57" s="201"/>
      <c r="B57" s="197" t="s">
        <v>694</v>
      </c>
      <c r="C57" s="230"/>
      <c r="D57" s="230"/>
      <c r="E57" s="230"/>
      <c r="F57" s="198"/>
      <c r="G57" s="198"/>
      <c r="H57" s="199"/>
    </row>
    <row r="58" spans="1:10" x14ac:dyDescent="0.2">
      <c r="A58" s="201"/>
      <c r="B58" s="197" t="s">
        <v>646</v>
      </c>
      <c r="C58" s="230"/>
      <c r="D58" s="230"/>
      <c r="E58" s="230"/>
      <c r="F58" s="198"/>
      <c r="G58" s="198"/>
      <c r="H58" s="199"/>
    </row>
    <row r="59" spans="1:10" x14ac:dyDescent="0.2">
      <c r="A59" s="201"/>
      <c r="B59" s="197" t="s">
        <v>647</v>
      </c>
      <c r="C59" s="230"/>
      <c r="D59" s="230"/>
      <c r="E59" s="230"/>
      <c r="F59" s="198"/>
      <c r="G59" s="198"/>
      <c r="H59" s="199"/>
    </row>
    <row r="60" spans="1:10" x14ac:dyDescent="0.2">
      <c r="A60" s="201"/>
      <c r="B60" s="197" t="s">
        <v>338</v>
      </c>
      <c r="C60" s="230"/>
      <c r="D60" s="230"/>
      <c r="E60" s="230"/>
      <c r="F60" s="198"/>
      <c r="G60" s="198"/>
      <c r="H60" s="199"/>
    </row>
    <row r="61" spans="1:10" x14ac:dyDescent="0.2">
      <c r="A61" s="201"/>
      <c r="B61" s="201" t="s">
        <v>339</v>
      </c>
      <c r="C61" s="230"/>
      <c r="D61" s="230"/>
      <c r="E61" s="230"/>
      <c r="F61" s="198"/>
      <c r="G61" s="198"/>
      <c r="H61" s="199"/>
    </row>
    <row r="62" spans="1:10" x14ac:dyDescent="0.2">
      <c r="A62" s="201"/>
      <c r="B62" s="201" t="s">
        <v>340</v>
      </c>
      <c r="C62" s="230"/>
      <c r="D62" s="230"/>
      <c r="E62" s="230"/>
      <c r="F62" s="198"/>
      <c r="G62" s="198"/>
      <c r="H62" s="199"/>
    </row>
    <row r="63" spans="1:10" ht="9" customHeight="1" x14ac:dyDescent="0.2">
      <c r="A63" s="201"/>
      <c r="B63" s="201"/>
      <c r="C63" s="230"/>
      <c r="D63" s="230"/>
      <c r="E63" s="230"/>
      <c r="F63" s="198"/>
      <c r="G63" s="198"/>
      <c r="H63" s="199"/>
    </row>
    <row r="64" spans="1:10" x14ac:dyDescent="0.2">
      <c r="A64" s="201"/>
      <c r="B64" s="197" t="s">
        <v>341</v>
      </c>
      <c r="C64" s="230"/>
      <c r="D64" s="230"/>
      <c r="E64" s="230"/>
      <c r="F64" s="198"/>
      <c r="G64" s="198"/>
      <c r="H64" s="199"/>
    </row>
    <row r="65" spans="1:256" x14ac:dyDescent="0.2">
      <c r="A65" s="201"/>
      <c r="B65" s="201" t="s">
        <v>342</v>
      </c>
      <c r="C65" s="230"/>
      <c r="D65" s="230"/>
      <c r="E65" s="230"/>
      <c r="F65" s="198"/>
      <c r="G65" s="198"/>
      <c r="H65" s="199"/>
    </row>
    <row r="66" spans="1:256" x14ac:dyDescent="0.2">
      <c r="A66" s="201"/>
      <c r="B66" s="201" t="s">
        <v>343</v>
      </c>
      <c r="C66" s="230"/>
      <c r="D66" s="230"/>
      <c r="E66" s="230"/>
      <c r="F66" s="198"/>
      <c r="G66" s="198"/>
      <c r="H66" s="199"/>
    </row>
    <row r="67" spans="1:256" x14ac:dyDescent="0.2">
      <c r="A67" s="201"/>
      <c r="B67" s="201" t="s">
        <v>344</v>
      </c>
      <c r="C67" s="230"/>
      <c r="D67" s="230"/>
      <c r="E67" s="230"/>
      <c r="F67" s="198"/>
      <c r="G67" s="198"/>
      <c r="H67" s="199"/>
    </row>
    <row r="68" spans="1:256" ht="9" customHeight="1" x14ac:dyDescent="0.2">
      <c r="A68" s="201"/>
      <c r="B68" s="201"/>
      <c r="C68" s="230"/>
      <c r="D68" s="230"/>
      <c r="E68" s="230"/>
      <c r="F68" s="198"/>
      <c r="G68" s="198"/>
      <c r="H68" s="199"/>
    </row>
    <row r="69" spans="1:256" s="230" customFormat="1" x14ac:dyDescent="0.2">
      <c r="A69" s="201"/>
      <c r="B69" s="197" t="s">
        <v>345</v>
      </c>
      <c r="F69" s="198"/>
      <c r="G69" s="198"/>
      <c r="H69" s="199"/>
      <c r="I69" s="201"/>
      <c r="J69" s="197"/>
      <c r="N69" s="198"/>
      <c r="O69" s="198"/>
      <c r="P69" s="199"/>
      <c r="Q69" s="201"/>
      <c r="R69" s="197"/>
      <c r="V69" s="198"/>
      <c r="W69" s="198"/>
      <c r="X69" s="199"/>
      <c r="Y69" s="201"/>
      <c r="Z69" s="197"/>
      <c r="AD69" s="198"/>
      <c r="AE69" s="198"/>
      <c r="AF69" s="199"/>
      <c r="AG69" s="201"/>
      <c r="AH69" s="197" t="s">
        <v>345</v>
      </c>
      <c r="AL69" s="198"/>
      <c r="AM69" s="198"/>
      <c r="AN69" s="199"/>
      <c r="AO69" s="201"/>
      <c r="AP69" s="197" t="s">
        <v>345</v>
      </c>
      <c r="AT69" s="198"/>
      <c r="AU69" s="198"/>
      <c r="AV69" s="199"/>
      <c r="AW69" s="201"/>
      <c r="AX69" s="197" t="s">
        <v>345</v>
      </c>
      <c r="BB69" s="198"/>
      <c r="BC69" s="198"/>
      <c r="BD69" s="199"/>
      <c r="BE69" s="201"/>
      <c r="BF69" s="197" t="s">
        <v>345</v>
      </c>
      <c r="BJ69" s="198"/>
      <c r="BK69" s="198"/>
      <c r="BL69" s="199"/>
      <c r="BM69" s="201"/>
      <c r="BN69" s="197" t="s">
        <v>345</v>
      </c>
      <c r="BR69" s="198"/>
      <c r="BS69" s="198"/>
      <c r="BT69" s="199"/>
      <c r="BU69" s="201"/>
      <c r="BV69" s="197" t="s">
        <v>345</v>
      </c>
      <c r="BZ69" s="198"/>
      <c r="CA69" s="198"/>
      <c r="CB69" s="199"/>
      <c r="CC69" s="201"/>
      <c r="CD69" s="197" t="s">
        <v>345</v>
      </c>
      <c r="CH69" s="198"/>
      <c r="CI69" s="198"/>
      <c r="CJ69" s="199"/>
      <c r="CK69" s="201"/>
      <c r="CL69" s="197" t="s">
        <v>345</v>
      </c>
      <c r="CP69" s="198"/>
      <c r="CQ69" s="198"/>
      <c r="CR69" s="199"/>
      <c r="CS69" s="201"/>
      <c r="CT69" s="197" t="s">
        <v>345</v>
      </c>
      <c r="CX69" s="198"/>
      <c r="CY69" s="198"/>
      <c r="CZ69" s="199"/>
      <c r="DA69" s="201"/>
      <c r="DB69" s="197" t="s">
        <v>345</v>
      </c>
      <c r="DF69" s="198"/>
      <c r="DG69" s="198"/>
      <c r="DH69" s="199"/>
      <c r="DI69" s="201"/>
      <c r="DJ69" s="197" t="s">
        <v>345</v>
      </c>
      <c r="DN69" s="198"/>
      <c r="DO69" s="198"/>
      <c r="DP69" s="199"/>
      <c r="DQ69" s="201"/>
      <c r="DR69" s="197" t="s">
        <v>345</v>
      </c>
      <c r="DV69" s="198"/>
      <c r="DW69" s="198"/>
      <c r="DX69" s="199"/>
      <c r="DY69" s="201"/>
      <c r="DZ69" s="197" t="s">
        <v>345</v>
      </c>
      <c r="ED69" s="198"/>
      <c r="EE69" s="198"/>
      <c r="EF69" s="199"/>
      <c r="EG69" s="201"/>
      <c r="EH69" s="197" t="s">
        <v>345</v>
      </c>
      <c r="EL69" s="198"/>
      <c r="EM69" s="198"/>
      <c r="EN69" s="199"/>
      <c r="EO69" s="201"/>
      <c r="EP69" s="197" t="s">
        <v>345</v>
      </c>
      <c r="ET69" s="198"/>
      <c r="EU69" s="198"/>
      <c r="EV69" s="199"/>
      <c r="EW69" s="201"/>
      <c r="EX69" s="197" t="s">
        <v>345</v>
      </c>
      <c r="FB69" s="198"/>
      <c r="FC69" s="198"/>
      <c r="FD69" s="199"/>
      <c r="FE69" s="201"/>
      <c r="FF69" s="197" t="s">
        <v>345</v>
      </c>
      <c r="FJ69" s="198"/>
      <c r="FK69" s="198"/>
      <c r="FL69" s="199"/>
      <c r="FM69" s="201"/>
      <c r="FN69" s="197" t="s">
        <v>345</v>
      </c>
      <c r="FR69" s="198"/>
      <c r="FS69" s="198"/>
      <c r="FT69" s="199"/>
      <c r="FU69" s="201"/>
      <c r="FV69" s="197" t="s">
        <v>345</v>
      </c>
      <c r="FZ69" s="198"/>
      <c r="GA69" s="198"/>
      <c r="GB69" s="199"/>
      <c r="GC69" s="201"/>
      <c r="GD69" s="197" t="s">
        <v>345</v>
      </c>
      <c r="GH69" s="198"/>
      <c r="GI69" s="198"/>
      <c r="GJ69" s="199"/>
      <c r="GK69" s="201"/>
      <c r="GL69" s="197" t="s">
        <v>345</v>
      </c>
      <c r="GP69" s="198"/>
      <c r="GQ69" s="198"/>
      <c r="GR69" s="199"/>
      <c r="GS69" s="201"/>
      <c r="GT69" s="197" t="s">
        <v>345</v>
      </c>
      <c r="GX69" s="198"/>
      <c r="GY69" s="198"/>
      <c r="GZ69" s="199"/>
      <c r="HA69" s="201"/>
      <c r="HB69" s="197" t="s">
        <v>345</v>
      </c>
      <c r="HF69" s="198"/>
      <c r="HG69" s="198"/>
      <c r="HH69" s="199"/>
      <c r="HI69" s="201"/>
      <c r="HJ69" s="197" t="s">
        <v>345</v>
      </c>
      <c r="HN69" s="198"/>
      <c r="HO69" s="198"/>
      <c r="HP69" s="199"/>
      <c r="HQ69" s="201"/>
      <c r="HR69" s="197" t="s">
        <v>345</v>
      </c>
      <c r="HV69" s="198"/>
      <c r="HW69" s="198"/>
      <c r="HX69" s="199"/>
      <c r="HY69" s="201"/>
      <c r="HZ69" s="197" t="s">
        <v>345</v>
      </c>
      <c r="ID69" s="198"/>
      <c r="IE69" s="198"/>
      <c r="IF69" s="199"/>
      <c r="IG69" s="201"/>
      <c r="IH69" s="197" t="s">
        <v>345</v>
      </c>
      <c r="IL69" s="198"/>
      <c r="IM69" s="198"/>
      <c r="IN69" s="199"/>
      <c r="IO69" s="201"/>
      <c r="IP69" s="197" t="s">
        <v>345</v>
      </c>
      <c r="IT69" s="198"/>
      <c r="IU69" s="198"/>
      <c r="IV69" s="199"/>
    </row>
    <row r="70" spans="1:256" s="230" customFormat="1" x14ac:dyDescent="0.2">
      <c r="A70" s="201"/>
      <c r="B70" s="201" t="s">
        <v>346</v>
      </c>
      <c r="F70" s="198"/>
      <c r="G70" s="198"/>
      <c r="H70" s="199"/>
      <c r="I70" s="201"/>
      <c r="J70" s="201"/>
      <c r="N70" s="198"/>
      <c r="O70" s="198"/>
      <c r="P70" s="199"/>
      <c r="Q70" s="201"/>
      <c r="R70" s="201"/>
      <c r="V70" s="198"/>
      <c r="W70" s="198"/>
      <c r="X70" s="199"/>
      <c r="Y70" s="201"/>
      <c r="Z70" s="201"/>
      <c r="AD70" s="198"/>
      <c r="AE70" s="198"/>
      <c r="AF70" s="199"/>
      <c r="AG70" s="201"/>
      <c r="AH70" s="201" t="s">
        <v>346</v>
      </c>
      <c r="AL70" s="198"/>
      <c r="AM70" s="198"/>
      <c r="AN70" s="199"/>
      <c r="AO70" s="201"/>
      <c r="AP70" s="201" t="s">
        <v>346</v>
      </c>
      <c r="AT70" s="198"/>
      <c r="AU70" s="198"/>
      <c r="AV70" s="199"/>
      <c r="AW70" s="201"/>
      <c r="AX70" s="201" t="s">
        <v>346</v>
      </c>
      <c r="BB70" s="198"/>
      <c r="BC70" s="198"/>
      <c r="BD70" s="199"/>
      <c r="BE70" s="201"/>
      <c r="BF70" s="201" t="s">
        <v>346</v>
      </c>
      <c r="BJ70" s="198"/>
      <c r="BK70" s="198"/>
      <c r="BL70" s="199"/>
      <c r="BM70" s="201"/>
      <c r="BN70" s="201" t="s">
        <v>346</v>
      </c>
      <c r="BR70" s="198"/>
      <c r="BS70" s="198"/>
      <c r="BT70" s="199"/>
      <c r="BU70" s="201"/>
      <c r="BV70" s="201" t="s">
        <v>346</v>
      </c>
      <c r="BZ70" s="198"/>
      <c r="CA70" s="198"/>
      <c r="CB70" s="199"/>
      <c r="CC70" s="201"/>
      <c r="CD70" s="201" t="s">
        <v>346</v>
      </c>
      <c r="CH70" s="198"/>
      <c r="CI70" s="198"/>
      <c r="CJ70" s="199"/>
      <c r="CK70" s="201"/>
      <c r="CL70" s="201" t="s">
        <v>346</v>
      </c>
      <c r="CP70" s="198"/>
      <c r="CQ70" s="198"/>
      <c r="CR70" s="199"/>
      <c r="CS70" s="201"/>
      <c r="CT70" s="201" t="s">
        <v>346</v>
      </c>
      <c r="CX70" s="198"/>
      <c r="CY70" s="198"/>
      <c r="CZ70" s="199"/>
      <c r="DA70" s="201"/>
      <c r="DB70" s="201" t="s">
        <v>346</v>
      </c>
      <c r="DF70" s="198"/>
      <c r="DG70" s="198"/>
      <c r="DH70" s="199"/>
      <c r="DI70" s="201"/>
      <c r="DJ70" s="201" t="s">
        <v>346</v>
      </c>
      <c r="DN70" s="198"/>
      <c r="DO70" s="198"/>
      <c r="DP70" s="199"/>
      <c r="DQ70" s="201"/>
      <c r="DR70" s="201" t="s">
        <v>346</v>
      </c>
      <c r="DV70" s="198"/>
      <c r="DW70" s="198"/>
      <c r="DX70" s="199"/>
      <c r="DY70" s="201"/>
      <c r="DZ70" s="201" t="s">
        <v>346</v>
      </c>
      <c r="ED70" s="198"/>
      <c r="EE70" s="198"/>
      <c r="EF70" s="199"/>
      <c r="EG70" s="201"/>
      <c r="EH70" s="201" t="s">
        <v>346</v>
      </c>
      <c r="EL70" s="198"/>
      <c r="EM70" s="198"/>
      <c r="EN70" s="199"/>
      <c r="EO70" s="201"/>
      <c r="EP70" s="201" t="s">
        <v>346</v>
      </c>
      <c r="ET70" s="198"/>
      <c r="EU70" s="198"/>
      <c r="EV70" s="199"/>
      <c r="EW70" s="201"/>
      <c r="EX70" s="201" t="s">
        <v>346</v>
      </c>
      <c r="FB70" s="198"/>
      <c r="FC70" s="198"/>
      <c r="FD70" s="199"/>
      <c r="FE70" s="201"/>
      <c r="FF70" s="201" t="s">
        <v>346</v>
      </c>
      <c r="FJ70" s="198"/>
      <c r="FK70" s="198"/>
      <c r="FL70" s="199"/>
      <c r="FM70" s="201"/>
      <c r="FN70" s="201" t="s">
        <v>346</v>
      </c>
      <c r="FR70" s="198"/>
      <c r="FS70" s="198"/>
      <c r="FT70" s="199"/>
      <c r="FU70" s="201"/>
      <c r="FV70" s="201" t="s">
        <v>346</v>
      </c>
      <c r="FZ70" s="198"/>
      <c r="GA70" s="198"/>
      <c r="GB70" s="199"/>
      <c r="GC70" s="201"/>
      <c r="GD70" s="201" t="s">
        <v>346</v>
      </c>
      <c r="GH70" s="198"/>
      <c r="GI70" s="198"/>
      <c r="GJ70" s="199"/>
      <c r="GK70" s="201"/>
      <c r="GL70" s="201" t="s">
        <v>346</v>
      </c>
      <c r="GP70" s="198"/>
      <c r="GQ70" s="198"/>
      <c r="GR70" s="199"/>
      <c r="GS70" s="201"/>
      <c r="GT70" s="201" t="s">
        <v>346</v>
      </c>
      <c r="GX70" s="198"/>
      <c r="GY70" s="198"/>
      <c r="GZ70" s="199"/>
      <c r="HA70" s="201"/>
      <c r="HB70" s="201" t="s">
        <v>346</v>
      </c>
      <c r="HF70" s="198"/>
      <c r="HG70" s="198"/>
      <c r="HH70" s="199"/>
      <c r="HI70" s="201"/>
      <c r="HJ70" s="201" t="s">
        <v>346</v>
      </c>
      <c r="HN70" s="198"/>
      <c r="HO70" s="198"/>
      <c r="HP70" s="199"/>
      <c r="HQ70" s="201"/>
      <c r="HR70" s="201" t="s">
        <v>346</v>
      </c>
      <c r="HV70" s="198"/>
      <c r="HW70" s="198"/>
      <c r="HX70" s="199"/>
      <c r="HY70" s="201"/>
      <c r="HZ70" s="201" t="s">
        <v>346</v>
      </c>
      <c r="ID70" s="198"/>
      <c r="IE70" s="198"/>
      <c r="IF70" s="199"/>
      <c r="IG70" s="201"/>
      <c r="IH70" s="201" t="s">
        <v>346</v>
      </c>
      <c r="IL70" s="198"/>
      <c r="IM70" s="198"/>
      <c r="IN70" s="199"/>
      <c r="IO70" s="201"/>
      <c r="IP70" s="201" t="s">
        <v>346</v>
      </c>
      <c r="IT70" s="198"/>
      <c r="IU70" s="198"/>
      <c r="IV70" s="199"/>
    </row>
    <row r="71" spans="1:256" s="230" customFormat="1" x14ac:dyDescent="0.2">
      <c r="A71" s="201"/>
      <c r="B71" s="201" t="s">
        <v>347</v>
      </c>
      <c r="F71" s="198"/>
      <c r="G71" s="198"/>
      <c r="H71" s="199"/>
      <c r="I71" s="201"/>
      <c r="J71" s="201"/>
      <c r="N71" s="198"/>
      <c r="O71" s="198"/>
      <c r="P71" s="199"/>
      <c r="Q71" s="201"/>
      <c r="R71" s="201"/>
      <c r="V71" s="198"/>
      <c r="W71" s="198"/>
      <c r="X71" s="199"/>
      <c r="Y71" s="201"/>
      <c r="Z71" s="201"/>
      <c r="AD71" s="198"/>
      <c r="AE71" s="198"/>
      <c r="AF71" s="199"/>
      <c r="AG71" s="201"/>
      <c r="AH71" s="201" t="s">
        <v>347</v>
      </c>
      <c r="AL71" s="198"/>
      <c r="AM71" s="198"/>
      <c r="AN71" s="199"/>
      <c r="AO71" s="201"/>
      <c r="AP71" s="201" t="s">
        <v>347</v>
      </c>
      <c r="AT71" s="198"/>
      <c r="AU71" s="198"/>
      <c r="AV71" s="199"/>
      <c r="AW71" s="201"/>
      <c r="AX71" s="201" t="s">
        <v>347</v>
      </c>
      <c r="BB71" s="198"/>
      <c r="BC71" s="198"/>
      <c r="BD71" s="199"/>
      <c r="BE71" s="201"/>
      <c r="BF71" s="201" t="s">
        <v>347</v>
      </c>
      <c r="BJ71" s="198"/>
      <c r="BK71" s="198"/>
      <c r="BL71" s="199"/>
      <c r="BM71" s="201"/>
      <c r="BN71" s="201" t="s">
        <v>347</v>
      </c>
      <c r="BR71" s="198"/>
      <c r="BS71" s="198"/>
      <c r="BT71" s="199"/>
      <c r="BU71" s="201"/>
      <c r="BV71" s="201" t="s">
        <v>347</v>
      </c>
      <c r="BZ71" s="198"/>
      <c r="CA71" s="198"/>
      <c r="CB71" s="199"/>
      <c r="CC71" s="201"/>
      <c r="CD71" s="201" t="s">
        <v>347</v>
      </c>
      <c r="CH71" s="198"/>
      <c r="CI71" s="198"/>
      <c r="CJ71" s="199"/>
      <c r="CK71" s="201"/>
      <c r="CL71" s="201" t="s">
        <v>347</v>
      </c>
      <c r="CP71" s="198"/>
      <c r="CQ71" s="198"/>
      <c r="CR71" s="199"/>
      <c r="CS71" s="201"/>
      <c r="CT71" s="201" t="s">
        <v>347</v>
      </c>
      <c r="CX71" s="198"/>
      <c r="CY71" s="198"/>
      <c r="CZ71" s="199"/>
      <c r="DA71" s="201"/>
      <c r="DB71" s="201" t="s">
        <v>347</v>
      </c>
      <c r="DF71" s="198"/>
      <c r="DG71" s="198"/>
      <c r="DH71" s="199"/>
      <c r="DI71" s="201"/>
      <c r="DJ71" s="201" t="s">
        <v>347</v>
      </c>
      <c r="DN71" s="198"/>
      <c r="DO71" s="198"/>
      <c r="DP71" s="199"/>
      <c r="DQ71" s="201"/>
      <c r="DR71" s="201" t="s">
        <v>347</v>
      </c>
      <c r="DV71" s="198"/>
      <c r="DW71" s="198"/>
      <c r="DX71" s="199"/>
      <c r="DY71" s="201"/>
      <c r="DZ71" s="201" t="s">
        <v>347</v>
      </c>
      <c r="ED71" s="198"/>
      <c r="EE71" s="198"/>
      <c r="EF71" s="199"/>
      <c r="EG71" s="201"/>
      <c r="EH71" s="201" t="s">
        <v>347</v>
      </c>
      <c r="EL71" s="198"/>
      <c r="EM71" s="198"/>
      <c r="EN71" s="199"/>
      <c r="EO71" s="201"/>
      <c r="EP71" s="201" t="s">
        <v>347</v>
      </c>
      <c r="ET71" s="198"/>
      <c r="EU71" s="198"/>
      <c r="EV71" s="199"/>
      <c r="EW71" s="201"/>
      <c r="EX71" s="201" t="s">
        <v>347</v>
      </c>
      <c r="FB71" s="198"/>
      <c r="FC71" s="198"/>
      <c r="FD71" s="199"/>
      <c r="FE71" s="201"/>
      <c r="FF71" s="201" t="s">
        <v>347</v>
      </c>
      <c r="FJ71" s="198"/>
      <c r="FK71" s="198"/>
      <c r="FL71" s="199"/>
      <c r="FM71" s="201"/>
      <c r="FN71" s="201" t="s">
        <v>347</v>
      </c>
      <c r="FR71" s="198"/>
      <c r="FS71" s="198"/>
      <c r="FT71" s="199"/>
      <c r="FU71" s="201"/>
      <c r="FV71" s="201" t="s">
        <v>347</v>
      </c>
      <c r="FZ71" s="198"/>
      <c r="GA71" s="198"/>
      <c r="GB71" s="199"/>
      <c r="GC71" s="201"/>
      <c r="GD71" s="201" t="s">
        <v>347</v>
      </c>
      <c r="GH71" s="198"/>
      <c r="GI71" s="198"/>
      <c r="GJ71" s="199"/>
      <c r="GK71" s="201"/>
      <c r="GL71" s="201" t="s">
        <v>347</v>
      </c>
      <c r="GP71" s="198"/>
      <c r="GQ71" s="198"/>
      <c r="GR71" s="199"/>
      <c r="GS71" s="201"/>
      <c r="GT71" s="201" t="s">
        <v>347</v>
      </c>
      <c r="GX71" s="198"/>
      <c r="GY71" s="198"/>
      <c r="GZ71" s="199"/>
      <c r="HA71" s="201"/>
      <c r="HB71" s="201" t="s">
        <v>347</v>
      </c>
      <c r="HF71" s="198"/>
      <c r="HG71" s="198"/>
      <c r="HH71" s="199"/>
      <c r="HI71" s="201"/>
      <c r="HJ71" s="201" t="s">
        <v>347</v>
      </c>
      <c r="HN71" s="198"/>
      <c r="HO71" s="198"/>
      <c r="HP71" s="199"/>
      <c r="HQ71" s="201"/>
      <c r="HR71" s="201" t="s">
        <v>347</v>
      </c>
      <c r="HV71" s="198"/>
      <c r="HW71" s="198"/>
      <c r="HX71" s="199"/>
      <c r="HY71" s="201"/>
      <c r="HZ71" s="201" t="s">
        <v>347</v>
      </c>
      <c r="ID71" s="198"/>
      <c r="IE71" s="198"/>
      <c r="IF71" s="199"/>
      <c r="IG71" s="201"/>
      <c r="IH71" s="201" t="s">
        <v>347</v>
      </c>
      <c r="IL71" s="198"/>
      <c r="IM71" s="198"/>
      <c r="IN71" s="199"/>
      <c r="IO71" s="201"/>
      <c r="IP71" s="201" t="s">
        <v>347</v>
      </c>
      <c r="IT71" s="198"/>
      <c r="IU71" s="198"/>
      <c r="IV71" s="199"/>
    </row>
    <row r="72" spans="1:256" s="230" customFormat="1" ht="9" customHeight="1" x14ac:dyDescent="0.2">
      <c r="A72" s="201"/>
      <c r="B72" s="201"/>
      <c r="F72" s="198"/>
      <c r="G72" s="198"/>
      <c r="H72" s="199"/>
      <c r="I72" s="201"/>
      <c r="J72" s="201"/>
      <c r="N72" s="198"/>
      <c r="O72" s="198"/>
      <c r="P72" s="199"/>
      <c r="Q72" s="201"/>
      <c r="R72" s="201"/>
      <c r="V72" s="198"/>
      <c r="W72" s="198"/>
      <c r="X72" s="199"/>
      <c r="Y72" s="201"/>
      <c r="Z72" s="201"/>
      <c r="AD72" s="198"/>
      <c r="AE72" s="198"/>
      <c r="AF72" s="199"/>
      <c r="AG72" s="201"/>
      <c r="AH72" s="201"/>
      <c r="AL72" s="198"/>
      <c r="AM72" s="198"/>
      <c r="AN72" s="199"/>
      <c r="AO72" s="201"/>
      <c r="AP72" s="201"/>
      <c r="AT72" s="198"/>
      <c r="AU72" s="198"/>
      <c r="AV72" s="199"/>
      <c r="AW72" s="201"/>
      <c r="AX72" s="201"/>
      <c r="BB72" s="198"/>
      <c r="BC72" s="198"/>
      <c r="BD72" s="199"/>
      <c r="BE72" s="201"/>
      <c r="BF72" s="201"/>
      <c r="BJ72" s="198"/>
      <c r="BK72" s="198"/>
      <c r="BL72" s="199"/>
      <c r="BM72" s="201"/>
      <c r="BN72" s="201"/>
      <c r="BR72" s="198"/>
      <c r="BS72" s="198"/>
      <c r="BT72" s="199"/>
      <c r="BU72" s="201"/>
      <c r="BV72" s="201"/>
      <c r="BZ72" s="198"/>
      <c r="CA72" s="198"/>
      <c r="CB72" s="199"/>
      <c r="CC72" s="201"/>
      <c r="CD72" s="201"/>
      <c r="CH72" s="198"/>
      <c r="CI72" s="198"/>
      <c r="CJ72" s="199"/>
      <c r="CK72" s="201"/>
      <c r="CL72" s="201"/>
      <c r="CP72" s="198"/>
      <c r="CQ72" s="198"/>
      <c r="CR72" s="199"/>
      <c r="CS72" s="201"/>
      <c r="CT72" s="201"/>
      <c r="CX72" s="198"/>
      <c r="CY72" s="198"/>
      <c r="CZ72" s="199"/>
      <c r="DA72" s="201"/>
      <c r="DB72" s="201"/>
      <c r="DF72" s="198"/>
      <c r="DG72" s="198"/>
      <c r="DH72" s="199"/>
      <c r="DI72" s="201"/>
      <c r="DJ72" s="201"/>
      <c r="DN72" s="198"/>
      <c r="DO72" s="198"/>
      <c r="DP72" s="199"/>
      <c r="DQ72" s="201"/>
      <c r="DR72" s="201"/>
      <c r="DV72" s="198"/>
      <c r="DW72" s="198"/>
      <c r="DX72" s="199"/>
      <c r="DY72" s="201"/>
      <c r="DZ72" s="201"/>
      <c r="ED72" s="198"/>
      <c r="EE72" s="198"/>
      <c r="EF72" s="199"/>
      <c r="EG72" s="201"/>
      <c r="EH72" s="201"/>
      <c r="EL72" s="198"/>
      <c r="EM72" s="198"/>
      <c r="EN72" s="199"/>
      <c r="EO72" s="201"/>
      <c r="EP72" s="201"/>
      <c r="ET72" s="198"/>
      <c r="EU72" s="198"/>
      <c r="EV72" s="199"/>
      <c r="EW72" s="201"/>
      <c r="EX72" s="201"/>
      <c r="FB72" s="198"/>
      <c r="FC72" s="198"/>
      <c r="FD72" s="199"/>
      <c r="FE72" s="201"/>
      <c r="FF72" s="201"/>
      <c r="FJ72" s="198"/>
      <c r="FK72" s="198"/>
      <c r="FL72" s="199"/>
      <c r="FM72" s="201"/>
      <c r="FN72" s="201"/>
      <c r="FR72" s="198"/>
      <c r="FS72" s="198"/>
      <c r="FT72" s="199"/>
      <c r="FU72" s="201"/>
      <c r="FV72" s="201"/>
      <c r="FZ72" s="198"/>
      <c r="GA72" s="198"/>
      <c r="GB72" s="199"/>
      <c r="GC72" s="201"/>
      <c r="GD72" s="201"/>
      <c r="GH72" s="198"/>
      <c r="GI72" s="198"/>
      <c r="GJ72" s="199"/>
      <c r="GK72" s="201"/>
      <c r="GL72" s="201"/>
      <c r="GP72" s="198"/>
      <c r="GQ72" s="198"/>
      <c r="GR72" s="199"/>
      <c r="GS72" s="201"/>
      <c r="GT72" s="201"/>
      <c r="GX72" s="198"/>
      <c r="GY72" s="198"/>
      <c r="GZ72" s="199"/>
      <c r="HA72" s="201"/>
      <c r="HB72" s="201"/>
      <c r="HF72" s="198"/>
      <c r="HG72" s="198"/>
      <c r="HH72" s="199"/>
      <c r="HI72" s="201"/>
      <c r="HJ72" s="201"/>
      <c r="HN72" s="198"/>
      <c r="HO72" s="198"/>
      <c r="HP72" s="199"/>
      <c r="HQ72" s="201"/>
      <c r="HR72" s="201"/>
      <c r="HV72" s="198"/>
      <c r="HW72" s="198"/>
      <c r="HX72" s="199"/>
      <c r="HY72" s="201"/>
      <c r="HZ72" s="201"/>
      <c r="ID72" s="198"/>
      <c r="IE72" s="198"/>
      <c r="IF72" s="199"/>
      <c r="IG72" s="201"/>
      <c r="IH72" s="201"/>
      <c r="IL72" s="198"/>
      <c r="IM72" s="198"/>
      <c r="IN72" s="199"/>
      <c r="IO72" s="201"/>
      <c r="IP72" s="201"/>
      <c r="IT72" s="198"/>
      <c r="IU72" s="198"/>
      <c r="IV72" s="199"/>
    </row>
    <row r="73" spans="1:256" s="230" customFormat="1" x14ac:dyDescent="0.2">
      <c r="A73" s="201"/>
      <c r="B73" s="197" t="s">
        <v>348</v>
      </c>
      <c r="F73" s="198"/>
      <c r="G73" s="198"/>
      <c r="H73" s="199"/>
      <c r="I73" s="201"/>
      <c r="J73" s="197"/>
      <c r="N73" s="198"/>
      <c r="O73" s="198"/>
      <c r="P73" s="199"/>
      <c r="Q73" s="201"/>
      <c r="R73" s="197"/>
      <c r="V73" s="198"/>
      <c r="W73" s="198"/>
      <c r="X73" s="199"/>
      <c r="Y73" s="201"/>
      <c r="Z73" s="197"/>
      <c r="AD73" s="198"/>
      <c r="AE73" s="198"/>
      <c r="AF73" s="199"/>
      <c r="AG73" s="201"/>
      <c r="AH73" s="197" t="s">
        <v>348</v>
      </c>
      <c r="AL73" s="198"/>
      <c r="AM73" s="198"/>
      <c r="AN73" s="199"/>
      <c r="AO73" s="201"/>
      <c r="AP73" s="197" t="s">
        <v>348</v>
      </c>
      <c r="AT73" s="198"/>
      <c r="AU73" s="198"/>
      <c r="AV73" s="199"/>
      <c r="AW73" s="201"/>
      <c r="AX73" s="197" t="s">
        <v>348</v>
      </c>
      <c r="BB73" s="198"/>
      <c r="BC73" s="198"/>
      <c r="BD73" s="199"/>
      <c r="BE73" s="201"/>
      <c r="BF73" s="197" t="s">
        <v>348</v>
      </c>
      <c r="BJ73" s="198"/>
      <c r="BK73" s="198"/>
      <c r="BL73" s="199"/>
      <c r="BM73" s="201"/>
      <c r="BN73" s="197" t="s">
        <v>348</v>
      </c>
      <c r="BR73" s="198"/>
      <c r="BS73" s="198"/>
      <c r="BT73" s="199"/>
      <c r="BU73" s="201"/>
      <c r="BV73" s="197" t="s">
        <v>348</v>
      </c>
      <c r="BZ73" s="198"/>
      <c r="CA73" s="198"/>
      <c r="CB73" s="199"/>
      <c r="CC73" s="201"/>
      <c r="CD73" s="197" t="s">
        <v>348</v>
      </c>
      <c r="CH73" s="198"/>
      <c r="CI73" s="198"/>
      <c r="CJ73" s="199"/>
      <c r="CK73" s="201"/>
      <c r="CL73" s="197" t="s">
        <v>348</v>
      </c>
      <c r="CP73" s="198"/>
      <c r="CQ73" s="198"/>
      <c r="CR73" s="199"/>
      <c r="CS73" s="201"/>
      <c r="CT73" s="197" t="s">
        <v>348</v>
      </c>
      <c r="CX73" s="198"/>
      <c r="CY73" s="198"/>
      <c r="CZ73" s="199"/>
      <c r="DA73" s="201"/>
      <c r="DB73" s="197" t="s">
        <v>348</v>
      </c>
      <c r="DF73" s="198"/>
      <c r="DG73" s="198"/>
      <c r="DH73" s="199"/>
      <c r="DI73" s="201"/>
      <c r="DJ73" s="197" t="s">
        <v>348</v>
      </c>
      <c r="DN73" s="198"/>
      <c r="DO73" s="198"/>
      <c r="DP73" s="199"/>
      <c r="DQ73" s="201"/>
      <c r="DR73" s="197" t="s">
        <v>348</v>
      </c>
      <c r="DV73" s="198"/>
      <c r="DW73" s="198"/>
      <c r="DX73" s="199"/>
      <c r="DY73" s="201"/>
      <c r="DZ73" s="197" t="s">
        <v>348</v>
      </c>
      <c r="ED73" s="198"/>
      <c r="EE73" s="198"/>
      <c r="EF73" s="199"/>
      <c r="EG73" s="201"/>
      <c r="EH73" s="197" t="s">
        <v>348</v>
      </c>
      <c r="EL73" s="198"/>
      <c r="EM73" s="198"/>
      <c r="EN73" s="199"/>
      <c r="EO73" s="201"/>
      <c r="EP73" s="197" t="s">
        <v>348</v>
      </c>
      <c r="ET73" s="198"/>
      <c r="EU73" s="198"/>
      <c r="EV73" s="199"/>
      <c r="EW73" s="201"/>
      <c r="EX73" s="197" t="s">
        <v>348</v>
      </c>
      <c r="FB73" s="198"/>
      <c r="FC73" s="198"/>
      <c r="FD73" s="199"/>
      <c r="FE73" s="201"/>
      <c r="FF73" s="197" t="s">
        <v>348</v>
      </c>
      <c r="FJ73" s="198"/>
      <c r="FK73" s="198"/>
      <c r="FL73" s="199"/>
      <c r="FM73" s="201"/>
      <c r="FN73" s="197" t="s">
        <v>348</v>
      </c>
      <c r="FR73" s="198"/>
      <c r="FS73" s="198"/>
      <c r="FT73" s="199"/>
      <c r="FU73" s="201"/>
      <c r="FV73" s="197" t="s">
        <v>348</v>
      </c>
      <c r="FZ73" s="198"/>
      <c r="GA73" s="198"/>
      <c r="GB73" s="199"/>
      <c r="GC73" s="201"/>
      <c r="GD73" s="197" t="s">
        <v>348</v>
      </c>
      <c r="GH73" s="198"/>
      <c r="GI73" s="198"/>
      <c r="GJ73" s="199"/>
      <c r="GK73" s="201"/>
      <c r="GL73" s="197" t="s">
        <v>348</v>
      </c>
      <c r="GP73" s="198"/>
      <c r="GQ73" s="198"/>
      <c r="GR73" s="199"/>
      <c r="GS73" s="201"/>
      <c r="GT73" s="197" t="s">
        <v>348</v>
      </c>
      <c r="GX73" s="198"/>
      <c r="GY73" s="198"/>
      <c r="GZ73" s="199"/>
      <c r="HA73" s="201"/>
      <c r="HB73" s="197" t="s">
        <v>348</v>
      </c>
      <c r="HF73" s="198"/>
      <c r="HG73" s="198"/>
      <c r="HH73" s="199"/>
      <c r="HI73" s="201"/>
      <c r="HJ73" s="197" t="s">
        <v>348</v>
      </c>
      <c r="HN73" s="198"/>
      <c r="HO73" s="198"/>
      <c r="HP73" s="199"/>
      <c r="HQ73" s="201"/>
      <c r="HR73" s="197" t="s">
        <v>348</v>
      </c>
      <c r="HV73" s="198"/>
      <c r="HW73" s="198"/>
      <c r="HX73" s="199"/>
      <c r="HY73" s="201"/>
      <c r="HZ73" s="197" t="s">
        <v>348</v>
      </c>
      <c r="ID73" s="198"/>
      <c r="IE73" s="198"/>
      <c r="IF73" s="199"/>
      <c r="IG73" s="201"/>
      <c r="IH73" s="197" t="s">
        <v>348</v>
      </c>
      <c r="IL73" s="198"/>
      <c r="IM73" s="198"/>
      <c r="IN73" s="199"/>
      <c r="IO73" s="201"/>
      <c r="IP73" s="197" t="s">
        <v>348</v>
      </c>
      <c r="IT73" s="198"/>
      <c r="IU73" s="198"/>
      <c r="IV73" s="199"/>
    </row>
    <row r="74" spans="1:256" s="230" customFormat="1" x14ac:dyDescent="0.2">
      <c r="A74" s="201"/>
      <c r="B74" s="201" t="s">
        <v>349</v>
      </c>
      <c r="F74" s="198"/>
      <c r="G74" s="198"/>
      <c r="H74" s="199"/>
      <c r="I74" s="201"/>
      <c r="J74" s="201"/>
      <c r="N74" s="198"/>
      <c r="O74" s="198"/>
      <c r="P74" s="199"/>
      <c r="Q74" s="201"/>
      <c r="R74" s="201"/>
      <c r="V74" s="198"/>
      <c r="W74" s="198"/>
      <c r="X74" s="199"/>
      <c r="Y74" s="201"/>
      <c r="Z74" s="201"/>
      <c r="AD74" s="198"/>
      <c r="AE74" s="198"/>
      <c r="AF74" s="199"/>
      <c r="AG74" s="201"/>
      <c r="AH74" s="201" t="s">
        <v>349</v>
      </c>
      <c r="AL74" s="198"/>
      <c r="AM74" s="198"/>
      <c r="AN74" s="199"/>
      <c r="AO74" s="201"/>
      <c r="AP74" s="201" t="s">
        <v>349</v>
      </c>
      <c r="AT74" s="198"/>
      <c r="AU74" s="198"/>
      <c r="AV74" s="199"/>
      <c r="AW74" s="201"/>
      <c r="AX74" s="201" t="s">
        <v>349</v>
      </c>
      <c r="BB74" s="198"/>
      <c r="BC74" s="198"/>
      <c r="BD74" s="199"/>
      <c r="BE74" s="201"/>
      <c r="BF74" s="201" t="s">
        <v>349</v>
      </c>
      <c r="BJ74" s="198"/>
      <c r="BK74" s="198"/>
      <c r="BL74" s="199"/>
      <c r="BM74" s="201"/>
      <c r="BN74" s="201" t="s">
        <v>349</v>
      </c>
      <c r="BR74" s="198"/>
      <c r="BS74" s="198"/>
      <c r="BT74" s="199"/>
      <c r="BU74" s="201"/>
      <c r="BV74" s="201" t="s">
        <v>349</v>
      </c>
      <c r="BZ74" s="198"/>
      <c r="CA74" s="198"/>
      <c r="CB74" s="199"/>
      <c r="CC74" s="201"/>
      <c r="CD74" s="201" t="s">
        <v>349</v>
      </c>
      <c r="CH74" s="198"/>
      <c r="CI74" s="198"/>
      <c r="CJ74" s="199"/>
      <c r="CK74" s="201"/>
      <c r="CL74" s="201" t="s">
        <v>349</v>
      </c>
      <c r="CP74" s="198"/>
      <c r="CQ74" s="198"/>
      <c r="CR74" s="199"/>
      <c r="CS74" s="201"/>
      <c r="CT74" s="201" t="s">
        <v>349</v>
      </c>
      <c r="CX74" s="198"/>
      <c r="CY74" s="198"/>
      <c r="CZ74" s="199"/>
      <c r="DA74" s="201"/>
      <c r="DB74" s="201" t="s">
        <v>349</v>
      </c>
      <c r="DF74" s="198"/>
      <c r="DG74" s="198"/>
      <c r="DH74" s="199"/>
      <c r="DI74" s="201"/>
      <c r="DJ74" s="201" t="s">
        <v>349</v>
      </c>
      <c r="DN74" s="198"/>
      <c r="DO74" s="198"/>
      <c r="DP74" s="199"/>
      <c r="DQ74" s="201"/>
      <c r="DR74" s="201" t="s">
        <v>349</v>
      </c>
      <c r="DV74" s="198"/>
      <c r="DW74" s="198"/>
      <c r="DX74" s="199"/>
      <c r="DY74" s="201"/>
      <c r="DZ74" s="201" t="s">
        <v>349</v>
      </c>
      <c r="ED74" s="198"/>
      <c r="EE74" s="198"/>
      <c r="EF74" s="199"/>
      <c r="EG74" s="201"/>
      <c r="EH74" s="201" t="s">
        <v>349</v>
      </c>
      <c r="EL74" s="198"/>
      <c r="EM74" s="198"/>
      <c r="EN74" s="199"/>
      <c r="EO74" s="201"/>
      <c r="EP74" s="201" t="s">
        <v>349</v>
      </c>
      <c r="ET74" s="198"/>
      <c r="EU74" s="198"/>
      <c r="EV74" s="199"/>
      <c r="EW74" s="201"/>
      <c r="EX74" s="201" t="s">
        <v>349</v>
      </c>
      <c r="FB74" s="198"/>
      <c r="FC74" s="198"/>
      <c r="FD74" s="199"/>
      <c r="FE74" s="201"/>
      <c r="FF74" s="201" t="s">
        <v>349</v>
      </c>
      <c r="FJ74" s="198"/>
      <c r="FK74" s="198"/>
      <c r="FL74" s="199"/>
      <c r="FM74" s="201"/>
      <c r="FN74" s="201" t="s">
        <v>349</v>
      </c>
      <c r="FR74" s="198"/>
      <c r="FS74" s="198"/>
      <c r="FT74" s="199"/>
      <c r="FU74" s="201"/>
      <c r="FV74" s="201" t="s">
        <v>349</v>
      </c>
      <c r="FZ74" s="198"/>
      <c r="GA74" s="198"/>
      <c r="GB74" s="199"/>
      <c r="GC74" s="201"/>
      <c r="GD74" s="201" t="s">
        <v>349</v>
      </c>
      <c r="GH74" s="198"/>
      <c r="GI74" s="198"/>
      <c r="GJ74" s="199"/>
      <c r="GK74" s="201"/>
      <c r="GL74" s="201" t="s">
        <v>349</v>
      </c>
      <c r="GP74" s="198"/>
      <c r="GQ74" s="198"/>
      <c r="GR74" s="199"/>
      <c r="GS74" s="201"/>
      <c r="GT74" s="201" t="s">
        <v>349</v>
      </c>
      <c r="GX74" s="198"/>
      <c r="GY74" s="198"/>
      <c r="GZ74" s="199"/>
      <c r="HA74" s="201"/>
      <c r="HB74" s="201" t="s">
        <v>349</v>
      </c>
      <c r="HF74" s="198"/>
      <c r="HG74" s="198"/>
      <c r="HH74" s="199"/>
      <c r="HI74" s="201"/>
      <c r="HJ74" s="201" t="s">
        <v>349</v>
      </c>
      <c r="HN74" s="198"/>
      <c r="HO74" s="198"/>
      <c r="HP74" s="199"/>
      <c r="HQ74" s="201"/>
      <c r="HR74" s="201" t="s">
        <v>349</v>
      </c>
      <c r="HV74" s="198"/>
      <c r="HW74" s="198"/>
      <c r="HX74" s="199"/>
      <c r="HY74" s="201"/>
      <c r="HZ74" s="201" t="s">
        <v>349</v>
      </c>
      <c r="ID74" s="198"/>
      <c r="IE74" s="198"/>
      <c r="IF74" s="199"/>
      <c r="IG74" s="201"/>
      <c r="IH74" s="201" t="s">
        <v>349</v>
      </c>
      <c r="IL74" s="198"/>
      <c r="IM74" s="198"/>
      <c r="IN74" s="199"/>
      <c r="IO74" s="201"/>
      <c r="IP74" s="201" t="s">
        <v>349</v>
      </c>
      <c r="IT74" s="198"/>
      <c r="IU74" s="198"/>
      <c r="IV74" s="199"/>
    </row>
    <row r="75" spans="1:256" s="230" customFormat="1" x14ac:dyDescent="0.2">
      <c r="A75" s="201"/>
      <c r="B75" s="201" t="s">
        <v>350</v>
      </c>
      <c r="F75" s="198"/>
      <c r="G75" s="198"/>
      <c r="H75" s="199"/>
      <c r="I75" s="201"/>
      <c r="J75" s="201"/>
      <c r="N75" s="198"/>
      <c r="O75" s="198"/>
      <c r="P75" s="199"/>
      <c r="Q75" s="201"/>
      <c r="R75" s="201"/>
      <c r="V75" s="198"/>
      <c r="W75" s="198"/>
      <c r="X75" s="199"/>
      <c r="Y75" s="201"/>
      <c r="Z75" s="201"/>
      <c r="AD75" s="198"/>
      <c r="AE75" s="198"/>
      <c r="AF75" s="199"/>
      <c r="AG75" s="201"/>
      <c r="AH75" s="201" t="s">
        <v>350</v>
      </c>
      <c r="AL75" s="198"/>
      <c r="AM75" s="198"/>
      <c r="AN75" s="199"/>
      <c r="AO75" s="201"/>
      <c r="AP75" s="201" t="s">
        <v>350</v>
      </c>
      <c r="AT75" s="198"/>
      <c r="AU75" s="198"/>
      <c r="AV75" s="199"/>
      <c r="AW75" s="201"/>
      <c r="AX75" s="201" t="s">
        <v>350</v>
      </c>
      <c r="BB75" s="198"/>
      <c r="BC75" s="198"/>
      <c r="BD75" s="199"/>
      <c r="BE75" s="201"/>
      <c r="BF75" s="201" t="s">
        <v>350</v>
      </c>
      <c r="BJ75" s="198"/>
      <c r="BK75" s="198"/>
      <c r="BL75" s="199"/>
      <c r="BM75" s="201"/>
      <c r="BN75" s="201" t="s">
        <v>350</v>
      </c>
      <c r="BR75" s="198"/>
      <c r="BS75" s="198"/>
      <c r="BT75" s="199"/>
      <c r="BU75" s="201"/>
      <c r="BV75" s="201" t="s">
        <v>350</v>
      </c>
      <c r="BZ75" s="198"/>
      <c r="CA75" s="198"/>
      <c r="CB75" s="199"/>
      <c r="CC75" s="201"/>
      <c r="CD75" s="201" t="s">
        <v>350</v>
      </c>
      <c r="CH75" s="198"/>
      <c r="CI75" s="198"/>
      <c r="CJ75" s="199"/>
      <c r="CK75" s="201"/>
      <c r="CL75" s="201" t="s">
        <v>350</v>
      </c>
      <c r="CP75" s="198"/>
      <c r="CQ75" s="198"/>
      <c r="CR75" s="199"/>
      <c r="CS75" s="201"/>
      <c r="CT75" s="201" t="s">
        <v>350</v>
      </c>
      <c r="CX75" s="198"/>
      <c r="CY75" s="198"/>
      <c r="CZ75" s="199"/>
      <c r="DA75" s="201"/>
      <c r="DB75" s="201" t="s">
        <v>350</v>
      </c>
      <c r="DF75" s="198"/>
      <c r="DG75" s="198"/>
      <c r="DH75" s="199"/>
      <c r="DI75" s="201"/>
      <c r="DJ75" s="201" t="s">
        <v>350</v>
      </c>
      <c r="DN75" s="198"/>
      <c r="DO75" s="198"/>
      <c r="DP75" s="199"/>
      <c r="DQ75" s="201"/>
      <c r="DR75" s="201" t="s">
        <v>350</v>
      </c>
      <c r="DV75" s="198"/>
      <c r="DW75" s="198"/>
      <c r="DX75" s="199"/>
      <c r="DY75" s="201"/>
      <c r="DZ75" s="201" t="s">
        <v>350</v>
      </c>
      <c r="ED75" s="198"/>
      <c r="EE75" s="198"/>
      <c r="EF75" s="199"/>
      <c r="EG75" s="201"/>
      <c r="EH75" s="201" t="s">
        <v>350</v>
      </c>
      <c r="EL75" s="198"/>
      <c r="EM75" s="198"/>
      <c r="EN75" s="199"/>
      <c r="EO75" s="201"/>
      <c r="EP75" s="201" t="s">
        <v>350</v>
      </c>
      <c r="ET75" s="198"/>
      <c r="EU75" s="198"/>
      <c r="EV75" s="199"/>
      <c r="EW75" s="201"/>
      <c r="EX75" s="201" t="s">
        <v>350</v>
      </c>
      <c r="FB75" s="198"/>
      <c r="FC75" s="198"/>
      <c r="FD75" s="199"/>
      <c r="FE75" s="201"/>
      <c r="FF75" s="201" t="s">
        <v>350</v>
      </c>
      <c r="FJ75" s="198"/>
      <c r="FK75" s="198"/>
      <c r="FL75" s="199"/>
      <c r="FM75" s="201"/>
      <c r="FN75" s="201" t="s">
        <v>350</v>
      </c>
      <c r="FR75" s="198"/>
      <c r="FS75" s="198"/>
      <c r="FT75" s="199"/>
      <c r="FU75" s="201"/>
      <c r="FV75" s="201" t="s">
        <v>350</v>
      </c>
      <c r="FZ75" s="198"/>
      <c r="GA75" s="198"/>
      <c r="GB75" s="199"/>
      <c r="GC75" s="201"/>
      <c r="GD75" s="201" t="s">
        <v>350</v>
      </c>
      <c r="GH75" s="198"/>
      <c r="GI75" s="198"/>
      <c r="GJ75" s="199"/>
      <c r="GK75" s="201"/>
      <c r="GL75" s="201" t="s">
        <v>350</v>
      </c>
      <c r="GP75" s="198"/>
      <c r="GQ75" s="198"/>
      <c r="GR75" s="199"/>
      <c r="GS75" s="201"/>
      <c r="GT75" s="201" t="s">
        <v>350</v>
      </c>
      <c r="GX75" s="198"/>
      <c r="GY75" s="198"/>
      <c r="GZ75" s="199"/>
      <c r="HA75" s="201"/>
      <c r="HB75" s="201" t="s">
        <v>350</v>
      </c>
      <c r="HF75" s="198"/>
      <c r="HG75" s="198"/>
      <c r="HH75" s="199"/>
      <c r="HI75" s="201"/>
      <c r="HJ75" s="201" t="s">
        <v>350</v>
      </c>
      <c r="HN75" s="198"/>
      <c r="HO75" s="198"/>
      <c r="HP75" s="199"/>
      <c r="HQ75" s="201"/>
      <c r="HR75" s="201" t="s">
        <v>350</v>
      </c>
      <c r="HV75" s="198"/>
      <c r="HW75" s="198"/>
      <c r="HX75" s="199"/>
      <c r="HY75" s="201"/>
      <c r="HZ75" s="201" t="s">
        <v>350</v>
      </c>
      <c r="ID75" s="198"/>
      <c r="IE75" s="198"/>
      <c r="IF75" s="199"/>
      <c r="IG75" s="201"/>
      <c r="IH75" s="201" t="s">
        <v>350</v>
      </c>
      <c r="IL75" s="198"/>
      <c r="IM75" s="198"/>
      <c r="IN75" s="199"/>
      <c r="IO75" s="201"/>
      <c r="IP75" s="201" t="s">
        <v>350</v>
      </c>
      <c r="IT75" s="198"/>
      <c r="IU75" s="198"/>
      <c r="IV75" s="199"/>
    </row>
    <row r="76" spans="1:256" s="230" customFormat="1" x14ac:dyDescent="0.2">
      <c r="A76" s="201"/>
      <c r="B76" s="201" t="s">
        <v>351</v>
      </c>
      <c r="F76" s="198"/>
      <c r="G76" s="198"/>
      <c r="H76" s="199"/>
      <c r="I76" s="201"/>
      <c r="J76" s="201"/>
      <c r="N76" s="198"/>
      <c r="O76" s="198"/>
      <c r="P76" s="199"/>
      <c r="Q76" s="201"/>
      <c r="R76" s="201"/>
      <c r="V76" s="198"/>
      <c r="W76" s="198"/>
      <c r="X76" s="199"/>
      <c r="Y76" s="201"/>
      <c r="Z76" s="201"/>
      <c r="AD76" s="198"/>
      <c r="AE76" s="198"/>
      <c r="AF76" s="199"/>
      <c r="AG76" s="201"/>
      <c r="AH76" s="201" t="s">
        <v>351</v>
      </c>
      <c r="AL76" s="198"/>
      <c r="AM76" s="198"/>
      <c r="AN76" s="199"/>
      <c r="AO76" s="201"/>
      <c r="AP76" s="201" t="s">
        <v>351</v>
      </c>
      <c r="AT76" s="198"/>
      <c r="AU76" s="198"/>
      <c r="AV76" s="199"/>
      <c r="AW76" s="201"/>
      <c r="AX76" s="201" t="s">
        <v>351</v>
      </c>
      <c r="BB76" s="198"/>
      <c r="BC76" s="198"/>
      <c r="BD76" s="199"/>
      <c r="BE76" s="201"/>
      <c r="BF76" s="201" t="s">
        <v>351</v>
      </c>
      <c r="BJ76" s="198"/>
      <c r="BK76" s="198"/>
      <c r="BL76" s="199"/>
      <c r="BM76" s="201"/>
      <c r="BN76" s="201" t="s">
        <v>351</v>
      </c>
      <c r="BR76" s="198"/>
      <c r="BS76" s="198"/>
      <c r="BT76" s="199"/>
      <c r="BU76" s="201"/>
      <c r="BV76" s="201" t="s">
        <v>351</v>
      </c>
      <c r="BZ76" s="198"/>
      <c r="CA76" s="198"/>
      <c r="CB76" s="199"/>
      <c r="CC76" s="201"/>
      <c r="CD76" s="201" t="s">
        <v>351</v>
      </c>
      <c r="CH76" s="198"/>
      <c r="CI76" s="198"/>
      <c r="CJ76" s="199"/>
      <c r="CK76" s="201"/>
      <c r="CL76" s="201" t="s">
        <v>351</v>
      </c>
      <c r="CP76" s="198"/>
      <c r="CQ76" s="198"/>
      <c r="CR76" s="199"/>
      <c r="CS76" s="201"/>
      <c r="CT76" s="201" t="s">
        <v>351</v>
      </c>
      <c r="CX76" s="198"/>
      <c r="CY76" s="198"/>
      <c r="CZ76" s="199"/>
      <c r="DA76" s="201"/>
      <c r="DB76" s="201" t="s">
        <v>351</v>
      </c>
      <c r="DF76" s="198"/>
      <c r="DG76" s="198"/>
      <c r="DH76" s="199"/>
      <c r="DI76" s="201"/>
      <c r="DJ76" s="201" t="s">
        <v>351</v>
      </c>
      <c r="DN76" s="198"/>
      <c r="DO76" s="198"/>
      <c r="DP76" s="199"/>
      <c r="DQ76" s="201"/>
      <c r="DR76" s="201" t="s">
        <v>351</v>
      </c>
      <c r="DV76" s="198"/>
      <c r="DW76" s="198"/>
      <c r="DX76" s="199"/>
      <c r="DY76" s="201"/>
      <c r="DZ76" s="201" t="s">
        <v>351</v>
      </c>
      <c r="ED76" s="198"/>
      <c r="EE76" s="198"/>
      <c r="EF76" s="199"/>
      <c r="EG76" s="201"/>
      <c r="EH76" s="201" t="s">
        <v>351</v>
      </c>
      <c r="EL76" s="198"/>
      <c r="EM76" s="198"/>
      <c r="EN76" s="199"/>
      <c r="EO76" s="201"/>
      <c r="EP76" s="201" t="s">
        <v>351</v>
      </c>
      <c r="ET76" s="198"/>
      <c r="EU76" s="198"/>
      <c r="EV76" s="199"/>
      <c r="EW76" s="201"/>
      <c r="EX76" s="201" t="s">
        <v>351</v>
      </c>
      <c r="FB76" s="198"/>
      <c r="FC76" s="198"/>
      <c r="FD76" s="199"/>
      <c r="FE76" s="201"/>
      <c r="FF76" s="201" t="s">
        <v>351</v>
      </c>
      <c r="FJ76" s="198"/>
      <c r="FK76" s="198"/>
      <c r="FL76" s="199"/>
      <c r="FM76" s="201"/>
      <c r="FN76" s="201" t="s">
        <v>351</v>
      </c>
      <c r="FR76" s="198"/>
      <c r="FS76" s="198"/>
      <c r="FT76" s="199"/>
      <c r="FU76" s="201"/>
      <c r="FV76" s="201" t="s">
        <v>351</v>
      </c>
      <c r="FZ76" s="198"/>
      <c r="GA76" s="198"/>
      <c r="GB76" s="199"/>
      <c r="GC76" s="201"/>
      <c r="GD76" s="201" t="s">
        <v>351</v>
      </c>
      <c r="GH76" s="198"/>
      <c r="GI76" s="198"/>
      <c r="GJ76" s="199"/>
      <c r="GK76" s="201"/>
      <c r="GL76" s="201" t="s">
        <v>351</v>
      </c>
      <c r="GP76" s="198"/>
      <c r="GQ76" s="198"/>
      <c r="GR76" s="199"/>
      <c r="GS76" s="201"/>
      <c r="GT76" s="201" t="s">
        <v>351</v>
      </c>
      <c r="GX76" s="198"/>
      <c r="GY76" s="198"/>
      <c r="GZ76" s="199"/>
      <c r="HA76" s="201"/>
      <c r="HB76" s="201" t="s">
        <v>351</v>
      </c>
      <c r="HF76" s="198"/>
      <c r="HG76" s="198"/>
      <c r="HH76" s="199"/>
      <c r="HI76" s="201"/>
      <c r="HJ76" s="201" t="s">
        <v>351</v>
      </c>
      <c r="HN76" s="198"/>
      <c r="HO76" s="198"/>
      <c r="HP76" s="199"/>
      <c r="HQ76" s="201"/>
      <c r="HR76" s="201" t="s">
        <v>351</v>
      </c>
      <c r="HV76" s="198"/>
      <c r="HW76" s="198"/>
      <c r="HX76" s="199"/>
      <c r="HY76" s="201"/>
      <c r="HZ76" s="201" t="s">
        <v>351</v>
      </c>
      <c r="ID76" s="198"/>
      <c r="IE76" s="198"/>
      <c r="IF76" s="199"/>
      <c r="IG76" s="201"/>
      <c r="IH76" s="201" t="s">
        <v>351</v>
      </c>
      <c r="IL76" s="198"/>
      <c r="IM76" s="198"/>
      <c r="IN76" s="199"/>
      <c r="IO76" s="201"/>
      <c r="IP76" s="201" t="s">
        <v>351</v>
      </c>
      <c r="IT76" s="198"/>
      <c r="IU76" s="198"/>
      <c r="IV76" s="199"/>
    </row>
    <row r="77" spans="1:256" s="230" customFormat="1" ht="9" customHeight="1" x14ac:dyDescent="0.2">
      <c r="A77" s="201"/>
      <c r="B77" s="201"/>
      <c r="F77" s="198"/>
      <c r="G77" s="198"/>
      <c r="H77" s="199"/>
      <c r="I77" s="201"/>
      <c r="J77" s="201"/>
      <c r="N77" s="198"/>
      <c r="O77" s="198"/>
      <c r="P77" s="199"/>
      <c r="Q77" s="201"/>
      <c r="R77" s="201"/>
      <c r="V77" s="198"/>
      <c r="W77" s="198"/>
      <c r="X77" s="199"/>
      <c r="Y77" s="201"/>
      <c r="Z77" s="201"/>
      <c r="AD77" s="198"/>
      <c r="AE77" s="198"/>
      <c r="AF77" s="199"/>
      <c r="AG77" s="201"/>
      <c r="AH77" s="201"/>
      <c r="AL77" s="198"/>
      <c r="AM77" s="198"/>
      <c r="AN77" s="199"/>
      <c r="AO77" s="201"/>
      <c r="AP77" s="201"/>
      <c r="AT77" s="198"/>
      <c r="AU77" s="198"/>
      <c r="AV77" s="199"/>
      <c r="AW77" s="201"/>
      <c r="AX77" s="201"/>
      <c r="BB77" s="198"/>
      <c r="BC77" s="198"/>
      <c r="BD77" s="199"/>
      <c r="BE77" s="201"/>
      <c r="BF77" s="201"/>
      <c r="BJ77" s="198"/>
      <c r="BK77" s="198"/>
      <c r="BL77" s="199"/>
      <c r="BM77" s="201"/>
      <c r="BN77" s="201"/>
      <c r="BR77" s="198"/>
      <c r="BS77" s="198"/>
      <c r="BT77" s="199"/>
      <c r="BU77" s="201"/>
      <c r="BV77" s="201"/>
      <c r="BZ77" s="198"/>
      <c r="CA77" s="198"/>
      <c r="CB77" s="199"/>
      <c r="CC77" s="201"/>
      <c r="CD77" s="201"/>
      <c r="CH77" s="198"/>
      <c r="CI77" s="198"/>
      <c r="CJ77" s="199"/>
      <c r="CK77" s="201"/>
      <c r="CL77" s="201"/>
      <c r="CP77" s="198"/>
      <c r="CQ77" s="198"/>
      <c r="CR77" s="199"/>
      <c r="CS77" s="201"/>
      <c r="CT77" s="201"/>
      <c r="CX77" s="198"/>
      <c r="CY77" s="198"/>
      <c r="CZ77" s="199"/>
      <c r="DA77" s="201"/>
      <c r="DB77" s="201"/>
      <c r="DF77" s="198"/>
      <c r="DG77" s="198"/>
      <c r="DH77" s="199"/>
      <c r="DI77" s="201"/>
      <c r="DJ77" s="201"/>
      <c r="DN77" s="198"/>
      <c r="DO77" s="198"/>
      <c r="DP77" s="199"/>
      <c r="DQ77" s="201"/>
      <c r="DR77" s="201"/>
      <c r="DV77" s="198"/>
      <c r="DW77" s="198"/>
      <c r="DX77" s="199"/>
      <c r="DY77" s="201"/>
      <c r="DZ77" s="201"/>
      <c r="ED77" s="198"/>
      <c r="EE77" s="198"/>
      <c r="EF77" s="199"/>
      <c r="EG77" s="201"/>
      <c r="EH77" s="201"/>
      <c r="EL77" s="198"/>
      <c r="EM77" s="198"/>
      <c r="EN77" s="199"/>
      <c r="EO77" s="201"/>
      <c r="EP77" s="201"/>
      <c r="ET77" s="198"/>
      <c r="EU77" s="198"/>
      <c r="EV77" s="199"/>
      <c r="EW77" s="201"/>
      <c r="EX77" s="201"/>
      <c r="FB77" s="198"/>
      <c r="FC77" s="198"/>
      <c r="FD77" s="199"/>
      <c r="FE77" s="201"/>
      <c r="FF77" s="201"/>
      <c r="FJ77" s="198"/>
      <c r="FK77" s="198"/>
      <c r="FL77" s="199"/>
      <c r="FM77" s="201"/>
      <c r="FN77" s="201"/>
      <c r="FR77" s="198"/>
      <c r="FS77" s="198"/>
      <c r="FT77" s="199"/>
      <c r="FU77" s="201"/>
      <c r="FV77" s="201"/>
      <c r="FZ77" s="198"/>
      <c r="GA77" s="198"/>
      <c r="GB77" s="199"/>
      <c r="GC77" s="201"/>
      <c r="GD77" s="201"/>
      <c r="GH77" s="198"/>
      <c r="GI77" s="198"/>
      <c r="GJ77" s="199"/>
      <c r="GK77" s="201"/>
      <c r="GL77" s="201"/>
      <c r="GP77" s="198"/>
      <c r="GQ77" s="198"/>
      <c r="GR77" s="199"/>
      <c r="GS77" s="201"/>
      <c r="GT77" s="201"/>
      <c r="GX77" s="198"/>
      <c r="GY77" s="198"/>
      <c r="GZ77" s="199"/>
      <c r="HA77" s="201"/>
      <c r="HB77" s="201"/>
      <c r="HF77" s="198"/>
      <c r="HG77" s="198"/>
      <c r="HH77" s="199"/>
      <c r="HI77" s="201"/>
      <c r="HJ77" s="201"/>
      <c r="HN77" s="198"/>
      <c r="HO77" s="198"/>
      <c r="HP77" s="199"/>
      <c r="HQ77" s="201"/>
      <c r="HR77" s="201"/>
      <c r="HV77" s="198"/>
      <c r="HW77" s="198"/>
      <c r="HX77" s="199"/>
      <c r="HY77" s="201"/>
      <c r="HZ77" s="201"/>
      <c r="ID77" s="198"/>
      <c r="IE77" s="198"/>
      <c r="IF77" s="199"/>
      <c r="IG77" s="201"/>
      <c r="IH77" s="201"/>
      <c r="IL77" s="198"/>
      <c r="IM77" s="198"/>
      <c r="IN77" s="199"/>
      <c r="IO77" s="201"/>
      <c r="IP77" s="201"/>
      <c r="IT77" s="198"/>
      <c r="IU77" s="198"/>
      <c r="IV77" s="199"/>
    </row>
    <row r="78" spans="1:256" s="230" customFormat="1" x14ac:dyDescent="0.2">
      <c r="A78" s="201"/>
      <c r="B78" s="197" t="s">
        <v>352</v>
      </c>
      <c r="F78" s="198"/>
      <c r="G78" s="198"/>
      <c r="H78" s="199"/>
      <c r="I78" s="201"/>
      <c r="J78" s="197"/>
      <c r="N78" s="198"/>
      <c r="O78" s="198"/>
      <c r="P78" s="199"/>
      <c r="Q78" s="201"/>
      <c r="R78" s="197"/>
      <c r="V78" s="198"/>
      <c r="W78" s="198"/>
      <c r="X78" s="199"/>
      <c r="Y78" s="201"/>
      <c r="Z78" s="197"/>
      <c r="AD78" s="198"/>
      <c r="AE78" s="198"/>
      <c r="AF78" s="199"/>
      <c r="AG78" s="201"/>
      <c r="AH78" s="197" t="s">
        <v>352</v>
      </c>
      <c r="AL78" s="198"/>
      <c r="AM78" s="198"/>
      <c r="AN78" s="199"/>
      <c r="AO78" s="201"/>
      <c r="AP78" s="197" t="s">
        <v>352</v>
      </c>
      <c r="AT78" s="198"/>
      <c r="AU78" s="198"/>
      <c r="AV78" s="199"/>
      <c r="AW78" s="201"/>
      <c r="AX78" s="197" t="s">
        <v>352</v>
      </c>
      <c r="BB78" s="198"/>
      <c r="BC78" s="198"/>
      <c r="BD78" s="199"/>
      <c r="BE78" s="201"/>
      <c r="BF78" s="197" t="s">
        <v>352</v>
      </c>
      <c r="BJ78" s="198"/>
      <c r="BK78" s="198"/>
      <c r="BL78" s="199"/>
      <c r="BM78" s="201"/>
      <c r="BN78" s="197" t="s">
        <v>352</v>
      </c>
      <c r="BR78" s="198"/>
      <c r="BS78" s="198"/>
      <c r="BT78" s="199"/>
      <c r="BU78" s="201"/>
      <c r="BV78" s="197" t="s">
        <v>352</v>
      </c>
      <c r="BZ78" s="198"/>
      <c r="CA78" s="198"/>
      <c r="CB78" s="199"/>
      <c r="CC78" s="201"/>
      <c r="CD78" s="197" t="s">
        <v>352</v>
      </c>
      <c r="CH78" s="198"/>
      <c r="CI78" s="198"/>
      <c r="CJ78" s="199"/>
      <c r="CK78" s="201"/>
      <c r="CL78" s="197" t="s">
        <v>352</v>
      </c>
      <c r="CP78" s="198"/>
      <c r="CQ78" s="198"/>
      <c r="CR78" s="199"/>
      <c r="CS78" s="201"/>
      <c r="CT78" s="197" t="s">
        <v>352</v>
      </c>
      <c r="CX78" s="198"/>
      <c r="CY78" s="198"/>
      <c r="CZ78" s="199"/>
      <c r="DA78" s="201"/>
      <c r="DB78" s="197" t="s">
        <v>352</v>
      </c>
      <c r="DF78" s="198"/>
      <c r="DG78" s="198"/>
      <c r="DH78" s="199"/>
      <c r="DI78" s="201"/>
      <c r="DJ78" s="197" t="s">
        <v>352</v>
      </c>
      <c r="DN78" s="198"/>
      <c r="DO78" s="198"/>
      <c r="DP78" s="199"/>
      <c r="DQ78" s="201"/>
      <c r="DR78" s="197" t="s">
        <v>352</v>
      </c>
      <c r="DV78" s="198"/>
      <c r="DW78" s="198"/>
      <c r="DX78" s="199"/>
      <c r="DY78" s="201"/>
      <c r="DZ78" s="197" t="s">
        <v>352</v>
      </c>
      <c r="ED78" s="198"/>
      <c r="EE78" s="198"/>
      <c r="EF78" s="199"/>
      <c r="EG78" s="201"/>
      <c r="EH78" s="197" t="s">
        <v>352</v>
      </c>
      <c r="EL78" s="198"/>
      <c r="EM78" s="198"/>
      <c r="EN78" s="199"/>
      <c r="EO78" s="201"/>
      <c r="EP78" s="197" t="s">
        <v>352</v>
      </c>
      <c r="ET78" s="198"/>
      <c r="EU78" s="198"/>
      <c r="EV78" s="199"/>
      <c r="EW78" s="201"/>
      <c r="EX78" s="197" t="s">
        <v>352</v>
      </c>
      <c r="FB78" s="198"/>
      <c r="FC78" s="198"/>
      <c r="FD78" s="199"/>
      <c r="FE78" s="201"/>
      <c r="FF78" s="197" t="s">
        <v>352</v>
      </c>
      <c r="FJ78" s="198"/>
      <c r="FK78" s="198"/>
      <c r="FL78" s="199"/>
      <c r="FM78" s="201"/>
      <c r="FN78" s="197" t="s">
        <v>352</v>
      </c>
      <c r="FR78" s="198"/>
      <c r="FS78" s="198"/>
      <c r="FT78" s="199"/>
      <c r="FU78" s="201"/>
      <c r="FV78" s="197" t="s">
        <v>352</v>
      </c>
      <c r="FZ78" s="198"/>
      <c r="GA78" s="198"/>
      <c r="GB78" s="199"/>
      <c r="GC78" s="201"/>
      <c r="GD78" s="197" t="s">
        <v>352</v>
      </c>
      <c r="GH78" s="198"/>
      <c r="GI78" s="198"/>
      <c r="GJ78" s="199"/>
      <c r="GK78" s="201"/>
      <c r="GL78" s="197" t="s">
        <v>352</v>
      </c>
      <c r="GP78" s="198"/>
      <c r="GQ78" s="198"/>
      <c r="GR78" s="199"/>
      <c r="GS78" s="201"/>
      <c r="GT78" s="197" t="s">
        <v>352</v>
      </c>
      <c r="GX78" s="198"/>
      <c r="GY78" s="198"/>
      <c r="GZ78" s="199"/>
      <c r="HA78" s="201"/>
      <c r="HB78" s="197" t="s">
        <v>352</v>
      </c>
      <c r="HF78" s="198"/>
      <c r="HG78" s="198"/>
      <c r="HH78" s="199"/>
      <c r="HI78" s="201"/>
      <c r="HJ78" s="197" t="s">
        <v>352</v>
      </c>
      <c r="HN78" s="198"/>
      <c r="HO78" s="198"/>
      <c r="HP78" s="199"/>
      <c r="HQ78" s="201"/>
      <c r="HR78" s="197" t="s">
        <v>352</v>
      </c>
      <c r="HV78" s="198"/>
      <c r="HW78" s="198"/>
      <c r="HX78" s="199"/>
      <c r="HY78" s="201"/>
      <c r="HZ78" s="197" t="s">
        <v>352</v>
      </c>
      <c r="ID78" s="198"/>
      <c r="IE78" s="198"/>
      <c r="IF78" s="199"/>
      <c r="IG78" s="201"/>
      <c r="IH78" s="197" t="s">
        <v>352</v>
      </c>
      <c r="IL78" s="198"/>
      <c r="IM78" s="198"/>
      <c r="IN78" s="199"/>
      <c r="IO78" s="201"/>
      <c r="IP78" s="197" t="s">
        <v>352</v>
      </c>
      <c r="IT78" s="198"/>
      <c r="IU78" s="198"/>
      <c r="IV78" s="199"/>
    </row>
    <row r="79" spans="1:256" s="230" customFormat="1" x14ac:dyDescent="0.2">
      <c r="A79" s="201"/>
      <c r="B79" s="201" t="s">
        <v>353</v>
      </c>
      <c r="F79" s="198"/>
      <c r="G79" s="198"/>
      <c r="H79" s="199"/>
      <c r="I79" s="201"/>
      <c r="J79" s="201"/>
      <c r="N79" s="198"/>
      <c r="O79" s="198"/>
      <c r="P79" s="199"/>
      <c r="Q79" s="201"/>
      <c r="R79" s="201"/>
      <c r="V79" s="198"/>
      <c r="W79" s="198"/>
      <c r="X79" s="199"/>
      <c r="Y79" s="201"/>
      <c r="Z79" s="201"/>
      <c r="AD79" s="198"/>
      <c r="AE79" s="198"/>
      <c r="AF79" s="199"/>
      <c r="AG79" s="201"/>
      <c r="AH79" s="201" t="s">
        <v>353</v>
      </c>
      <c r="AL79" s="198"/>
      <c r="AM79" s="198"/>
      <c r="AN79" s="199"/>
      <c r="AO79" s="201"/>
      <c r="AP79" s="201" t="s">
        <v>353</v>
      </c>
      <c r="AT79" s="198"/>
      <c r="AU79" s="198"/>
      <c r="AV79" s="199"/>
      <c r="AW79" s="201"/>
      <c r="AX79" s="201" t="s">
        <v>353</v>
      </c>
      <c r="BB79" s="198"/>
      <c r="BC79" s="198"/>
      <c r="BD79" s="199"/>
      <c r="BE79" s="201"/>
      <c r="BF79" s="201" t="s">
        <v>353</v>
      </c>
      <c r="BJ79" s="198"/>
      <c r="BK79" s="198"/>
      <c r="BL79" s="199"/>
      <c r="BM79" s="201"/>
      <c r="BN79" s="201" t="s">
        <v>353</v>
      </c>
      <c r="BR79" s="198"/>
      <c r="BS79" s="198"/>
      <c r="BT79" s="199"/>
      <c r="BU79" s="201"/>
      <c r="BV79" s="201" t="s">
        <v>353</v>
      </c>
      <c r="BZ79" s="198"/>
      <c r="CA79" s="198"/>
      <c r="CB79" s="199"/>
      <c r="CC79" s="201"/>
      <c r="CD79" s="201" t="s">
        <v>353</v>
      </c>
      <c r="CH79" s="198"/>
      <c r="CI79" s="198"/>
      <c r="CJ79" s="199"/>
      <c r="CK79" s="201"/>
      <c r="CL79" s="201" t="s">
        <v>353</v>
      </c>
      <c r="CP79" s="198"/>
      <c r="CQ79" s="198"/>
      <c r="CR79" s="199"/>
      <c r="CS79" s="201"/>
      <c r="CT79" s="201" t="s">
        <v>353</v>
      </c>
      <c r="CX79" s="198"/>
      <c r="CY79" s="198"/>
      <c r="CZ79" s="199"/>
      <c r="DA79" s="201"/>
      <c r="DB79" s="201" t="s">
        <v>353</v>
      </c>
      <c r="DF79" s="198"/>
      <c r="DG79" s="198"/>
      <c r="DH79" s="199"/>
      <c r="DI79" s="201"/>
      <c r="DJ79" s="201" t="s">
        <v>353</v>
      </c>
      <c r="DN79" s="198"/>
      <c r="DO79" s="198"/>
      <c r="DP79" s="199"/>
      <c r="DQ79" s="201"/>
      <c r="DR79" s="201" t="s">
        <v>353</v>
      </c>
      <c r="DV79" s="198"/>
      <c r="DW79" s="198"/>
      <c r="DX79" s="199"/>
      <c r="DY79" s="201"/>
      <c r="DZ79" s="201" t="s">
        <v>353</v>
      </c>
      <c r="ED79" s="198"/>
      <c r="EE79" s="198"/>
      <c r="EF79" s="199"/>
      <c r="EG79" s="201"/>
      <c r="EH79" s="201" t="s">
        <v>353</v>
      </c>
      <c r="EL79" s="198"/>
      <c r="EM79" s="198"/>
      <c r="EN79" s="199"/>
      <c r="EO79" s="201"/>
      <c r="EP79" s="201" t="s">
        <v>353</v>
      </c>
      <c r="ET79" s="198"/>
      <c r="EU79" s="198"/>
      <c r="EV79" s="199"/>
      <c r="EW79" s="201"/>
      <c r="EX79" s="201" t="s">
        <v>353</v>
      </c>
      <c r="FB79" s="198"/>
      <c r="FC79" s="198"/>
      <c r="FD79" s="199"/>
      <c r="FE79" s="201"/>
      <c r="FF79" s="201" t="s">
        <v>353</v>
      </c>
      <c r="FJ79" s="198"/>
      <c r="FK79" s="198"/>
      <c r="FL79" s="199"/>
      <c r="FM79" s="201"/>
      <c r="FN79" s="201" t="s">
        <v>353</v>
      </c>
      <c r="FR79" s="198"/>
      <c r="FS79" s="198"/>
      <c r="FT79" s="199"/>
      <c r="FU79" s="201"/>
      <c r="FV79" s="201" t="s">
        <v>353</v>
      </c>
      <c r="FZ79" s="198"/>
      <c r="GA79" s="198"/>
      <c r="GB79" s="199"/>
      <c r="GC79" s="201"/>
      <c r="GD79" s="201" t="s">
        <v>353</v>
      </c>
      <c r="GH79" s="198"/>
      <c r="GI79" s="198"/>
      <c r="GJ79" s="199"/>
      <c r="GK79" s="201"/>
      <c r="GL79" s="201" t="s">
        <v>353</v>
      </c>
      <c r="GP79" s="198"/>
      <c r="GQ79" s="198"/>
      <c r="GR79" s="199"/>
      <c r="GS79" s="201"/>
      <c r="GT79" s="201" t="s">
        <v>353</v>
      </c>
      <c r="GX79" s="198"/>
      <c r="GY79" s="198"/>
      <c r="GZ79" s="199"/>
      <c r="HA79" s="201"/>
      <c r="HB79" s="201" t="s">
        <v>353</v>
      </c>
      <c r="HF79" s="198"/>
      <c r="HG79" s="198"/>
      <c r="HH79" s="199"/>
      <c r="HI79" s="201"/>
      <c r="HJ79" s="201" t="s">
        <v>353</v>
      </c>
      <c r="HN79" s="198"/>
      <c r="HO79" s="198"/>
      <c r="HP79" s="199"/>
      <c r="HQ79" s="201"/>
      <c r="HR79" s="201" t="s">
        <v>353</v>
      </c>
      <c r="HV79" s="198"/>
      <c r="HW79" s="198"/>
      <c r="HX79" s="199"/>
      <c r="HY79" s="201"/>
      <c r="HZ79" s="201" t="s">
        <v>353</v>
      </c>
      <c r="ID79" s="198"/>
      <c r="IE79" s="198"/>
      <c r="IF79" s="199"/>
      <c r="IG79" s="201"/>
      <c r="IH79" s="201" t="s">
        <v>353</v>
      </c>
      <c r="IL79" s="198"/>
      <c r="IM79" s="198"/>
      <c r="IN79" s="199"/>
      <c r="IO79" s="201"/>
      <c r="IP79" s="201" t="s">
        <v>353</v>
      </c>
      <c r="IT79" s="198"/>
      <c r="IU79" s="198"/>
      <c r="IV79" s="199"/>
    </row>
    <row r="80" spans="1:256" s="230" customFormat="1" x14ac:dyDescent="0.2">
      <c r="A80" s="201"/>
      <c r="B80" s="201" t="s">
        <v>354</v>
      </c>
      <c r="F80" s="198"/>
      <c r="G80" s="198"/>
      <c r="H80" s="199"/>
      <c r="I80" s="201"/>
      <c r="J80" s="201"/>
      <c r="N80" s="198"/>
      <c r="O80" s="198"/>
      <c r="P80" s="199"/>
      <c r="Q80" s="201"/>
      <c r="R80" s="201"/>
      <c r="V80" s="198"/>
      <c r="W80" s="198"/>
      <c r="X80" s="199"/>
      <c r="Y80" s="201"/>
      <c r="Z80" s="201"/>
      <c r="AD80" s="198"/>
      <c r="AE80" s="198"/>
      <c r="AF80" s="199"/>
      <c r="AG80" s="201"/>
      <c r="AH80" s="201" t="s">
        <v>354</v>
      </c>
      <c r="AL80" s="198"/>
      <c r="AM80" s="198"/>
      <c r="AN80" s="199"/>
      <c r="AO80" s="201"/>
      <c r="AP80" s="201" t="s">
        <v>354</v>
      </c>
      <c r="AT80" s="198"/>
      <c r="AU80" s="198"/>
      <c r="AV80" s="199"/>
      <c r="AW80" s="201"/>
      <c r="AX80" s="201" t="s">
        <v>354</v>
      </c>
      <c r="BB80" s="198"/>
      <c r="BC80" s="198"/>
      <c r="BD80" s="199"/>
      <c r="BE80" s="201"/>
      <c r="BF80" s="201" t="s">
        <v>354</v>
      </c>
      <c r="BJ80" s="198"/>
      <c r="BK80" s="198"/>
      <c r="BL80" s="199"/>
      <c r="BM80" s="201"/>
      <c r="BN80" s="201" t="s">
        <v>354</v>
      </c>
      <c r="BR80" s="198"/>
      <c r="BS80" s="198"/>
      <c r="BT80" s="199"/>
      <c r="BU80" s="201"/>
      <c r="BV80" s="201" t="s">
        <v>354</v>
      </c>
      <c r="BZ80" s="198"/>
      <c r="CA80" s="198"/>
      <c r="CB80" s="199"/>
      <c r="CC80" s="201"/>
      <c r="CD80" s="201" t="s">
        <v>354</v>
      </c>
      <c r="CH80" s="198"/>
      <c r="CI80" s="198"/>
      <c r="CJ80" s="199"/>
      <c r="CK80" s="201"/>
      <c r="CL80" s="201" t="s">
        <v>354</v>
      </c>
      <c r="CP80" s="198"/>
      <c r="CQ80" s="198"/>
      <c r="CR80" s="199"/>
      <c r="CS80" s="201"/>
      <c r="CT80" s="201" t="s">
        <v>354</v>
      </c>
      <c r="CX80" s="198"/>
      <c r="CY80" s="198"/>
      <c r="CZ80" s="199"/>
      <c r="DA80" s="201"/>
      <c r="DB80" s="201" t="s">
        <v>354</v>
      </c>
      <c r="DF80" s="198"/>
      <c r="DG80" s="198"/>
      <c r="DH80" s="199"/>
      <c r="DI80" s="201"/>
      <c r="DJ80" s="201" t="s">
        <v>354</v>
      </c>
      <c r="DN80" s="198"/>
      <c r="DO80" s="198"/>
      <c r="DP80" s="199"/>
      <c r="DQ80" s="201"/>
      <c r="DR80" s="201" t="s">
        <v>354</v>
      </c>
      <c r="DV80" s="198"/>
      <c r="DW80" s="198"/>
      <c r="DX80" s="199"/>
      <c r="DY80" s="201"/>
      <c r="DZ80" s="201" t="s">
        <v>354</v>
      </c>
      <c r="ED80" s="198"/>
      <c r="EE80" s="198"/>
      <c r="EF80" s="199"/>
      <c r="EG80" s="201"/>
      <c r="EH80" s="201" t="s">
        <v>354</v>
      </c>
      <c r="EL80" s="198"/>
      <c r="EM80" s="198"/>
      <c r="EN80" s="199"/>
      <c r="EO80" s="201"/>
      <c r="EP80" s="201" t="s">
        <v>354</v>
      </c>
      <c r="ET80" s="198"/>
      <c r="EU80" s="198"/>
      <c r="EV80" s="199"/>
      <c r="EW80" s="201"/>
      <c r="EX80" s="201" t="s">
        <v>354</v>
      </c>
      <c r="FB80" s="198"/>
      <c r="FC80" s="198"/>
      <c r="FD80" s="199"/>
      <c r="FE80" s="201"/>
      <c r="FF80" s="201" t="s">
        <v>354</v>
      </c>
      <c r="FJ80" s="198"/>
      <c r="FK80" s="198"/>
      <c r="FL80" s="199"/>
      <c r="FM80" s="201"/>
      <c r="FN80" s="201" t="s">
        <v>354</v>
      </c>
      <c r="FR80" s="198"/>
      <c r="FS80" s="198"/>
      <c r="FT80" s="199"/>
      <c r="FU80" s="201"/>
      <c r="FV80" s="201" t="s">
        <v>354</v>
      </c>
      <c r="FZ80" s="198"/>
      <c r="GA80" s="198"/>
      <c r="GB80" s="199"/>
      <c r="GC80" s="201"/>
      <c r="GD80" s="201" t="s">
        <v>354</v>
      </c>
      <c r="GH80" s="198"/>
      <c r="GI80" s="198"/>
      <c r="GJ80" s="199"/>
      <c r="GK80" s="201"/>
      <c r="GL80" s="201" t="s">
        <v>354</v>
      </c>
      <c r="GP80" s="198"/>
      <c r="GQ80" s="198"/>
      <c r="GR80" s="199"/>
      <c r="GS80" s="201"/>
      <c r="GT80" s="201" t="s">
        <v>354</v>
      </c>
      <c r="GX80" s="198"/>
      <c r="GY80" s="198"/>
      <c r="GZ80" s="199"/>
      <c r="HA80" s="201"/>
      <c r="HB80" s="201" t="s">
        <v>354</v>
      </c>
      <c r="HF80" s="198"/>
      <c r="HG80" s="198"/>
      <c r="HH80" s="199"/>
      <c r="HI80" s="201"/>
      <c r="HJ80" s="201" t="s">
        <v>354</v>
      </c>
      <c r="HN80" s="198"/>
      <c r="HO80" s="198"/>
      <c r="HP80" s="199"/>
      <c r="HQ80" s="201"/>
      <c r="HR80" s="201" t="s">
        <v>354</v>
      </c>
      <c r="HV80" s="198"/>
      <c r="HW80" s="198"/>
      <c r="HX80" s="199"/>
      <c r="HY80" s="201"/>
      <c r="HZ80" s="201" t="s">
        <v>354</v>
      </c>
      <c r="ID80" s="198"/>
      <c r="IE80" s="198"/>
      <c r="IF80" s="199"/>
      <c r="IG80" s="201"/>
      <c r="IH80" s="201" t="s">
        <v>354</v>
      </c>
      <c r="IL80" s="198"/>
      <c r="IM80" s="198"/>
      <c r="IN80" s="199"/>
      <c r="IO80" s="201"/>
      <c r="IP80" s="201" t="s">
        <v>354</v>
      </c>
      <c r="IT80" s="198"/>
      <c r="IU80" s="198"/>
      <c r="IV80" s="199"/>
    </row>
    <row r="81" spans="1:256" s="230" customFormat="1" x14ac:dyDescent="0.2">
      <c r="A81" s="201"/>
      <c r="B81" s="201" t="s">
        <v>355</v>
      </c>
      <c r="F81" s="198"/>
      <c r="G81" s="198"/>
      <c r="H81" s="199"/>
      <c r="I81" s="201"/>
      <c r="J81" s="201"/>
      <c r="N81" s="198"/>
      <c r="O81" s="198"/>
      <c r="P81" s="199"/>
      <c r="Q81" s="201"/>
      <c r="R81" s="201"/>
      <c r="V81" s="198"/>
      <c r="W81" s="198"/>
      <c r="X81" s="199"/>
      <c r="Y81" s="201"/>
      <c r="Z81" s="201"/>
      <c r="AD81" s="198"/>
      <c r="AE81" s="198"/>
      <c r="AF81" s="199"/>
      <c r="AG81" s="201"/>
      <c r="AH81" s="201" t="s">
        <v>355</v>
      </c>
      <c r="AL81" s="198"/>
      <c r="AM81" s="198"/>
      <c r="AN81" s="199"/>
      <c r="AO81" s="201"/>
      <c r="AP81" s="201" t="s">
        <v>355</v>
      </c>
      <c r="AT81" s="198"/>
      <c r="AU81" s="198"/>
      <c r="AV81" s="199"/>
      <c r="AW81" s="201"/>
      <c r="AX81" s="201" t="s">
        <v>355</v>
      </c>
      <c r="BB81" s="198"/>
      <c r="BC81" s="198"/>
      <c r="BD81" s="199"/>
      <c r="BE81" s="201"/>
      <c r="BF81" s="201" t="s">
        <v>355</v>
      </c>
      <c r="BJ81" s="198"/>
      <c r="BK81" s="198"/>
      <c r="BL81" s="199"/>
      <c r="BM81" s="201"/>
      <c r="BN81" s="201" t="s">
        <v>355</v>
      </c>
      <c r="BR81" s="198"/>
      <c r="BS81" s="198"/>
      <c r="BT81" s="199"/>
      <c r="BU81" s="201"/>
      <c r="BV81" s="201" t="s">
        <v>355</v>
      </c>
      <c r="BZ81" s="198"/>
      <c r="CA81" s="198"/>
      <c r="CB81" s="199"/>
      <c r="CC81" s="201"/>
      <c r="CD81" s="201" t="s">
        <v>355</v>
      </c>
      <c r="CH81" s="198"/>
      <c r="CI81" s="198"/>
      <c r="CJ81" s="199"/>
      <c r="CK81" s="201"/>
      <c r="CL81" s="201" t="s">
        <v>355</v>
      </c>
      <c r="CP81" s="198"/>
      <c r="CQ81" s="198"/>
      <c r="CR81" s="199"/>
      <c r="CS81" s="201"/>
      <c r="CT81" s="201" t="s">
        <v>355</v>
      </c>
      <c r="CX81" s="198"/>
      <c r="CY81" s="198"/>
      <c r="CZ81" s="199"/>
      <c r="DA81" s="201"/>
      <c r="DB81" s="201" t="s">
        <v>355</v>
      </c>
      <c r="DF81" s="198"/>
      <c r="DG81" s="198"/>
      <c r="DH81" s="199"/>
      <c r="DI81" s="201"/>
      <c r="DJ81" s="201" t="s">
        <v>355</v>
      </c>
      <c r="DN81" s="198"/>
      <c r="DO81" s="198"/>
      <c r="DP81" s="199"/>
      <c r="DQ81" s="201"/>
      <c r="DR81" s="201" t="s">
        <v>355</v>
      </c>
      <c r="DV81" s="198"/>
      <c r="DW81" s="198"/>
      <c r="DX81" s="199"/>
      <c r="DY81" s="201"/>
      <c r="DZ81" s="201" t="s">
        <v>355</v>
      </c>
      <c r="ED81" s="198"/>
      <c r="EE81" s="198"/>
      <c r="EF81" s="199"/>
      <c r="EG81" s="201"/>
      <c r="EH81" s="201" t="s">
        <v>355</v>
      </c>
      <c r="EL81" s="198"/>
      <c r="EM81" s="198"/>
      <c r="EN81" s="199"/>
      <c r="EO81" s="201"/>
      <c r="EP81" s="201" t="s">
        <v>355</v>
      </c>
      <c r="ET81" s="198"/>
      <c r="EU81" s="198"/>
      <c r="EV81" s="199"/>
      <c r="EW81" s="201"/>
      <c r="EX81" s="201" t="s">
        <v>355</v>
      </c>
      <c r="FB81" s="198"/>
      <c r="FC81" s="198"/>
      <c r="FD81" s="199"/>
      <c r="FE81" s="201"/>
      <c r="FF81" s="201" t="s">
        <v>355</v>
      </c>
      <c r="FJ81" s="198"/>
      <c r="FK81" s="198"/>
      <c r="FL81" s="199"/>
      <c r="FM81" s="201"/>
      <c r="FN81" s="201" t="s">
        <v>355</v>
      </c>
      <c r="FR81" s="198"/>
      <c r="FS81" s="198"/>
      <c r="FT81" s="199"/>
      <c r="FU81" s="201"/>
      <c r="FV81" s="201" t="s">
        <v>355</v>
      </c>
      <c r="FZ81" s="198"/>
      <c r="GA81" s="198"/>
      <c r="GB81" s="199"/>
      <c r="GC81" s="201"/>
      <c r="GD81" s="201" t="s">
        <v>355</v>
      </c>
      <c r="GH81" s="198"/>
      <c r="GI81" s="198"/>
      <c r="GJ81" s="199"/>
      <c r="GK81" s="201"/>
      <c r="GL81" s="201" t="s">
        <v>355</v>
      </c>
      <c r="GP81" s="198"/>
      <c r="GQ81" s="198"/>
      <c r="GR81" s="199"/>
      <c r="GS81" s="201"/>
      <c r="GT81" s="201" t="s">
        <v>355</v>
      </c>
      <c r="GX81" s="198"/>
      <c r="GY81" s="198"/>
      <c r="GZ81" s="199"/>
      <c r="HA81" s="201"/>
      <c r="HB81" s="201" t="s">
        <v>355</v>
      </c>
      <c r="HF81" s="198"/>
      <c r="HG81" s="198"/>
      <c r="HH81" s="199"/>
      <c r="HI81" s="201"/>
      <c r="HJ81" s="201" t="s">
        <v>355</v>
      </c>
      <c r="HN81" s="198"/>
      <c r="HO81" s="198"/>
      <c r="HP81" s="199"/>
      <c r="HQ81" s="201"/>
      <c r="HR81" s="201" t="s">
        <v>355</v>
      </c>
      <c r="HV81" s="198"/>
      <c r="HW81" s="198"/>
      <c r="HX81" s="199"/>
      <c r="HY81" s="201"/>
      <c r="HZ81" s="201" t="s">
        <v>355</v>
      </c>
      <c r="ID81" s="198"/>
      <c r="IE81" s="198"/>
      <c r="IF81" s="199"/>
      <c r="IG81" s="201"/>
      <c r="IH81" s="201" t="s">
        <v>355</v>
      </c>
      <c r="IL81" s="198"/>
      <c r="IM81" s="198"/>
      <c r="IN81" s="199"/>
      <c r="IO81" s="201"/>
      <c r="IP81" s="201" t="s">
        <v>355</v>
      </c>
      <c r="IT81" s="198"/>
      <c r="IU81" s="198"/>
      <c r="IV81" s="199"/>
    </row>
    <row r="82" spans="1:256" s="230" customFormat="1" x14ac:dyDescent="0.2">
      <c r="A82" s="201"/>
      <c r="B82" s="201" t="s">
        <v>658</v>
      </c>
      <c r="F82" s="198"/>
      <c r="G82" s="198"/>
      <c r="H82" s="199"/>
      <c r="I82" s="201"/>
      <c r="J82" s="201"/>
      <c r="N82" s="198"/>
      <c r="O82" s="198"/>
      <c r="P82" s="199"/>
      <c r="Q82" s="201"/>
      <c r="R82" s="201"/>
      <c r="V82" s="198"/>
      <c r="W82" s="198"/>
      <c r="X82" s="199"/>
      <c r="Y82" s="201"/>
      <c r="Z82" s="201"/>
      <c r="AD82" s="198"/>
      <c r="AE82" s="198"/>
      <c r="AF82" s="199"/>
      <c r="AG82" s="201"/>
      <c r="AH82" s="201" t="s">
        <v>356</v>
      </c>
      <c r="AL82" s="198"/>
      <c r="AM82" s="198"/>
      <c r="AN82" s="199"/>
      <c r="AO82" s="201"/>
      <c r="AP82" s="201" t="s">
        <v>356</v>
      </c>
      <c r="AT82" s="198"/>
      <c r="AU82" s="198"/>
      <c r="AV82" s="199"/>
      <c r="AW82" s="201"/>
      <c r="AX82" s="201" t="s">
        <v>356</v>
      </c>
      <c r="BB82" s="198"/>
      <c r="BC82" s="198"/>
      <c r="BD82" s="199"/>
      <c r="BE82" s="201"/>
      <c r="BF82" s="201" t="s">
        <v>356</v>
      </c>
      <c r="BJ82" s="198"/>
      <c r="BK82" s="198"/>
      <c r="BL82" s="199"/>
      <c r="BM82" s="201"/>
      <c r="BN82" s="201" t="s">
        <v>356</v>
      </c>
      <c r="BR82" s="198"/>
      <c r="BS82" s="198"/>
      <c r="BT82" s="199"/>
      <c r="BU82" s="201"/>
      <c r="BV82" s="201" t="s">
        <v>356</v>
      </c>
      <c r="BZ82" s="198"/>
      <c r="CA82" s="198"/>
      <c r="CB82" s="199"/>
      <c r="CC82" s="201"/>
      <c r="CD82" s="201" t="s">
        <v>356</v>
      </c>
      <c r="CH82" s="198"/>
      <c r="CI82" s="198"/>
      <c r="CJ82" s="199"/>
      <c r="CK82" s="201"/>
      <c r="CL82" s="201" t="s">
        <v>356</v>
      </c>
      <c r="CP82" s="198"/>
      <c r="CQ82" s="198"/>
      <c r="CR82" s="199"/>
      <c r="CS82" s="201"/>
      <c r="CT82" s="201" t="s">
        <v>356</v>
      </c>
      <c r="CX82" s="198"/>
      <c r="CY82" s="198"/>
      <c r="CZ82" s="199"/>
      <c r="DA82" s="201"/>
      <c r="DB82" s="201" t="s">
        <v>356</v>
      </c>
      <c r="DF82" s="198"/>
      <c r="DG82" s="198"/>
      <c r="DH82" s="199"/>
      <c r="DI82" s="201"/>
      <c r="DJ82" s="201" t="s">
        <v>356</v>
      </c>
      <c r="DN82" s="198"/>
      <c r="DO82" s="198"/>
      <c r="DP82" s="199"/>
      <c r="DQ82" s="201"/>
      <c r="DR82" s="201" t="s">
        <v>356</v>
      </c>
      <c r="DV82" s="198"/>
      <c r="DW82" s="198"/>
      <c r="DX82" s="199"/>
      <c r="DY82" s="201"/>
      <c r="DZ82" s="201" t="s">
        <v>356</v>
      </c>
      <c r="ED82" s="198"/>
      <c r="EE82" s="198"/>
      <c r="EF82" s="199"/>
      <c r="EG82" s="201"/>
      <c r="EH82" s="201" t="s">
        <v>356</v>
      </c>
      <c r="EL82" s="198"/>
      <c r="EM82" s="198"/>
      <c r="EN82" s="199"/>
      <c r="EO82" s="201"/>
      <c r="EP82" s="201" t="s">
        <v>356</v>
      </c>
      <c r="ET82" s="198"/>
      <c r="EU82" s="198"/>
      <c r="EV82" s="199"/>
      <c r="EW82" s="201"/>
      <c r="EX82" s="201" t="s">
        <v>356</v>
      </c>
      <c r="FB82" s="198"/>
      <c r="FC82" s="198"/>
      <c r="FD82" s="199"/>
      <c r="FE82" s="201"/>
      <c r="FF82" s="201" t="s">
        <v>356</v>
      </c>
      <c r="FJ82" s="198"/>
      <c r="FK82" s="198"/>
      <c r="FL82" s="199"/>
      <c r="FM82" s="201"/>
      <c r="FN82" s="201" t="s">
        <v>356</v>
      </c>
      <c r="FR82" s="198"/>
      <c r="FS82" s="198"/>
      <c r="FT82" s="199"/>
      <c r="FU82" s="201"/>
      <c r="FV82" s="201" t="s">
        <v>356</v>
      </c>
      <c r="FZ82" s="198"/>
      <c r="GA82" s="198"/>
      <c r="GB82" s="199"/>
      <c r="GC82" s="201"/>
      <c r="GD82" s="201" t="s">
        <v>356</v>
      </c>
      <c r="GH82" s="198"/>
      <c r="GI82" s="198"/>
      <c r="GJ82" s="199"/>
      <c r="GK82" s="201"/>
      <c r="GL82" s="201" t="s">
        <v>356</v>
      </c>
      <c r="GP82" s="198"/>
      <c r="GQ82" s="198"/>
      <c r="GR82" s="199"/>
      <c r="GS82" s="201"/>
      <c r="GT82" s="201" t="s">
        <v>356</v>
      </c>
      <c r="GX82" s="198"/>
      <c r="GY82" s="198"/>
      <c r="GZ82" s="199"/>
      <c r="HA82" s="201"/>
      <c r="HB82" s="201" t="s">
        <v>356</v>
      </c>
      <c r="HF82" s="198"/>
      <c r="HG82" s="198"/>
      <c r="HH82" s="199"/>
      <c r="HI82" s="201"/>
      <c r="HJ82" s="201" t="s">
        <v>356</v>
      </c>
      <c r="HN82" s="198"/>
      <c r="HO82" s="198"/>
      <c r="HP82" s="199"/>
      <c r="HQ82" s="201"/>
      <c r="HR82" s="201" t="s">
        <v>356</v>
      </c>
      <c r="HV82" s="198"/>
      <c r="HW82" s="198"/>
      <c r="HX82" s="199"/>
      <c r="HY82" s="201"/>
      <c r="HZ82" s="201" t="s">
        <v>356</v>
      </c>
      <c r="ID82" s="198"/>
      <c r="IE82" s="198"/>
      <c r="IF82" s="199"/>
      <c r="IG82" s="201"/>
      <c r="IH82" s="201" t="s">
        <v>356</v>
      </c>
      <c r="IL82" s="198"/>
      <c r="IM82" s="198"/>
      <c r="IN82" s="199"/>
      <c r="IO82" s="201"/>
      <c r="IP82" s="201" t="s">
        <v>356</v>
      </c>
      <c r="IT82" s="198"/>
      <c r="IU82" s="198"/>
      <c r="IV82" s="199"/>
    </row>
    <row r="83" spans="1:256" s="230" customFormat="1" ht="9" customHeight="1" x14ac:dyDescent="0.2">
      <c r="A83" s="201"/>
      <c r="B83" s="201"/>
      <c r="F83" s="198"/>
      <c r="G83" s="198"/>
      <c r="H83" s="199"/>
      <c r="I83" s="201"/>
      <c r="J83" s="201"/>
      <c r="N83" s="198"/>
      <c r="O83" s="198"/>
      <c r="P83" s="199"/>
      <c r="Q83" s="201"/>
      <c r="R83" s="201"/>
      <c r="V83" s="198"/>
      <c r="W83" s="198"/>
      <c r="X83" s="199"/>
      <c r="Y83" s="201"/>
      <c r="Z83" s="201"/>
      <c r="AD83" s="198"/>
      <c r="AE83" s="198"/>
      <c r="AF83" s="199"/>
      <c r="AG83" s="201"/>
      <c r="AH83" s="201"/>
      <c r="AL83" s="198"/>
      <c r="AM83" s="198"/>
      <c r="AN83" s="199"/>
      <c r="AO83" s="201"/>
      <c r="AP83" s="201"/>
      <c r="AT83" s="198"/>
      <c r="AU83" s="198"/>
      <c r="AV83" s="199"/>
      <c r="AW83" s="201"/>
      <c r="AX83" s="201"/>
      <c r="BB83" s="198"/>
      <c r="BC83" s="198"/>
      <c r="BD83" s="199"/>
      <c r="BE83" s="201"/>
      <c r="BF83" s="201"/>
      <c r="BJ83" s="198"/>
      <c r="BK83" s="198"/>
      <c r="BL83" s="199"/>
      <c r="BM83" s="201"/>
      <c r="BN83" s="201"/>
      <c r="BR83" s="198"/>
      <c r="BS83" s="198"/>
      <c r="BT83" s="199"/>
      <c r="BU83" s="201"/>
      <c r="BV83" s="201"/>
      <c r="BZ83" s="198"/>
      <c r="CA83" s="198"/>
      <c r="CB83" s="199"/>
      <c r="CC83" s="201"/>
      <c r="CD83" s="201"/>
      <c r="CH83" s="198"/>
      <c r="CI83" s="198"/>
      <c r="CJ83" s="199"/>
      <c r="CK83" s="201"/>
      <c r="CL83" s="201"/>
      <c r="CP83" s="198"/>
      <c r="CQ83" s="198"/>
      <c r="CR83" s="199"/>
      <c r="CS83" s="201"/>
      <c r="CT83" s="201"/>
      <c r="CX83" s="198"/>
      <c r="CY83" s="198"/>
      <c r="CZ83" s="199"/>
      <c r="DA83" s="201"/>
      <c r="DB83" s="201"/>
      <c r="DF83" s="198"/>
      <c r="DG83" s="198"/>
      <c r="DH83" s="199"/>
      <c r="DI83" s="201"/>
      <c r="DJ83" s="201"/>
      <c r="DN83" s="198"/>
      <c r="DO83" s="198"/>
      <c r="DP83" s="199"/>
      <c r="DQ83" s="201"/>
      <c r="DR83" s="201"/>
      <c r="DV83" s="198"/>
      <c r="DW83" s="198"/>
      <c r="DX83" s="199"/>
      <c r="DY83" s="201"/>
      <c r="DZ83" s="201"/>
      <c r="ED83" s="198"/>
      <c r="EE83" s="198"/>
      <c r="EF83" s="199"/>
      <c r="EG83" s="201"/>
      <c r="EH83" s="201"/>
      <c r="EL83" s="198"/>
      <c r="EM83" s="198"/>
      <c r="EN83" s="199"/>
      <c r="EO83" s="201"/>
      <c r="EP83" s="201"/>
      <c r="ET83" s="198"/>
      <c r="EU83" s="198"/>
      <c r="EV83" s="199"/>
      <c r="EW83" s="201"/>
      <c r="EX83" s="201"/>
      <c r="FB83" s="198"/>
      <c r="FC83" s="198"/>
      <c r="FD83" s="199"/>
      <c r="FE83" s="201"/>
      <c r="FF83" s="201"/>
      <c r="FJ83" s="198"/>
      <c r="FK83" s="198"/>
      <c r="FL83" s="199"/>
      <c r="FM83" s="201"/>
      <c r="FN83" s="201"/>
      <c r="FR83" s="198"/>
      <c r="FS83" s="198"/>
      <c r="FT83" s="199"/>
      <c r="FU83" s="201"/>
      <c r="FV83" s="201"/>
      <c r="FZ83" s="198"/>
      <c r="GA83" s="198"/>
      <c r="GB83" s="199"/>
      <c r="GC83" s="201"/>
      <c r="GD83" s="201"/>
      <c r="GH83" s="198"/>
      <c r="GI83" s="198"/>
      <c r="GJ83" s="199"/>
      <c r="GK83" s="201"/>
      <c r="GL83" s="201"/>
      <c r="GP83" s="198"/>
      <c r="GQ83" s="198"/>
      <c r="GR83" s="199"/>
      <c r="GS83" s="201"/>
      <c r="GT83" s="201"/>
      <c r="GX83" s="198"/>
      <c r="GY83" s="198"/>
      <c r="GZ83" s="199"/>
      <c r="HA83" s="201"/>
      <c r="HB83" s="201"/>
      <c r="HF83" s="198"/>
      <c r="HG83" s="198"/>
      <c r="HH83" s="199"/>
      <c r="HI83" s="201"/>
      <c r="HJ83" s="201"/>
      <c r="HN83" s="198"/>
      <c r="HO83" s="198"/>
      <c r="HP83" s="199"/>
      <c r="HQ83" s="201"/>
      <c r="HR83" s="201"/>
      <c r="HV83" s="198"/>
      <c r="HW83" s="198"/>
      <c r="HX83" s="199"/>
      <c r="HY83" s="201"/>
      <c r="HZ83" s="201"/>
      <c r="ID83" s="198"/>
      <c r="IE83" s="198"/>
      <c r="IF83" s="199"/>
      <c r="IG83" s="201"/>
      <c r="IH83" s="201"/>
      <c r="IL83" s="198"/>
      <c r="IM83" s="198"/>
      <c r="IN83" s="199"/>
      <c r="IO83" s="201"/>
      <c r="IP83" s="201"/>
      <c r="IT83" s="198"/>
      <c r="IU83" s="198"/>
      <c r="IV83" s="199"/>
    </row>
    <row r="84" spans="1:256" s="230" customFormat="1" x14ac:dyDescent="0.2">
      <c r="A84" s="201"/>
      <c r="B84" s="197" t="s">
        <v>357</v>
      </c>
      <c r="F84" s="198"/>
      <c r="G84" s="198"/>
      <c r="H84" s="199"/>
      <c r="I84" s="201"/>
      <c r="J84" s="197"/>
      <c r="N84" s="198"/>
      <c r="O84" s="198"/>
      <c r="P84" s="199"/>
      <c r="Q84" s="201"/>
      <c r="R84" s="197"/>
      <c r="V84" s="198"/>
      <c r="W84" s="198"/>
      <c r="X84" s="199"/>
      <c r="Y84" s="201"/>
      <c r="Z84" s="197"/>
      <c r="AD84" s="198"/>
      <c r="AE84" s="198"/>
      <c r="AF84" s="199"/>
      <c r="AG84" s="201"/>
      <c r="AH84" s="197" t="s">
        <v>357</v>
      </c>
      <c r="AL84" s="198"/>
      <c r="AM84" s="198"/>
      <c r="AN84" s="199"/>
      <c r="AO84" s="201"/>
      <c r="AP84" s="197" t="s">
        <v>357</v>
      </c>
      <c r="AT84" s="198"/>
      <c r="AU84" s="198"/>
      <c r="AV84" s="199"/>
      <c r="AW84" s="201"/>
      <c r="AX84" s="197" t="s">
        <v>357</v>
      </c>
      <c r="BB84" s="198"/>
      <c r="BC84" s="198"/>
      <c r="BD84" s="199"/>
      <c r="BE84" s="201"/>
      <c r="BF84" s="197" t="s">
        <v>357</v>
      </c>
      <c r="BJ84" s="198"/>
      <c r="BK84" s="198"/>
      <c r="BL84" s="199"/>
      <c r="BM84" s="201"/>
      <c r="BN84" s="197" t="s">
        <v>357</v>
      </c>
      <c r="BR84" s="198"/>
      <c r="BS84" s="198"/>
      <c r="BT84" s="199"/>
      <c r="BU84" s="201"/>
      <c r="BV84" s="197" t="s">
        <v>357</v>
      </c>
      <c r="BZ84" s="198"/>
      <c r="CA84" s="198"/>
      <c r="CB84" s="199"/>
      <c r="CC84" s="201"/>
      <c r="CD84" s="197" t="s">
        <v>357</v>
      </c>
      <c r="CH84" s="198"/>
      <c r="CI84" s="198"/>
      <c r="CJ84" s="199"/>
      <c r="CK84" s="201"/>
      <c r="CL84" s="197" t="s">
        <v>357</v>
      </c>
      <c r="CP84" s="198"/>
      <c r="CQ84" s="198"/>
      <c r="CR84" s="199"/>
      <c r="CS84" s="201"/>
      <c r="CT84" s="197" t="s">
        <v>357</v>
      </c>
      <c r="CX84" s="198"/>
      <c r="CY84" s="198"/>
      <c r="CZ84" s="199"/>
      <c r="DA84" s="201"/>
      <c r="DB84" s="197" t="s">
        <v>357</v>
      </c>
      <c r="DF84" s="198"/>
      <c r="DG84" s="198"/>
      <c r="DH84" s="199"/>
      <c r="DI84" s="201"/>
      <c r="DJ84" s="197" t="s">
        <v>357</v>
      </c>
      <c r="DN84" s="198"/>
      <c r="DO84" s="198"/>
      <c r="DP84" s="199"/>
      <c r="DQ84" s="201"/>
      <c r="DR84" s="197" t="s">
        <v>357</v>
      </c>
      <c r="DV84" s="198"/>
      <c r="DW84" s="198"/>
      <c r="DX84" s="199"/>
      <c r="DY84" s="201"/>
      <c r="DZ84" s="197" t="s">
        <v>357</v>
      </c>
      <c r="ED84" s="198"/>
      <c r="EE84" s="198"/>
      <c r="EF84" s="199"/>
      <c r="EG84" s="201"/>
      <c r="EH84" s="197" t="s">
        <v>357</v>
      </c>
      <c r="EL84" s="198"/>
      <c r="EM84" s="198"/>
      <c r="EN84" s="199"/>
      <c r="EO84" s="201"/>
      <c r="EP84" s="197" t="s">
        <v>357</v>
      </c>
      <c r="ET84" s="198"/>
      <c r="EU84" s="198"/>
      <c r="EV84" s="199"/>
      <c r="EW84" s="201"/>
      <c r="EX84" s="197" t="s">
        <v>357</v>
      </c>
      <c r="FB84" s="198"/>
      <c r="FC84" s="198"/>
      <c r="FD84" s="199"/>
      <c r="FE84" s="201"/>
      <c r="FF84" s="197" t="s">
        <v>357</v>
      </c>
      <c r="FJ84" s="198"/>
      <c r="FK84" s="198"/>
      <c r="FL84" s="199"/>
      <c r="FM84" s="201"/>
      <c r="FN84" s="197" t="s">
        <v>357</v>
      </c>
      <c r="FR84" s="198"/>
      <c r="FS84" s="198"/>
      <c r="FT84" s="199"/>
      <c r="FU84" s="201"/>
      <c r="FV84" s="197" t="s">
        <v>357</v>
      </c>
      <c r="FZ84" s="198"/>
      <c r="GA84" s="198"/>
      <c r="GB84" s="199"/>
      <c r="GC84" s="201"/>
      <c r="GD84" s="197" t="s">
        <v>357</v>
      </c>
      <c r="GH84" s="198"/>
      <c r="GI84" s="198"/>
      <c r="GJ84" s="199"/>
      <c r="GK84" s="201"/>
      <c r="GL84" s="197" t="s">
        <v>357</v>
      </c>
      <c r="GP84" s="198"/>
      <c r="GQ84" s="198"/>
      <c r="GR84" s="199"/>
      <c r="GS84" s="201"/>
      <c r="GT84" s="197" t="s">
        <v>357</v>
      </c>
      <c r="GX84" s="198"/>
      <c r="GY84" s="198"/>
      <c r="GZ84" s="199"/>
      <c r="HA84" s="201"/>
      <c r="HB84" s="197" t="s">
        <v>357</v>
      </c>
      <c r="HF84" s="198"/>
      <c r="HG84" s="198"/>
      <c r="HH84" s="199"/>
      <c r="HI84" s="201"/>
      <c r="HJ84" s="197" t="s">
        <v>357</v>
      </c>
      <c r="HN84" s="198"/>
      <c r="HO84" s="198"/>
      <c r="HP84" s="199"/>
      <c r="HQ84" s="201"/>
      <c r="HR84" s="197" t="s">
        <v>357</v>
      </c>
      <c r="HV84" s="198"/>
      <c r="HW84" s="198"/>
      <c r="HX84" s="199"/>
      <c r="HY84" s="201"/>
      <c r="HZ84" s="197" t="s">
        <v>357</v>
      </c>
      <c r="ID84" s="198"/>
      <c r="IE84" s="198"/>
      <c r="IF84" s="199"/>
      <c r="IG84" s="201"/>
      <c r="IH84" s="197" t="s">
        <v>357</v>
      </c>
      <c r="IL84" s="198"/>
      <c r="IM84" s="198"/>
      <c r="IN84" s="199"/>
      <c r="IO84" s="201"/>
      <c r="IP84" s="197" t="s">
        <v>357</v>
      </c>
      <c r="IT84" s="198"/>
      <c r="IU84" s="198"/>
      <c r="IV84" s="199"/>
    </row>
    <row r="85" spans="1:256" s="230" customFormat="1" x14ac:dyDescent="0.2">
      <c r="A85" s="201"/>
      <c r="B85" s="201" t="s">
        <v>657</v>
      </c>
      <c r="F85" s="198"/>
      <c r="G85" s="198"/>
      <c r="H85" s="199"/>
      <c r="I85" s="201"/>
      <c r="J85" s="201"/>
      <c r="N85" s="198"/>
      <c r="O85" s="198"/>
      <c r="P85" s="199"/>
      <c r="Q85" s="201"/>
      <c r="R85" s="201"/>
      <c r="V85" s="198"/>
      <c r="W85" s="198"/>
      <c r="X85" s="199"/>
      <c r="Y85" s="201"/>
      <c r="Z85" s="201"/>
      <c r="AD85" s="198"/>
      <c r="AE85" s="198"/>
      <c r="AF85" s="199"/>
      <c r="AG85" s="201"/>
      <c r="AH85" s="201" t="s">
        <v>358</v>
      </c>
      <c r="AL85" s="198"/>
      <c r="AM85" s="198"/>
      <c r="AN85" s="199"/>
      <c r="AO85" s="201"/>
      <c r="AP85" s="201" t="s">
        <v>358</v>
      </c>
      <c r="AT85" s="198"/>
      <c r="AU85" s="198"/>
      <c r="AV85" s="199"/>
      <c r="AW85" s="201"/>
      <c r="AX85" s="201" t="s">
        <v>358</v>
      </c>
      <c r="BB85" s="198"/>
      <c r="BC85" s="198"/>
      <c r="BD85" s="199"/>
      <c r="BE85" s="201"/>
      <c r="BF85" s="201" t="s">
        <v>358</v>
      </c>
      <c r="BJ85" s="198"/>
      <c r="BK85" s="198"/>
      <c r="BL85" s="199"/>
      <c r="BM85" s="201"/>
      <c r="BN85" s="201" t="s">
        <v>358</v>
      </c>
      <c r="BR85" s="198"/>
      <c r="BS85" s="198"/>
      <c r="BT85" s="199"/>
      <c r="BU85" s="201"/>
      <c r="BV85" s="201" t="s">
        <v>358</v>
      </c>
      <c r="BZ85" s="198"/>
      <c r="CA85" s="198"/>
      <c r="CB85" s="199"/>
      <c r="CC85" s="201"/>
      <c r="CD85" s="201" t="s">
        <v>358</v>
      </c>
      <c r="CH85" s="198"/>
      <c r="CI85" s="198"/>
      <c r="CJ85" s="199"/>
      <c r="CK85" s="201"/>
      <c r="CL85" s="201" t="s">
        <v>358</v>
      </c>
      <c r="CP85" s="198"/>
      <c r="CQ85" s="198"/>
      <c r="CR85" s="199"/>
      <c r="CS85" s="201"/>
      <c r="CT85" s="201" t="s">
        <v>358</v>
      </c>
      <c r="CX85" s="198"/>
      <c r="CY85" s="198"/>
      <c r="CZ85" s="199"/>
      <c r="DA85" s="201"/>
      <c r="DB85" s="201" t="s">
        <v>358</v>
      </c>
      <c r="DF85" s="198"/>
      <c r="DG85" s="198"/>
      <c r="DH85" s="199"/>
      <c r="DI85" s="201"/>
      <c r="DJ85" s="201" t="s">
        <v>358</v>
      </c>
      <c r="DN85" s="198"/>
      <c r="DO85" s="198"/>
      <c r="DP85" s="199"/>
      <c r="DQ85" s="201"/>
      <c r="DR85" s="201" t="s">
        <v>358</v>
      </c>
      <c r="DV85" s="198"/>
      <c r="DW85" s="198"/>
      <c r="DX85" s="199"/>
      <c r="DY85" s="201"/>
      <c r="DZ85" s="201" t="s">
        <v>358</v>
      </c>
      <c r="ED85" s="198"/>
      <c r="EE85" s="198"/>
      <c r="EF85" s="199"/>
      <c r="EG85" s="201"/>
      <c r="EH85" s="201" t="s">
        <v>358</v>
      </c>
      <c r="EL85" s="198"/>
      <c r="EM85" s="198"/>
      <c r="EN85" s="199"/>
      <c r="EO85" s="201"/>
      <c r="EP85" s="201" t="s">
        <v>358</v>
      </c>
      <c r="ET85" s="198"/>
      <c r="EU85" s="198"/>
      <c r="EV85" s="199"/>
      <c r="EW85" s="201"/>
      <c r="EX85" s="201" t="s">
        <v>358</v>
      </c>
      <c r="FB85" s="198"/>
      <c r="FC85" s="198"/>
      <c r="FD85" s="199"/>
      <c r="FE85" s="201"/>
      <c r="FF85" s="201" t="s">
        <v>358</v>
      </c>
      <c r="FJ85" s="198"/>
      <c r="FK85" s="198"/>
      <c r="FL85" s="199"/>
      <c r="FM85" s="201"/>
      <c r="FN85" s="201" t="s">
        <v>358</v>
      </c>
      <c r="FR85" s="198"/>
      <c r="FS85" s="198"/>
      <c r="FT85" s="199"/>
      <c r="FU85" s="201"/>
      <c r="FV85" s="201" t="s">
        <v>358</v>
      </c>
      <c r="FZ85" s="198"/>
      <c r="GA85" s="198"/>
      <c r="GB85" s="199"/>
      <c r="GC85" s="201"/>
      <c r="GD85" s="201" t="s">
        <v>358</v>
      </c>
      <c r="GH85" s="198"/>
      <c r="GI85" s="198"/>
      <c r="GJ85" s="199"/>
      <c r="GK85" s="201"/>
      <c r="GL85" s="201" t="s">
        <v>358</v>
      </c>
      <c r="GP85" s="198"/>
      <c r="GQ85" s="198"/>
      <c r="GR85" s="199"/>
      <c r="GS85" s="201"/>
      <c r="GT85" s="201" t="s">
        <v>358</v>
      </c>
      <c r="GX85" s="198"/>
      <c r="GY85" s="198"/>
      <c r="GZ85" s="199"/>
      <c r="HA85" s="201"/>
      <c r="HB85" s="201" t="s">
        <v>358</v>
      </c>
      <c r="HF85" s="198"/>
      <c r="HG85" s="198"/>
      <c r="HH85" s="199"/>
      <c r="HI85" s="201"/>
      <c r="HJ85" s="201" t="s">
        <v>358</v>
      </c>
      <c r="HN85" s="198"/>
      <c r="HO85" s="198"/>
      <c r="HP85" s="199"/>
      <c r="HQ85" s="201"/>
      <c r="HR85" s="201" t="s">
        <v>358</v>
      </c>
      <c r="HV85" s="198"/>
      <c r="HW85" s="198"/>
      <c r="HX85" s="199"/>
      <c r="HY85" s="201"/>
      <c r="HZ85" s="201" t="s">
        <v>358</v>
      </c>
      <c r="ID85" s="198"/>
      <c r="IE85" s="198"/>
      <c r="IF85" s="199"/>
      <c r="IG85" s="201"/>
      <c r="IH85" s="201" t="s">
        <v>358</v>
      </c>
      <c r="IL85" s="198"/>
      <c r="IM85" s="198"/>
      <c r="IN85" s="199"/>
      <c r="IO85" s="201"/>
      <c r="IP85" s="201" t="s">
        <v>358</v>
      </c>
      <c r="IT85" s="198"/>
      <c r="IU85" s="198"/>
      <c r="IV85" s="199"/>
    </row>
    <row r="86" spans="1:256" s="230" customFormat="1" x14ac:dyDescent="0.2">
      <c r="A86" s="201"/>
      <c r="B86" s="201" t="s">
        <v>359</v>
      </c>
      <c r="F86" s="198"/>
      <c r="G86" s="198"/>
      <c r="H86" s="199"/>
      <c r="I86" s="201"/>
      <c r="J86" s="201"/>
      <c r="N86" s="198"/>
      <c r="O86" s="198"/>
      <c r="P86" s="199"/>
      <c r="Q86" s="201"/>
      <c r="R86" s="201"/>
      <c r="V86" s="198"/>
      <c r="W86" s="198"/>
      <c r="X86" s="199"/>
      <c r="Y86" s="201"/>
      <c r="Z86" s="201"/>
      <c r="AD86" s="198"/>
      <c r="AE86" s="198"/>
      <c r="AF86" s="199"/>
      <c r="AG86" s="201"/>
      <c r="AH86" s="201" t="s">
        <v>360</v>
      </c>
      <c r="AL86" s="198"/>
      <c r="AM86" s="198"/>
      <c r="AN86" s="199"/>
      <c r="AO86" s="201"/>
      <c r="AP86" s="201" t="s">
        <v>360</v>
      </c>
      <c r="AT86" s="198"/>
      <c r="AU86" s="198"/>
      <c r="AV86" s="199"/>
      <c r="AW86" s="201"/>
      <c r="AX86" s="201" t="s">
        <v>360</v>
      </c>
      <c r="BB86" s="198"/>
      <c r="BC86" s="198"/>
      <c r="BD86" s="199"/>
      <c r="BE86" s="201"/>
      <c r="BF86" s="201" t="s">
        <v>360</v>
      </c>
      <c r="BJ86" s="198"/>
      <c r="BK86" s="198"/>
      <c r="BL86" s="199"/>
      <c r="BM86" s="201"/>
      <c r="BN86" s="201" t="s">
        <v>360</v>
      </c>
      <c r="BR86" s="198"/>
      <c r="BS86" s="198"/>
      <c r="BT86" s="199"/>
      <c r="BU86" s="201"/>
      <c r="BV86" s="201" t="s">
        <v>360</v>
      </c>
      <c r="BZ86" s="198"/>
      <c r="CA86" s="198"/>
      <c r="CB86" s="199"/>
      <c r="CC86" s="201"/>
      <c r="CD86" s="201" t="s">
        <v>360</v>
      </c>
      <c r="CH86" s="198"/>
      <c r="CI86" s="198"/>
      <c r="CJ86" s="199"/>
      <c r="CK86" s="201"/>
      <c r="CL86" s="201" t="s">
        <v>360</v>
      </c>
      <c r="CP86" s="198"/>
      <c r="CQ86" s="198"/>
      <c r="CR86" s="199"/>
      <c r="CS86" s="201"/>
      <c r="CT86" s="201" t="s">
        <v>360</v>
      </c>
      <c r="CX86" s="198"/>
      <c r="CY86" s="198"/>
      <c r="CZ86" s="199"/>
      <c r="DA86" s="201"/>
      <c r="DB86" s="201" t="s">
        <v>360</v>
      </c>
      <c r="DF86" s="198"/>
      <c r="DG86" s="198"/>
      <c r="DH86" s="199"/>
      <c r="DI86" s="201"/>
      <c r="DJ86" s="201" t="s">
        <v>360</v>
      </c>
      <c r="DN86" s="198"/>
      <c r="DO86" s="198"/>
      <c r="DP86" s="199"/>
      <c r="DQ86" s="201"/>
      <c r="DR86" s="201" t="s">
        <v>360</v>
      </c>
      <c r="DV86" s="198"/>
      <c r="DW86" s="198"/>
      <c r="DX86" s="199"/>
      <c r="DY86" s="201"/>
      <c r="DZ86" s="201" t="s">
        <v>360</v>
      </c>
      <c r="ED86" s="198"/>
      <c r="EE86" s="198"/>
      <c r="EF86" s="199"/>
      <c r="EG86" s="201"/>
      <c r="EH86" s="201" t="s">
        <v>360</v>
      </c>
      <c r="EL86" s="198"/>
      <c r="EM86" s="198"/>
      <c r="EN86" s="199"/>
      <c r="EO86" s="201"/>
      <c r="EP86" s="201" t="s">
        <v>360</v>
      </c>
      <c r="ET86" s="198"/>
      <c r="EU86" s="198"/>
      <c r="EV86" s="199"/>
      <c r="EW86" s="201"/>
      <c r="EX86" s="201" t="s">
        <v>360</v>
      </c>
      <c r="FB86" s="198"/>
      <c r="FC86" s="198"/>
      <c r="FD86" s="199"/>
      <c r="FE86" s="201"/>
      <c r="FF86" s="201" t="s">
        <v>360</v>
      </c>
      <c r="FJ86" s="198"/>
      <c r="FK86" s="198"/>
      <c r="FL86" s="199"/>
      <c r="FM86" s="201"/>
      <c r="FN86" s="201" t="s">
        <v>360</v>
      </c>
      <c r="FR86" s="198"/>
      <c r="FS86" s="198"/>
      <c r="FT86" s="199"/>
      <c r="FU86" s="201"/>
      <c r="FV86" s="201" t="s">
        <v>360</v>
      </c>
      <c r="FZ86" s="198"/>
      <c r="GA86" s="198"/>
      <c r="GB86" s="199"/>
      <c r="GC86" s="201"/>
      <c r="GD86" s="201" t="s">
        <v>360</v>
      </c>
      <c r="GH86" s="198"/>
      <c r="GI86" s="198"/>
      <c r="GJ86" s="199"/>
      <c r="GK86" s="201"/>
      <c r="GL86" s="201" t="s">
        <v>360</v>
      </c>
      <c r="GP86" s="198"/>
      <c r="GQ86" s="198"/>
      <c r="GR86" s="199"/>
      <c r="GS86" s="201"/>
      <c r="GT86" s="201" t="s">
        <v>360</v>
      </c>
      <c r="GX86" s="198"/>
      <c r="GY86" s="198"/>
      <c r="GZ86" s="199"/>
      <c r="HA86" s="201"/>
      <c r="HB86" s="201" t="s">
        <v>360</v>
      </c>
      <c r="HF86" s="198"/>
      <c r="HG86" s="198"/>
      <c r="HH86" s="199"/>
      <c r="HI86" s="201"/>
      <c r="HJ86" s="201" t="s">
        <v>360</v>
      </c>
      <c r="HN86" s="198"/>
      <c r="HO86" s="198"/>
      <c r="HP86" s="199"/>
      <c r="HQ86" s="201"/>
      <c r="HR86" s="201" t="s">
        <v>360</v>
      </c>
      <c r="HV86" s="198"/>
      <c r="HW86" s="198"/>
      <c r="HX86" s="199"/>
      <c r="HY86" s="201"/>
      <c r="HZ86" s="201" t="s">
        <v>360</v>
      </c>
      <c r="ID86" s="198"/>
      <c r="IE86" s="198"/>
      <c r="IF86" s="199"/>
      <c r="IG86" s="201"/>
      <c r="IH86" s="201" t="s">
        <v>360</v>
      </c>
      <c r="IL86" s="198"/>
      <c r="IM86" s="198"/>
      <c r="IN86" s="199"/>
      <c r="IO86" s="201"/>
      <c r="IP86" s="201" t="s">
        <v>360</v>
      </c>
      <c r="IT86" s="198"/>
      <c r="IU86" s="198"/>
      <c r="IV86" s="199"/>
    </row>
    <row r="87" spans="1:256" s="230" customFormat="1" x14ac:dyDescent="0.2">
      <c r="A87" s="201"/>
      <c r="B87" s="201" t="s">
        <v>361</v>
      </c>
      <c r="F87" s="198"/>
      <c r="G87" s="198"/>
      <c r="H87" s="199"/>
      <c r="I87" s="201"/>
      <c r="J87" s="201"/>
      <c r="N87" s="198"/>
      <c r="O87" s="198"/>
      <c r="P87" s="199"/>
      <c r="Q87" s="201"/>
      <c r="R87" s="201"/>
      <c r="V87" s="198"/>
      <c r="W87" s="198"/>
      <c r="X87" s="199"/>
      <c r="Y87" s="201"/>
      <c r="Z87" s="201"/>
      <c r="AD87" s="198"/>
      <c r="AE87" s="198"/>
      <c r="AF87" s="199"/>
      <c r="AG87" s="201"/>
      <c r="AH87" s="201" t="s">
        <v>361</v>
      </c>
      <c r="AL87" s="198"/>
      <c r="AM87" s="198"/>
      <c r="AN87" s="199"/>
      <c r="AO87" s="201"/>
      <c r="AP87" s="201" t="s">
        <v>361</v>
      </c>
      <c r="AT87" s="198"/>
      <c r="AU87" s="198"/>
      <c r="AV87" s="199"/>
      <c r="AW87" s="201"/>
      <c r="AX87" s="201" t="s">
        <v>361</v>
      </c>
      <c r="BB87" s="198"/>
      <c r="BC87" s="198"/>
      <c r="BD87" s="199"/>
      <c r="BE87" s="201"/>
      <c r="BF87" s="201" t="s">
        <v>361</v>
      </c>
      <c r="BJ87" s="198"/>
      <c r="BK87" s="198"/>
      <c r="BL87" s="199"/>
      <c r="BM87" s="201"/>
      <c r="BN87" s="201" t="s">
        <v>361</v>
      </c>
      <c r="BR87" s="198"/>
      <c r="BS87" s="198"/>
      <c r="BT87" s="199"/>
      <c r="BU87" s="201"/>
      <c r="BV87" s="201" t="s">
        <v>361</v>
      </c>
      <c r="BZ87" s="198"/>
      <c r="CA87" s="198"/>
      <c r="CB87" s="199"/>
      <c r="CC87" s="201"/>
      <c r="CD87" s="201" t="s">
        <v>361</v>
      </c>
      <c r="CH87" s="198"/>
      <c r="CI87" s="198"/>
      <c r="CJ87" s="199"/>
      <c r="CK87" s="201"/>
      <c r="CL87" s="201" t="s">
        <v>361</v>
      </c>
      <c r="CP87" s="198"/>
      <c r="CQ87" s="198"/>
      <c r="CR87" s="199"/>
      <c r="CS87" s="201"/>
      <c r="CT87" s="201" t="s">
        <v>361</v>
      </c>
      <c r="CX87" s="198"/>
      <c r="CY87" s="198"/>
      <c r="CZ87" s="199"/>
      <c r="DA87" s="201"/>
      <c r="DB87" s="201" t="s">
        <v>361</v>
      </c>
      <c r="DF87" s="198"/>
      <c r="DG87" s="198"/>
      <c r="DH87" s="199"/>
      <c r="DI87" s="201"/>
      <c r="DJ87" s="201" t="s">
        <v>361</v>
      </c>
      <c r="DN87" s="198"/>
      <c r="DO87" s="198"/>
      <c r="DP87" s="199"/>
      <c r="DQ87" s="201"/>
      <c r="DR87" s="201" t="s">
        <v>361</v>
      </c>
      <c r="DV87" s="198"/>
      <c r="DW87" s="198"/>
      <c r="DX87" s="199"/>
      <c r="DY87" s="201"/>
      <c r="DZ87" s="201" t="s">
        <v>361</v>
      </c>
      <c r="ED87" s="198"/>
      <c r="EE87" s="198"/>
      <c r="EF87" s="199"/>
      <c r="EG87" s="201"/>
      <c r="EH87" s="201" t="s">
        <v>361</v>
      </c>
      <c r="EL87" s="198"/>
      <c r="EM87" s="198"/>
      <c r="EN87" s="199"/>
      <c r="EO87" s="201"/>
      <c r="EP87" s="201" t="s">
        <v>361</v>
      </c>
      <c r="ET87" s="198"/>
      <c r="EU87" s="198"/>
      <c r="EV87" s="199"/>
      <c r="EW87" s="201"/>
      <c r="EX87" s="201" t="s">
        <v>361</v>
      </c>
      <c r="FB87" s="198"/>
      <c r="FC87" s="198"/>
      <c r="FD87" s="199"/>
      <c r="FE87" s="201"/>
      <c r="FF87" s="201" t="s">
        <v>361</v>
      </c>
      <c r="FJ87" s="198"/>
      <c r="FK87" s="198"/>
      <c r="FL87" s="199"/>
      <c r="FM87" s="201"/>
      <c r="FN87" s="201" t="s">
        <v>361</v>
      </c>
      <c r="FR87" s="198"/>
      <c r="FS87" s="198"/>
      <c r="FT87" s="199"/>
      <c r="FU87" s="201"/>
      <c r="FV87" s="201" t="s">
        <v>361</v>
      </c>
      <c r="FZ87" s="198"/>
      <c r="GA87" s="198"/>
      <c r="GB87" s="199"/>
      <c r="GC87" s="201"/>
      <c r="GD87" s="201" t="s">
        <v>361</v>
      </c>
      <c r="GH87" s="198"/>
      <c r="GI87" s="198"/>
      <c r="GJ87" s="199"/>
      <c r="GK87" s="201"/>
      <c r="GL87" s="201" t="s">
        <v>361</v>
      </c>
      <c r="GP87" s="198"/>
      <c r="GQ87" s="198"/>
      <c r="GR87" s="199"/>
      <c r="GS87" s="201"/>
      <c r="GT87" s="201" t="s">
        <v>361</v>
      </c>
      <c r="GX87" s="198"/>
      <c r="GY87" s="198"/>
      <c r="GZ87" s="199"/>
      <c r="HA87" s="201"/>
      <c r="HB87" s="201" t="s">
        <v>361</v>
      </c>
      <c r="HF87" s="198"/>
      <c r="HG87" s="198"/>
      <c r="HH87" s="199"/>
      <c r="HI87" s="201"/>
      <c r="HJ87" s="201" t="s">
        <v>361</v>
      </c>
      <c r="HN87" s="198"/>
      <c r="HO87" s="198"/>
      <c r="HP87" s="199"/>
      <c r="HQ87" s="201"/>
      <c r="HR87" s="201" t="s">
        <v>361</v>
      </c>
      <c r="HV87" s="198"/>
      <c r="HW87" s="198"/>
      <c r="HX87" s="199"/>
      <c r="HY87" s="201"/>
      <c r="HZ87" s="201" t="s">
        <v>361</v>
      </c>
      <c r="ID87" s="198"/>
      <c r="IE87" s="198"/>
      <c r="IF87" s="199"/>
      <c r="IG87" s="201"/>
      <c r="IH87" s="201" t="s">
        <v>361</v>
      </c>
      <c r="IL87" s="198"/>
      <c r="IM87" s="198"/>
      <c r="IN87" s="199"/>
      <c r="IO87" s="201"/>
      <c r="IP87" s="201" t="s">
        <v>361</v>
      </c>
      <c r="IT87" s="198"/>
      <c r="IU87" s="198"/>
      <c r="IV87" s="199"/>
    </row>
    <row r="88" spans="1:256" s="230" customFormat="1" x14ac:dyDescent="0.2">
      <c r="A88" s="201"/>
      <c r="B88" s="201" t="s">
        <v>362</v>
      </c>
      <c r="F88" s="198"/>
      <c r="G88" s="198"/>
      <c r="H88" s="199"/>
      <c r="I88" s="201"/>
      <c r="J88" s="201"/>
      <c r="N88" s="198"/>
      <c r="O88" s="198"/>
      <c r="P88" s="199"/>
      <c r="Q88" s="201"/>
      <c r="R88" s="201"/>
      <c r="V88" s="198"/>
      <c r="W88" s="198"/>
      <c r="X88" s="199"/>
      <c r="Y88" s="201"/>
      <c r="Z88" s="201"/>
      <c r="AD88" s="198"/>
      <c r="AE88" s="198"/>
      <c r="AF88" s="199"/>
      <c r="AG88" s="201"/>
      <c r="AH88" s="201" t="s">
        <v>363</v>
      </c>
      <c r="AL88" s="198"/>
      <c r="AM88" s="198"/>
      <c r="AN88" s="199"/>
      <c r="AO88" s="201"/>
      <c r="AP88" s="201" t="s">
        <v>363</v>
      </c>
      <c r="AT88" s="198"/>
      <c r="AU88" s="198"/>
      <c r="AV88" s="199"/>
      <c r="AW88" s="201"/>
      <c r="AX88" s="201" t="s">
        <v>363</v>
      </c>
      <c r="BB88" s="198"/>
      <c r="BC88" s="198"/>
      <c r="BD88" s="199"/>
      <c r="BE88" s="201"/>
      <c r="BF88" s="201" t="s">
        <v>363</v>
      </c>
      <c r="BJ88" s="198"/>
      <c r="BK88" s="198"/>
      <c r="BL88" s="199"/>
      <c r="BM88" s="201"/>
      <c r="BN88" s="201" t="s">
        <v>363</v>
      </c>
      <c r="BR88" s="198"/>
      <c r="BS88" s="198"/>
      <c r="BT88" s="199"/>
      <c r="BU88" s="201"/>
      <c r="BV88" s="201" t="s">
        <v>363</v>
      </c>
      <c r="BZ88" s="198"/>
      <c r="CA88" s="198"/>
      <c r="CB88" s="199"/>
      <c r="CC88" s="201"/>
      <c r="CD88" s="201" t="s">
        <v>363</v>
      </c>
      <c r="CH88" s="198"/>
      <c r="CI88" s="198"/>
      <c r="CJ88" s="199"/>
      <c r="CK88" s="201"/>
      <c r="CL88" s="201" t="s">
        <v>363</v>
      </c>
      <c r="CP88" s="198"/>
      <c r="CQ88" s="198"/>
      <c r="CR88" s="199"/>
      <c r="CS88" s="201"/>
      <c r="CT88" s="201" t="s">
        <v>363</v>
      </c>
      <c r="CX88" s="198"/>
      <c r="CY88" s="198"/>
      <c r="CZ88" s="199"/>
      <c r="DA88" s="201"/>
      <c r="DB88" s="201" t="s">
        <v>363</v>
      </c>
      <c r="DF88" s="198"/>
      <c r="DG88" s="198"/>
      <c r="DH88" s="199"/>
      <c r="DI88" s="201"/>
      <c r="DJ88" s="201" t="s">
        <v>363</v>
      </c>
      <c r="DN88" s="198"/>
      <c r="DO88" s="198"/>
      <c r="DP88" s="199"/>
      <c r="DQ88" s="201"/>
      <c r="DR88" s="201" t="s">
        <v>363</v>
      </c>
      <c r="DV88" s="198"/>
      <c r="DW88" s="198"/>
      <c r="DX88" s="199"/>
      <c r="DY88" s="201"/>
      <c r="DZ88" s="201" t="s">
        <v>363</v>
      </c>
      <c r="ED88" s="198"/>
      <c r="EE88" s="198"/>
      <c r="EF88" s="199"/>
      <c r="EG88" s="201"/>
      <c r="EH88" s="201" t="s">
        <v>363</v>
      </c>
      <c r="EL88" s="198"/>
      <c r="EM88" s="198"/>
      <c r="EN88" s="199"/>
      <c r="EO88" s="201"/>
      <c r="EP88" s="201" t="s">
        <v>363</v>
      </c>
      <c r="ET88" s="198"/>
      <c r="EU88" s="198"/>
      <c r="EV88" s="199"/>
      <c r="EW88" s="201"/>
      <c r="EX88" s="201" t="s">
        <v>363</v>
      </c>
      <c r="FB88" s="198"/>
      <c r="FC88" s="198"/>
      <c r="FD88" s="199"/>
      <c r="FE88" s="201"/>
      <c r="FF88" s="201" t="s">
        <v>363</v>
      </c>
      <c r="FJ88" s="198"/>
      <c r="FK88" s="198"/>
      <c r="FL88" s="199"/>
      <c r="FM88" s="201"/>
      <c r="FN88" s="201" t="s">
        <v>363</v>
      </c>
      <c r="FR88" s="198"/>
      <c r="FS88" s="198"/>
      <c r="FT88" s="199"/>
      <c r="FU88" s="201"/>
      <c r="FV88" s="201" t="s">
        <v>363</v>
      </c>
      <c r="FZ88" s="198"/>
      <c r="GA88" s="198"/>
      <c r="GB88" s="199"/>
      <c r="GC88" s="201"/>
      <c r="GD88" s="201" t="s">
        <v>363</v>
      </c>
      <c r="GH88" s="198"/>
      <c r="GI88" s="198"/>
      <c r="GJ88" s="199"/>
      <c r="GK88" s="201"/>
      <c r="GL88" s="201" t="s">
        <v>363</v>
      </c>
      <c r="GP88" s="198"/>
      <c r="GQ88" s="198"/>
      <c r="GR88" s="199"/>
      <c r="GS88" s="201"/>
      <c r="GT88" s="201" t="s">
        <v>363</v>
      </c>
      <c r="GX88" s="198"/>
      <c r="GY88" s="198"/>
      <c r="GZ88" s="199"/>
      <c r="HA88" s="201"/>
      <c r="HB88" s="201" t="s">
        <v>363</v>
      </c>
      <c r="HF88" s="198"/>
      <c r="HG88" s="198"/>
      <c r="HH88" s="199"/>
      <c r="HI88" s="201"/>
      <c r="HJ88" s="201" t="s">
        <v>363</v>
      </c>
      <c r="HN88" s="198"/>
      <c r="HO88" s="198"/>
      <c r="HP88" s="199"/>
      <c r="HQ88" s="201"/>
      <c r="HR88" s="201" t="s">
        <v>363</v>
      </c>
      <c r="HV88" s="198"/>
      <c r="HW88" s="198"/>
      <c r="HX88" s="199"/>
      <c r="HY88" s="201"/>
      <c r="HZ88" s="201" t="s">
        <v>363</v>
      </c>
      <c r="ID88" s="198"/>
      <c r="IE88" s="198"/>
      <c r="IF88" s="199"/>
      <c r="IG88" s="201"/>
      <c r="IH88" s="201" t="s">
        <v>363</v>
      </c>
      <c r="IL88" s="198"/>
      <c r="IM88" s="198"/>
      <c r="IN88" s="199"/>
      <c r="IO88" s="201"/>
      <c r="IP88" s="201" t="s">
        <v>363</v>
      </c>
      <c r="IT88" s="198"/>
      <c r="IU88" s="198"/>
      <c r="IV88" s="199"/>
    </row>
    <row r="89" spans="1:256" s="230" customFormat="1" x14ac:dyDescent="0.2">
      <c r="A89" s="201"/>
      <c r="B89" s="201" t="s">
        <v>364</v>
      </c>
      <c r="F89" s="198"/>
      <c r="G89" s="198"/>
      <c r="H89" s="199"/>
      <c r="I89" s="201"/>
      <c r="J89" s="201"/>
      <c r="N89" s="198"/>
      <c r="O89" s="198"/>
      <c r="P89" s="199"/>
      <c r="Q89" s="201"/>
      <c r="R89" s="201"/>
      <c r="V89" s="198"/>
      <c r="W89" s="198"/>
      <c r="X89" s="199"/>
      <c r="Y89" s="201"/>
      <c r="Z89" s="201"/>
      <c r="AD89" s="198"/>
      <c r="AE89" s="198"/>
      <c r="AF89" s="199"/>
      <c r="AG89" s="201"/>
      <c r="AH89" s="201" t="s">
        <v>365</v>
      </c>
      <c r="AL89" s="198"/>
      <c r="AM89" s="198"/>
      <c r="AN89" s="199"/>
      <c r="AO89" s="201"/>
      <c r="AP89" s="201" t="s">
        <v>365</v>
      </c>
      <c r="AT89" s="198"/>
      <c r="AU89" s="198"/>
      <c r="AV89" s="199"/>
      <c r="AW89" s="201"/>
      <c r="AX89" s="201" t="s">
        <v>365</v>
      </c>
      <c r="BB89" s="198"/>
      <c r="BC89" s="198"/>
      <c r="BD89" s="199"/>
      <c r="BE89" s="201"/>
      <c r="BF89" s="201" t="s">
        <v>365</v>
      </c>
      <c r="BJ89" s="198"/>
      <c r="BK89" s="198"/>
      <c r="BL89" s="199"/>
      <c r="BM89" s="201"/>
      <c r="BN89" s="201" t="s">
        <v>365</v>
      </c>
      <c r="BR89" s="198"/>
      <c r="BS89" s="198"/>
      <c r="BT89" s="199"/>
      <c r="BU89" s="201"/>
      <c r="BV89" s="201" t="s">
        <v>365</v>
      </c>
      <c r="BZ89" s="198"/>
      <c r="CA89" s="198"/>
      <c r="CB89" s="199"/>
      <c r="CC89" s="201"/>
      <c r="CD89" s="201" t="s">
        <v>365</v>
      </c>
      <c r="CH89" s="198"/>
      <c r="CI89" s="198"/>
      <c r="CJ89" s="199"/>
      <c r="CK89" s="201"/>
      <c r="CL89" s="201" t="s">
        <v>365</v>
      </c>
      <c r="CP89" s="198"/>
      <c r="CQ89" s="198"/>
      <c r="CR89" s="199"/>
      <c r="CS89" s="201"/>
      <c r="CT89" s="201" t="s">
        <v>365</v>
      </c>
      <c r="CX89" s="198"/>
      <c r="CY89" s="198"/>
      <c r="CZ89" s="199"/>
      <c r="DA89" s="201"/>
      <c r="DB89" s="201" t="s">
        <v>365</v>
      </c>
      <c r="DF89" s="198"/>
      <c r="DG89" s="198"/>
      <c r="DH89" s="199"/>
      <c r="DI89" s="201"/>
      <c r="DJ89" s="201" t="s">
        <v>365</v>
      </c>
      <c r="DN89" s="198"/>
      <c r="DO89" s="198"/>
      <c r="DP89" s="199"/>
      <c r="DQ89" s="201"/>
      <c r="DR89" s="201" t="s">
        <v>365</v>
      </c>
      <c r="DV89" s="198"/>
      <c r="DW89" s="198"/>
      <c r="DX89" s="199"/>
      <c r="DY89" s="201"/>
      <c r="DZ89" s="201" t="s">
        <v>365</v>
      </c>
      <c r="ED89" s="198"/>
      <c r="EE89" s="198"/>
      <c r="EF89" s="199"/>
      <c r="EG89" s="201"/>
      <c r="EH89" s="201" t="s">
        <v>365</v>
      </c>
      <c r="EL89" s="198"/>
      <c r="EM89" s="198"/>
      <c r="EN89" s="199"/>
      <c r="EO89" s="201"/>
      <c r="EP89" s="201" t="s">
        <v>365</v>
      </c>
      <c r="ET89" s="198"/>
      <c r="EU89" s="198"/>
      <c r="EV89" s="199"/>
      <c r="EW89" s="201"/>
      <c r="EX89" s="201" t="s">
        <v>365</v>
      </c>
      <c r="FB89" s="198"/>
      <c r="FC89" s="198"/>
      <c r="FD89" s="199"/>
      <c r="FE89" s="201"/>
      <c r="FF89" s="201" t="s">
        <v>365</v>
      </c>
      <c r="FJ89" s="198"/>
      <c r="FK89" s="198"/>
      <c r="FL89" s="199"/>
      <c r="FM89" s="201"/>
      <c r="FN89" s="201" t="s">
        <v>365</v>
      </c>
      <c r="FR89" s="198"/>
      <c r="FS89" s="198"/>
      <c r="FT89" s="199"/>
      <c r="FU89" s="201"/>
      <c r="FV89" s="201" t="s">
        <v>365</v>
      </c>
      <c r="FZ89" s="198"/>
      <c r="GA89" s="198"/>
      <c r="GB89" s="199"/>
      <c r="GC89" s="201"/>
      <c r="GD89" s="201" t="s">
        <v>365</v>
      </c>
      <c r="GH89" s="198"/>
      <c r="GI89" s="198"/>
      <c r="GJ89" s="199"/>
      <c r="GK89" s="201"/>
      <c r="GL89" s="201" t="s">
        <v>365</v>
      </c>
      <c r="GP89" s="198"/>
      <c r="GQ89" s="198"/>
      <c r="GR89" s="199"/>
      <c r="GS89" s="201"/>
      <c r="GT89" s="201" t="s">
        <v>365</v>
      </c>
      <c r="GX89" s="198"/>
      <c r="GY89" s="198"/>
      <c r="GZ89" s="199"/>
      <c r="HA89" s="201"/>
      <c r="HB89" s="201" t="s">
        <v>365</v>
      </c>
      <c r="HF89" s="198"/>
      <c r="HG89" s="198"/>
      <c r="HH89" s="199"/>
      <c r="HI89" s="201"/>
      <c r="HJ89" s="201" t="s">
        <v>365</v>
      </c>
      <c r="HN89" s="198"/>
      <c r="HO89" s="198"/>
      <c r="HP89" s="199"/>
      <c r="HQ89" s="201"/>
      <c r="HR89" s="201" t="s">
        <v>365</v>
      </c>
      <c r="HV89" s="198"/>
      <c r="HW89" s="198"/>
      <c r="HX89" s="199"/>
      <c r="HY89" s="201"/>
      <c r="HZ89" s="201" t="s">
        <v>365</v>
      </c>
      <c r="ID89" s="198"/>
      <c r="IE89" s="198"/>
      <c r="IF89" s="199"/>
      <c r="IG89" s="201"/>
      <c r="IH89" s="201" t="s">
        <v>365</v>
      </c>
      <c r="IL89" s="198"/>
      <c r="IM89" s="198"/>
      <c r="IN89" s="199"/>
      <c r="IO89" s="201"/>
      <c r="IP89" s="201" t="s">
        <v>365</v>
      </c>
      <c r="IT89" s="198"/>
      <c r="IU89" s="198"/>
      <c r="IV89" s="199"/>
    </row>
    <row r="90" spans="1:256" s="230" customFormat="1" x14ac:dyDescent="0.2">
      <c r="A90" s="201"/>
      <c r="B90" s="201" t="s">
        <v>366</v>
      </c>
      <c r="F90" s="198"/>
      <c r="G90" s="198"/>
      <c r="H90" s="199"/>
      <c r="I90" s="201"/>
      <c r="J90" s="201"/>
      <c r="N90" s="198"/>
      <c r="O90" s="198"/>
      <c r="P90" s="199"/>
      <c r="Q90" s="201"/>
      <c r="R90" s="201"/>
      <c r="V90" s="198"/>
      <c r="W90" s="198"/>
      <c r="X90" s="199"/>
      <c r="Y90" s="201"/>
      <c r="Z90" s="201"/>
      <c r="AD90" s="198"/>
      <c r="AE90" s="198"/>
      <c r="AF90" s="199"/>
      <c r="AG90" s="201"/>
      <c r="AH90" s="201"/>
      <c r="AL90" s="198"/>
      <c r="AM90" s="198"/>
      <c r="AN90" s="199"/>
      <c r="AO90" s="201"/>
      <c r="AP90" s="201"/>
      <c r="AT90" s="198"/>
      <c r="AU90" s="198"/>
      <c r="AV90" s="199"/>
      <c r="AW90" s="201"/>
      <c r="AX90" s="201"/>
      <c r="BB90" s="198"/>
      <c r="BC90" s="198"/>
      <c r="BD90" s="199"/>
      <c r="BE90" s="201"/>
      <c r="BF90" s="201"/>
      <c r="BJ90" s="198"/>
      <c r="BK90" s="198"/>
      <c r="BL90" s="199"/>
      <c r="BM90" s="201"/>
      <c r="BN90" s="201"/>
      <c r="BR90" s="198"/>
      <c r="BS90" s="198"/>
      <c r="BT90" s="199"/>
      <c r="BU90" s="201"/>
      <c r="BV90" s="201"/>
      <c r="BZ90" s="198"/>
      <c r="CA90" s="198"/>
      <c r="CB90" s="199"/>
      <c r="CC90" s="201"/>
      <c r="CD90" s="201"/>
      <c r="CH90" s="198"/>
      <c r="CI90" s="198"/>
      <c r="CJ90" s="199"/>
      <c r="CK90" s="201"/>
      <c r="CL90" s="201"/>
      <c r="CP90" s="198"/>
      <c r="CQ90" s="198"/>
      <c r="CR90" s="199"/>
      <c r="CS90" s="201"/>
      <c r="CT90" s="201"/>
      <c r="CX90" s="198"/>
      <c r="CY90" s="198"/>
      <c r="CZ90" s="199"/>
      <c r="DA90" s="201"/>
      <c r="DB90" s="201"/>
      <c r="DF90" s="198"/>
      <c r="DG90" s="198"/>
      <c r="DH90" s="199"/>
      <c r="DI90" s="201"/>
      <c r="DJ90" s="201"/>
      <c r="DN90" s="198"/>
      <c r="DO90" s="198"/>
      <c r="DP90" s="199"/>
      <c r="DQ90" s="201"/>
      <c r="DR90" s="201"/>
      <c r="DV90" s="198"/>
      <c r="DW90" s="198"/>
      <c r="DX90" s="199"/>
      <c r="DY90" s="201"/>
      <c r="DZ90" s="201"/>
      <c r="ED90" s="198"/>
      <c r="EE90" s="198"/>
      <c r="EF90" s="199"/>
      <c r="EG90" s="201"/>
      <c r="EH90" s="201"/>
      <c r="EL90" s="198"/>
      <c r="EM90" s="198"/>
      <c r="EN90" s="199"/>
      <c r="EO90" s="201"/>
      <c r="EP90" s="201"/>
      <c r="ET90" s="198"/>
      <c r="EU90" s="198"/>
      <c r="EV90" s="199"/>
      <c r="EW90" s="201"/>
      <c r="EX90" s="201"/>
      <c r="FB90" s="198"/>
      <c r="FC90" s="198"/>
      <c r="FD90" s="199"/>
      <c r="FE90" s="201"/>
      <c r="FF90" s="201"/>
      <c r="FJ90" s="198"/>
      <c r="FK90" s="198"/>
      <c r="FL90" s="199"/>
      <c r="FM90" s="201"/>
      <c r="FN90" s="201"/>
      <c r="FR90" s="198"/>
      <c r="FS90" s="198"/>
      <c r="FT90" s="199"/>
      <c r="FU90" s="201"/>
      <c r="FV90" s="201"/>
      <c r="FZ90" s="198"/>
      <c r="GA90" s="198"/>
      <c r="GB90" s="199"/>
      <c r="GC90" s="201"/>
      <c r="GD90" s="201"/>
      <c r="GH90" s="198"/>
      <c r="GI90" s="198"/>
      <c r="GJ90" s="199"/>
      <c r="GK90" s="201"/>
      <c r="GL90" s="201"/>
      <c r="GP90" s="198"/>
      <c r="GQ90" s="198"/>
      <c r="GR90" s="199"/>
      <c r="GS90" s="201"/>
      <c r="GT90" s="201"/>
      <c r="GX90" s="198"/>
      <c r="GY90" s="198"/>
      <c r="GZ90" s="199"/>
      <c r="HA90" s="201"/>
      <c r="HB90" s="201"/>
      <c r="HF90" s="198"/>
      <c r="HG90" s="198"/>
      <c r="HH90" s="199"/>
      <c r="HI90" s="201"/>
      <c r="HJ90" s="201"/>
      <c r="HN90" s="198"/>
      <c r="HO90" s="198"/>
      <c r="HP90" s="199"/>
      <c r="HQ90" s="201"/>
      <c r="HR90" s="201"/>
      <c r="HV90" s="198"/>
      <c r="HW90" s="198"/>
      <c r="HX90" s="199"/>
      <c r="HY90" s="201"/>
      <c r="HZ90" s="201"/>
      <c r="ID90" s="198"/>
      <c r="IE90" s="198"/>
      <c r="IF90" s="199"/>
      <c r="IG90" s="201"/>
      <c r="IH90" s="201"/>
      <c r="IL90" s="198"/>
      <c r="IM90" s="198"/>
      <c r="IN90" s="199"/>
      <c r="IO90" s="201"/>
      <c r="IP90" s="201"/>
      <c r="IT90" s="198"/>
      <c r="IU90" s="198"/>
      <c r="IV90" s="199"/>
    </row>
    <row r="91" spans="1:256" s="230" customFormat="1" x14ac:dyDescent="0.2">
      <c r="A91" s="201"/>
      <c r="B91" s="201" t="s">
        <v>659</v>
      </c>
      <c r="F91" s="198"/>
      <c r="G91" s="198"/>
      <c r="H91" s="199"/>
      <c r="I91" s="201"/>
      <c r="J91" s="201"/>
      <c r="N91" s="198"/>
      <c r="O91" s="198"/>
      <c r="P91" s="199"/>
      <c r="Q91" s="201"/>
      <c r="R91" s="201"/>
      <c r="V91" s="198"/>
      <c r="W91" s="198"/>
      <c r="X91" s="199"/>
      <c r="Y91" s="201"/>
      <c r="Z91" s="201"/>
      <c r="AD91" s="198"/>
      <c r="AE91" s="198"/>
      <c r="AF91" s="199"/>
      <c r="AG91" s="201"/>
      <c r="AH91" s="201"/>
      <c r="AL91" s="198"/>
      <c r="AM91" s="198"/>
      <c r="AN91" s="199"/>
      <c r="AO91" s="201"/>
      <c r="AP91" s="201"/>
      <c r="AT91" s="198"/>
      <c r="AU91" s="198"/>
      <c r="AV91" s="199"/>
      <c r="AW91" s="201"/>
      <c r="AX91" s="201"/>
      <c r="BB91" s="198"/>
      <c r="BC91" s="198"/>
      <c r="BD91" s="199"/>
      <c r="BE91" s="201"/>
      <c r="BF91" s="201"/>
      <c r="BJ91" s="198"/>
      <c r="BK91" s="198"/>
      <c r="BL91" s="199"/>
      <c r="BM91" s="201"/>
      <c r="BN91" s="201"/>
      <c r="BR91" s="198"/>
      <c r="BS91" s="198"/>
      <c r="BT91" s="199"/>
      <c r="BU91" s="201"/>
      <c r="BV91" s="201"/>
      <c r="BZ91" s="198"/>
      <c r="CA91" s="198"/>
      <c r="CB91" s="199"/>
      <c r="CC91" s="201"/>
      <c r="CD91" s="201"/>
      <c r="CH91" s="198"/>
      <c r="CI91" s="198"/>
      <c r="CJ91" s="199"/>
      <c r="CK91" s="201"/>
      <c r="CL91" s="201"/>
      <c r="CP91" s="198"/>
      <c r="CQ91" s="198"/>
      <c r="CR91" s="199"/>
      <c r="CS91" s="201"/>
      <c r="CT91" s="201"/>
      <c r="CX91" s="198"/>
      <c r="CY91" s="198"/>
      <c r="CZ91" s="199"/>
      <c r="DA91" s="201"/>
      <c r="DB91" s="201"/>
      <c r="DF91" s="198"/>
      <c r="DG91" s="198"/>
      <c r="DH91" s="199"/>
      <c r="DI91" s="201"/>
      <c r="DJ91" s="201"/>
      <c r="DN91" s="198"/>
      <c r="DO91" s="198"/>
      <c r="DP91" s="199"/>
      <c r="DQ91" s="201"/>
      <c r="DR91" s="201"/>
      <c r="DV91" s="198"/>
      <c r="DW91" s="198"/>
      <c r="DX91" s="199"/>
      <c r="DY91" s="201"/>
      <c r="DZ91" s="201"/>
      <c r="ED91" s="198"/>
      <c r="EE91" s="198"/>
      <c r="EF91" s="199"/>
      <c r="EG91" s="201"/>
      <c r="EH91" s="201"/>
      <c r="EL91" s="198"/>
      <c r="EM91" s="198"/>
      <c r="EN91" s="199"/>
      <c r="EO91" s="201"/>
      <c r="EP91" s="201"/>
      <c r="ET91" s="198"/>
      <c r="EU91" s="198"/>
      <c r="EV91" s="199"/>
      <c r="EW91" s="201"/>
      <c r="EX91" s="201"/>
      <c r="FB91" s="198"/>
      <c r="FC91" s="198"/>
      <c r="FD91" s="199"/>
      <c r="FE91" s="201"/>
      <c r="FF91" s="201"/>
      <c r="FJ91" s="198"/>
      <c r="FK91" s="198"/>
      <c r="FL91" s="199"/>
      <c r="FM91" s="201"/>
      <c r="FN91" s="201"/>
      <c r="FR91" s="198"/>
      <c r="FS91" s="198"/>
      <c r="FT91" s="199"/>
      <c r="FU91" s="201"/>
      <c r="FV91" s="201"/>
      <c r="FZ91" s="198"/>
      <c r="GA91" s="198"/>
      <c r="GB91" s="199"/>
      <c r="GC91" s="201"/>
      <c r="GD91" s="201"/>
      <c r="GH91" s="198"/>
      <c r="GI91" s="198"/>
      <c r="GJ91" s="199"/>
      <c r="GK91" s="201"/>
      <c r="GL91" s="201"/>
      <c r="GP91" s="198"/>
      <c r="GQ91" s="198"/>
      <c r="GR91" s="199"/>
      <c r="GS91" s="201"/>
      <c r="GT91" s="201"/>
      <c r="GX91" s="198"/>
      <c r="GY91" s="198"/>
      <c r="GZ91" s="199"/>
      <c r="HA91" s="201"/>
      <c r="HB91" s="201"/>
      <c r="HF91" s="198"/>
      <c r="HG91" s="198"/>
      <c r="HH91" s="199"/>
      <c r="HI91" s="201"/>
      <c r="HJ91" s="201"/>
      <c r="HN91" s="198"/>
      <c r="HO91" s="198"/>
      <c r="HP91" s="199"/>
      <c r="HQ91" s="201"/>
      <c r="HR91" s="201"/>
      <c r="HV91" s="198"/>
      <c r="HW91" s="198"/>
      <c r="HX91" s="199"/>
      <c r="HY91" s="201"/>
      <c r="HZ91" s="201"/>
      <c r="ID91" s="198"/>
      <c r="IE91" s="198"/>
      <c r="IF91" s="199"/>
      <c r="IG91" s="201"/>
      <c r="IH91" s="201"/>
      <c r="IL91" s="198"/>
      <c r="IM91" s="198"/>
      <c r="IN91" s="199"/>
      <c r="IO91" s="201"/>
      <c r="IP91" s="201"/>
      <c r="IT91" s="198"/>
      <c r="IU91" s="198"/>
      <c r="IV91" s="199"/>
    </row>
    <row r="92" spans="1:256" s="230" customFormat="1" x14ac:dyDescent="0.2">
      <c r="A92" s="201"/>
      <c r="B92" s="201" t="s">
        <v>367</v>
      </c>
      <c r="F92" s="198"/>
      <c r="G92" s="198"/>
      <c r="H92" s="199"/>
      <c r="I92" s="201"/>
      <c r="J92" s="201"/>
      <c r="N92" s="198"/>
      <c r="O92" s="198"/>
      <c r="P92" s="199"/>
      <c r="Q92" s="201"/>
      <c r="R92" s="201"/>
      <c r="V92" s="198"/>
      <c r="W92" s="198"/>
      <c r="X92" s="199"/>
      <c r="Y92" s="201"/>
      <c r="Z92" s="201"/>
      <c r="AD92" s="198"/>
      <c r="AE92" s="198"/>
      <c r="AF92" s="199"/>
      <c r="AG92" s="201"/>
      <c r="AH92" s="201"/>
      <c r="AL92" s="198"/>
      <c r="AM92" s="198"/>
      <c r="AN92" s="199"/>
      <c r="AO92" s="201"/>
      <c r="AP92" s="201"/>
      <c r="AT92" s="198"/>
      <c r="AU92" s="198"/>
      <c r="AV92" s="199"/>
      <c r="AW92" s="201"/>
      <c r="AX92" s="201"/>
      <c r="BB92" s="198"/>
      <c r="BC92" s="198"/>
      <c r="BD92" s="199"/>
      <c r="BE92" s="201"/>
      <c r="BF92" s="201"/>
      <c r="BJ92" s="198"/>
      <c r="BK92" s="198"/>
      <c r="BL92" s="199"/>
      <c r="BM92" s="201"/>
      <c r="BN92" s="201"/>
      <c r="BR92" s="198"/>
      <c r="BS92" s="198"/>
      <c r="BT92" s="199"/>
      <c r="BU92" s="201"/>
      <c r="BV92" s="201"/>
      <c r="BZ92" s="198"/>
      <c r="CA92" s="198"/>
      <c r="CB92" s="199"/>
      <c r="CC92" s="201"/>
      <c r="CD92" s="201"/>
      <c r="CH92" s="198"/>
      <c r="CI92" s="198"/>
      <c r="CJ92" s="199"/>
      <c r="CK92" s="201"/>
      <c r="CL92" s="201"/>
      <c r="CP92" s="198"/>
      <c r="CQ92" s="198"/>
      <c r="CR92" s="199"/>
      <c r="CS92" s="201"/>
      <c r="CT92" s="201"/>
      <c r="CX92" s="198"/>
      <c r="CY92" s="198"/>
      <c r="CZ92" s="199"/>
      <c r="DA92" s="201"/>
      <c r="DB92" s="201"/>
      <c r="DF92" s="198"/>
      <c r="DG92" s="198"/>
      <c r="DH92" s="199"/>
      <c r="DI92" s="201"/>
      <c r="DJ92" s="201"/>
      <c r="DN92" s="198"/>
      <c r="DO92" s="198"/>
      <c r="DP92" s="199"/>
      <c r="DQ92" s="201"/>
      <c r="DR92" s="201"/>
      <c r="DV92" s="198"/>
      <c r="DW92" s="198"/>
      <c r="DX92" s="199"/>
      <c r="DY92" s="201"/>
      <c r="DZ92" s="201"/>
      <c r="ED92" s="198"/>
      <c r="EE92" s="198"/>
      <c r="EF92" s="199"/>
      <c r="EG92" s="201"/>
      <c r="EH92" s="201"/>
      <c r="EL92" s="198"/>
      <c r="EM92" s="198"/>
      <c r="EN92" s="199"/>
      <c r="EO92" s="201"/>
      <c r="EP92" s="201"/>
      <c r="ET92" s="198"/>
      <c r="EU92" s="198"/>
      <c r="EV92" s="199"/>
      <c r="EW92" s="201"/>
      <c r="EX92" s="201"/>
      <c r="FB92" s="198"/>
      <c r="FC92" s="198"/>
      <c r="FD92" s="199"/>
      <c r="FE92" s="201"/>
      <c r="FF92" s="201"/>
      <c r="FJ92" s="198"/>
      <c r="FK92" s="198"/>
      <c r="FL92" s="199"/>
      <c r="FM92" s="201"/>
      <c r="FN92" s="201"/>
      <c r="FR92" s="198"/>
      <c r="FS92" s="198"/>
      <c r="FT92" s="199"/>
      <c r="FU92" s="201"/>
      <c r="FV92" s="201"/>
      <c r="FZ92" s="198"/>
      <c r="GA92" s="198"/>
      <c r="GB92" s="199"/>
      <c r="GC92" s="201"/>
      <c r="GD92" s="201"/>
      <c r="GH92" s="198"/>
      <c r="GI92" s="198"/>
      <c r="GJ92" s="199"/>
      <c r="GK92" s="201"/>
      <c r="GL92" s="201"/>
      <c r="GP92" s="198"/>
      <c r="GQ92" s="198"/>
      <c r="GR92" s="199"/>
      <c r="GS92" s="201"/>
      <c r="GT92" s="201"/>
      <c r="GX92" s="198"/>
      <c r="GY92" s="198"/>
      <c r="GZ92" s="199"/>
      <c r="HA92" s="201"/>
      <c r="HB92" s="201"/>
      <c r="HF92" s="198"/>
      <c r="HG92" s="198"/>
      <c r="HH92" s="199"/>
      <c r="HI92" s="201"/>
      <c r="HJ92" s="201"/>
      <c r="HN92" s="198"/>
      <c r="HO92" s="198"/>
      <c r="HP92" s="199"/>
      <c r="HQ92" s="201"/>
      <c r="HR92" s="201"/>
      <c r="HV92" s="198"/>
      <c r="HW92" s="198"/>
      <c r="HX92" s="199"/>
      <c r="HY92" s="201"/>
      <c r="HZ92" s="201"/>
      <c r="ID92" s="198"/>
      <c r="IE92" s="198"/>
      <c r="IF92" s="199"/>
      <c r="IG92" s="201"/>
      <c r="IH92" s="201"/>
      <c r="IL92" s="198"/>
      <c r="IM92" s="198"/>
      <c r="IN92" s="199"/>
      <c r="IO92" s="201"/>
      <c r="IP92" s="201"/>
      <c r="IT92" s="198"/>
      <c r="IU92" s="198"/>
      <c r="IV92" s="199"/>
    </row>
    <row r="93" spans="1:256" s="230" customFormat="1" ht="9" customHeight="1" x14ac:dyDescent="0.2">
      <c r="A93" s="201"/>
      <c r="B93" s="201"/>
      <c r="F93" s="198"/>
      <c r="G93" s="198"/>
      <c r="H93" s="199"/>
      <c r="I93" s="201"/>
      <c r="J93" s="201"/>
      <c r="N93" s="198"/>
      <c r="O93" s="198"/>
      <c r="P93" s="199"/>
      <c r="Q93" s="201"/>
      <c r="R93" s="201"/>
      <c r="V93" s="198"/>
      <c r="W93" s="198"/>
      <c r="X93" s="199"/>
      <c r="Y93" s="201"/>
      <c r="Z93" s="201"/>
      <c r="AD93" s="198"/>
      <c r="AE93" s="198"/>
      <c r="AF93" s="199"/>
      <c r="AG93" s="201"/>
      <c r="AH93" s="201"/>
      <c r="AL93" s="198"/>
      <c r="AM93" s="198"/>
      <c r="AN93" s="199"/>
      <c r="AO93" s="201"/>
      <c r="AP93" s="201"/>
      <c r="AT93" s="198"/>
      <c r="AU93" s="198"/>
      <c r="AV93" s="199"/>
      <c r="AW93" s="201"/>
      <c r="AX93" s="201"/>
      <c r="BB93" s="198"/>
      <c r="BC93" s="198"/>
      <c r="BD93" s="199"/>
      <c r="BE93" s="201"/>
      <c r="BF93" s="201"/>
      <c r="BJ93" s="198"/>
      <c r="BK93" s="198"/>
      <c r="BL93" s="199"/>
      <c r="BM93" s="201"/>
      <c r="BN93" s="201"/>
      <c r="BR93" s="198"/>
      <c r="BS93" s="198"/>
      <c r="BT93" s="199"/>
      <c r="BU93" s="201"/>
      <c r="BV93" s="201"/>
      <c r="BZ93" s="198"/>
      <c r="CA93" s="198"/>
      <c r="CB93" s="199"/>
      <c r="CC93" s="201"/>
      <c r="CD93" s="201"/>
      <c r="CH93" s="198"/>
      <c r="CI93" s="198"/>
      <c r="CJ93" s="199"/>
      <c r="CK93" s="201"/>
      <c r="CL93" s="201"/>
      <c r="CP93" s="198"/>
      <c r="CQ93" s="198"/>
      <c r="CR93" s="199"/>
      <c r="CS93" s="201"/>
      <c r="CT93" s="201"/>
      <c r="CX93" s="198"/>
      <c r="CY93" s="198"/>
      <c r="CZ93" s="199"/>
      <c r="DA93" s="201"/>
      <c r="DB93" s="201"/>
      <c r="DF93" s="198"/>
      <c r="DG93" s="198"/>
      <c r="DH93" s="199"/>
      <c r="DI93" s="201"/>
      <c r="DJ93" s="201"/>
      <c r="DN93" s="198"/>
      <c r="DO93" s="198"/>
      <c r="DP93" s="199"/>
      <c r="DQ93" s="201"/>
      <c r="DR93" s="201"/>
      <c r="DV93" s="198"/>
      <c r="DW93" s="198"/>
      <c r="DX93" s="199"/>
      <c r="DY93" s="201"/>
      <c r="DZ93" s="201"/>
      <c r="ED93" s="198"/>
      <c r="EE93" s="198"/>
      <c r="EF93" s="199"/>
      <c r="EG93" s="201"/>
      <c r="EH93" s="201"/>
      <c r="EL93" s="198"/>
      <c r="EM93" s="198"/>
      <c r="EN93" s="199"/>
      <c r="EO93" s="201"/>
      <c r="EP93" s="201"/>
      <c r="ET93" s="198"/>
      <c r="EU93" s="198"/>
      <c r="EV93" s="199"/>
      <c r="EW93" s="201"/>
      <c r="EX93" s="201"/>
      <c r="FB93" s="198"/>
      <c r="FC93" s="198"/>
      <c r="FD93" s="199"/>
      <c r="FE93" s="201"/>
      <c r="FF93" s="201"/>
      <c r="FJ93" s="198"/>
      <c r="FK93" s="198"/>
      <c r="FL93" s="199"/>
      <c r="FM93" s="201"/>
      <c r="FN93" s="201"/>
      <c r="FR93" s="198"/>
      <c r="FS93" s="198"/>
      <c r="FT93" s="199"/>
      <c r="FU93" s="201"/>
      <c r="FV93" s="201"/>
      <c r="FZ93" s="198"/>
      <c r="GA93" s="198"/>
      <c r="GB93" s="199"/>
      <c r="GC93" s="201"/>
      <c r="GD93" s="201"/>
      <c r="GH93" s="198"/>
      <c r="GI93" s="198"/>
      <c r="GJ93" s="199"/>
      <c r="GK93" s="201"/>
      <c r="GL93" s="201"/>
      <c r="GP93" s="198"/>
      <c r="GQ93" s="198"/>
      <c r="GR93" s="199"/>
      <c r="GS93" s="201"/>
      <c r="GT93" s="201"/>
      <c r="GX93" s="198"/>
      <c r="GY93" s="198"/>
      <c r="GZ93" s="199"/>
      <c r="HA93" s="201"/>
      <c r="HB93" s="201"/>
      <c r="HF93" s="198"/>
      <c r="HG93" s="198"/>
      <c r="HH93" s="199"/>
      <c r="HI93" s="201"/>
      <c r="HJ93" s="201"/>
      <c r="HN93" s="198"/>
      <c r="HO93" s="198"/>
      <c r="HP93" s="199"/>
      <c r="HQ93" s="201"/>
      <c r="HR93" s="201"/>
      <c r="HV93" s="198"/>
      <c r="HW93" s="198"/>
      <c r="HX93" s="199"/>
      <c r="HY93" s="201"/>
      <c r="HZ93" s="201"/>
      <c r="ID93" s="198"/>
      <c r="IE93" s="198"/>
      <c r="IF93" s="199"/>
      <c r="IG93" s="201"/>
      <c r="IH93" s="201"/>
      <c r="IL93" s="198"/>
      <c r="IM93" s="198"/>
      <c r="IN93" s="199"/>
      <c r="IO93" s="201"/>
      <c r="IP93" s="201"/>
      <c r="IT93" s="198"/>
      <c r="IU93" s="198"/>
      <c r="IV93" s="199"/>
    </row>
    <row r="94" spans="1:256" x14ac:dyDescent="0.2">
      <c r="A94" s="201"/>
      <c r="B94" s="197" t="s">
        <v>368</v>
      </c>
      <c r="C94" s="230"/>
      <c r="D94" s="230"/>
      <c r="E94" s="230"/>
      <c r="F94" s="198"/>
      <c r="G94" s="198"/>
      <c r="H94" s="199"/>
    </row>
    <row r="95" spans="1:256" x14ac:dyDescent="0.2">
      <c r="A95" s="201"/>
      <c r="B95" s="201" t="s">
        <v>369</v>
      </c>
      <c r="C95" s="230"/>
      <c r="D95" s="230"/>
      <c r="E95" s="230"/>
      <c r="F95" s="198"/>
      <c r="G95" s="198"/>
      <c r="H95" s="199"/>
    </row>
    <row r="96" spans="1:256" x14ac:dyDescent="0.2">
      <c r="A96" s="201"/>
      <c r="B96" s="201" t="s">
        <v>370</v>
      </c>
      <c r="C96" s="230"/>
      <c r="D96" s="230"/>
      <c r="E96" s="230"/>
      <c r="F96" s="198"/>
      <c r="G96" s="198"/>
      <c r="H96" s="199"/>
    </row>
    <row r="97" spans="1:9" ht="9" customHeight="1" x14ac:dyDescent="0.2">
      <c r="A97" s="201"/>
      <c r="B97" s="201"/>
      <c r="C97" s="230"/>
      <c r="D97" s="230"/>
      <c r="E97" s="230"/>
      <c r="F97" s="198"/>
      <c r="G97" s="198"/>
      <c r="H97" s="199"/>
    </row>
    <row r="98" spans="1:9" ht="15.75" customHeight="1" x14ac:dyDescent="0.2">
      <c r="A98" s="201"/>
      <c r="B98" s="197" t="s">
        <v>371</v>
      </c>
      <c r="C98" s="230"/>
      <c r="D98" s="230"/>
      <c r="E98" s="230"/>
      <c r="F98" s="198"/>
      <c r="G98" s="198"/>
      <c r="H98" s="199"/>
    </row>
    <row r="99" spans="1:9" ht="15.75" customHeight="1" x14ac:dyDescent="0.2">
      <c r="A99" s="201"/>
      <c r="B99" s="201" t="s">
        <v>372</v>
      </c>
      <c r="C99" s="230"/>
      <c r="D99" s="230"/>
      <c r="E99" s="230"/>
      <c r="F99" s="198"/>
      <c r="G99" s="198"/>
      <c r="H99" s="199"/>
    </row>
    <row r="100" spans="1:9" ht="15.75" customHeight="1" x14ac:dyDescent="0.2">
      <c r="A100" s="201"/>
      <c r="B100" s="201" t="s">
        <v>373</v>
      </c>
      <c r="C100" s="230"/>
      <c r="D100" s="230"/>
      <c r="E100" s="230"/>
      <c r="F100" s="198"/>
      <c r="G100" s="198"/>
      <c r="H100" s="199"/>
    </row>
    <row r="101" spans="1:9" ht="15.75" customHeight="1" x14ac:dyDescent="0.2">
      <c r="A101" s="201"/>
      <c r="B101" s="201" t="s">
        <v>374</v>
      </c>
      <c r="C101" s="230"/>
      <c r="D101" s="230"/>
      <c r="E101" s="230"/>
      <c r="F101" s="198"/>
      <c r="G101" s="198"/>
      <c r="H101" s="199"/>
    </row>
    <row r="102" spans="1:9" ht="9" customHeight="1" x14ac:dyDescent="0.2">
      <c r="A102" s="201"/>
      <c r="B102" s="201"/>
      <c r="C102" s="230"/>
      <c r="D102" s="230"/>
      <c r="E102" s="230"/>
      <c r="F102" s="198"/>
      <c r="G102" s="198"/>
      <c r="H102" s="199"/>
    </row>
    <row r="103" spans="1:9" ht="15.75" customHeight="1" x14ac:dyDescent="0.2">
      <c r="A103" s="201"/>
      <c r="B103" s="197" t="s">
        <v>375</v>
      </c>
      <c r="C103" s="230"/>
      <c r="H103" s="199"/>
    </row>
    <row r="104" spans="1:9" ht="15.75" customHeight="1" x14ac:dyDescent="0.2">
      <c r="A104" s="201"/>
      <c r="B104" s="201" t="s">
        <v>660</v>
      </c>
      <c r="C104" s="197"/>
      <c r="D104" s="198"/>
      <c r="E104" s="199"/>
      <c r="F104" s="225"/>
      <c r="G104" s="231"/>
    </row>
    <row r="105" spans="1:9" ht="9" customHeight="1" x14ac:dyDescent="0.2">
      <c r="A105" s="201"/>
      <c r="B105" s="201"/>
      <c r="C105" s="230"/>
      <c r="D105" s="230"/>
      <c r="E105" s="230"/>
      <c r="F105" s="198"/>
      <c r="G105" s="198"/>
      <c r="H105" s="199"/>
    </row>
    <row r="106" spans="1:9" ht="18" x14ac:dyDescent="0.25">
      <c r="A106" s="201"/>
      <c r="B106" s="232" t="s">
        <v>376</v>
      </c>
      <c r="C106" s="233"/>
      <c r="D106" s="233"/>
      <c r="E106" s="234"/>
      <c r="F106" s="234"/>
      <c r="G106" s="234"/>
      <c r="H106" s="234"/>
      <c r="I106" s="235"/>
    </row>
    <row r="107" spans="1:9" ht="18" x14ac:dyDescent="0.25">
      <c r="A107" s="201"/>
      <c r="B107" s="236" t="s">
        <v>377</v>
      </c>
      <c r="C107" s="233"/>
      <c r="D107" s="233"/>
      <c r="E107" s="234"/>
      <c r="F107" s="234"/>
      <c r="G107" s="234"/>
      <c r="H107" s="234"/>
      <c r="I107" s="235"/>
    </row>
    <row r="108" spans="1:9" x14ac:dyDescent="0.2">
      <c r="A108" s="201"/>
      <c r="B108" s="201" t="s">
        <v>378</v>
      </c>
      <c r="D108" s="195"/>
      <c r="E108" s="195"/>
      <c r="F108" s="195"/>
      <c r="G108" s="195"/>
      <c r="H108" s="195"/>
    </row>
    <row r="109" spans="1:9" ht="9" customHeight="1" x14ac:dyDescent="0.2">
      <c r="A109" s="201"/>
      <c r="B109" s="201"/>
      <c r="C109" s="230"/>
      <c r="D109" s="230"/>
      <c r="E109" s="230"/>
      <c r="F109" s="198"/>
      <c r="G109" s="198"/>
      <c r="H109" s="199"/>
    </row>
    <row r="110" spans="1:9" x14ac:dyDescent="0.25">
      <c r="A110" s="201"/>
      <c r="B110" s="232" t="s">
        <v>379</v>
      </c>
      <c r="C110" s="233"/>
      <c r="D110" s="233"/>
      <c r="E110" s="195"/>
      <c r="F110" s="195"/>
      <c r="G110" s="195"/>
      <c r="H110" s="195"/>
    </row>
    <row r="111" spans="1:9" x14ac:dyDescent="0.2">
      <c r="A111" s="199"/>
      <c r="B111" s="201" t="s">
        <v>380</v>
      </c>
      <c r="C111" s="197"/>
      <c r="D111" s="198"/>
      <c r="E111" s="199"/>
      <c r="F111" s="225"/>
      <c r="G111" s="231"/>
    </row>
    <row r="112" spans="1:9" ht="7.5" customHeight="1" x14ac:dyDescent="0.2">
      <c r="A112" s="201"/>
      <c r="B112" s="201"/>
      <c r="D112" s="195"/>
      <c r="E112" s="195"/>
      <c r="F112" s="195"/>
      <c r="G112" s="195"/>
      <c r="H112" s="195"/>
    </row>
    <row r="113" spans="1:10" ht="15.75" customHeight="1" x14ac:dyDescent="0.25">
      <c r="B113" s="237" t="s">
        <v>381</v>
      </c>
      <c r="C113" s="237"/>
      <c r="D113" s="237"/>
      <c r="E113" s="237"/>
      <c r="F113" s="237"/>
      <c r="G113" s="238"/>
      <c r="H113" s="238"/>
      <c r="I113" s="238"/>
      <c r="J113" s="238"/>
    </row>
    <row r="114" spans="1:10" ht="8.1" customHeight="1" x14ac:dyDescent="0.25">
      <c r="B114" s="238"/>
      <c r="C114" s="238"/>
      <c r="D114" s="238"/>
      <c r="E114" s="238"/>
      <c r="F114" s="238"/>
      <c r="G114" s="238"/>
      <c r="H114" s="238"/>
      <c r="I114" s="238"/>
      <c r="J114" s="238"/>
    </row>
    <row r="115" spans="1:10" ht="15.75" customHeight="1" x14ac:dyDescent="0.25">
      <c r="B115" s="239" t="s">
        <v>382</v>
      </c>
      <c r="C115" s="239"/>
      <c r="D115" s="239"/>
      <c r="E115" s="239"/>
      <c r="F115" s="238"/>
      <c r="G115" s="238"/>
      <c r="H115" s="238"/>
      <c r="I115" s="238"/>
      <c r="J115" s="238"/>
    </row>
    <row r="116" spans="1:10" ht="8.1" customHeight="1" x14ac:dyDescent="0.25">
      <c r="B116" s="238"/>
      <c r="C116" s="238"/>
      <c r="D116" s="238"/>
      <c r="E116" s="238"/>
      <c r="F116" s="238"/>
      <c r="G116" s="238"/>
      <c r="H116" s="238"/>
      <c r="I116" s="238"/>
      <c r="J116" s="238"/>
    </row>
    <row r="117" spans="1:10" ht="15.75" customHeight="1" x14ac:dyDescent="0.25">
      <c r="B117" s="238" t="s">
        <v>383</v>
      </c>
      <c r="C117" s="238"/>
      <c r="D117" s="238"/>
      <c r="E117" s="238"/>
      <c r="F117" s="238"/>
      <c r="G117" s="238"/>
      <c r="H117" s="238"/>
      <c r="I117" s="238"/>
      <c r="J117" s="238"/>
    </row>
    <row r="118" spans="1:10" ht="15.75" customHeight="1" x14ac:dyDescent="0.25">
      <c r="B118" s="238" t="s">
        <v>384</v>
      </c>
      <c r="C118" s="238"/>
      <c r="D118" s="238"/>
      <c r="E118" s="238"/>
      <c r="F118" s="238"/>
      <c r="G118" s="238"/>
      <c r="H118" s="238"/>
      <c r="I118" s="238"/>
      <c r="J118" s="238"/>
    </row>
    <row r="119" spans="1:10" ht="15.75" customHeight="1" x14ac:dyDescent="0.25">
      <c r="B119" s="238" t="s">
        <v>385</v>
      </c>
      <c r="C119" s="238"/>
      <c r="D119" s="238"/>
      <c r="E119" s="238"/>
      <c r="F119" s="238"/>
      <c r="G119" s="238"/>
      <c r="H119" s="238"/>
      <c r="I119" s="238"/>
      <c r="J119" s="238"/>
    </row>
    <row r="120" spans="1:10" ht="8.1" customHeight="1" x14ac:dyDescent="0.2">
      <c r="A120" s="201"/>
      <c r="B120" s="240"/>
      <c r="C120" s="240"/>
      <c r="D120" s="240"/>
      <c r="E120" s="240"/>
      <c r="F120" s="240"/>
      <c r="G120" s="231"/>
      <c r="H120" s="231"/>
    </row>
    <row r="121" spans="1:10" ht="15.75" customHeight="1" x14ac:dyDescent="0.25">
      <c r="B121" s="237" t="s">
        <v>386</v>
      </c>
      <c r="C121" s="238"/>
      <c r="D121" s="238"/>
      <c r="E121" s="238"/>
      <c r="F121" s="238"/>
      <c r="G121" s="238"/>
      <c r="H121" s="238"/>
      <c r="I121" s="238"/>
      <c r="J121" s="238"/>
    </row>
    <row r="122" spans="1:10" ht="15.75" customHeight="1" x14ac:dyDescent="0.25">
      <c r="B122" s="238" t="s">
        <v>387</v>
      </c>
      <c r="C122" s="238"/>
      <c r="D122" s="238"/>
      <c r="E122" s="238"/>
      <c r="F122" s="238"/>
      <c r="G122" s="238"/>
      <c r="H122" s="238"/>
      <c r="I122" s="238"/>
      <c r="J122" s="238"/>
    </row>
    <row r="123" spans="1:10" ht="8.1" customHeight="1" x14ac:dyDescent="0.25">
      <c r="B123" s="238"/>
      <c r="C123" s="238"/>
      <c r="D123" s="238"/>
      <c r="E123" s="238"/>
      <c r="F123" s="238"/>
      <c r="G123" s="238"/>
      <c r="H123" s="238"/>
      <c r="I123" s="238"/>
      <c r="J123" s="238"/>
    </row>
    <row r="124" spans="1:10" ht="15.75" customHeight="1" x14ac:dyDescent="0.25">
      <c r="B124" s="239" t="s">
        <v>388</v>
      </c>
      <c r="C124" s="239"/>
      <c r="D124" s="239"/>
      <c r="E124" s="241"/>
      <c r="F124" s="238"/>
      <c r="G124" s="238"/>
      <c r="H124" s="238"/>
      <c r="I124" s="238"/>
      <c r="J124" s="238"/>
    </row>
    <row r="125" spans="1:10" ht="8.1" customHeight="1" x14ac:dyDescent="0.25">
      <c r="B125" s="238"/>
      <c r="C125" s="238"/>
      <c r="D125" s="238"/>
      <c r="E125" s="238"/>
      <c r="F125" s="238"/>
      <c r="G125" s="238"/>
      <c r="H125" s="238"/>
      <c r="I125" s="238"/>
      <c r="J125" s="238"/>
    </row>
    <row r="126" spans="1:10" ht="15.75" customHeight="1" x14ac:dyDescent="0.25">
      <c r="B126" s="237" t="s">
        <v>389</v>
      </c>
      <c r="C126" s="237"/>
      <c r="D126" s="237"/>
      <c r="E126" s="237"/>
      <c r="F126" s="237"/>
      <c r="G126" s="237"/>
      <c r="H126" s="237"/>
      <c r="I126" s="237"/>
      <c r="J126" s="238"/>
    </row>
    <row r="127" spans="1:10" ht="15.75" customHeight="1" x14ac:dyDescent="0.25">
      <c r="B127" s="237" t="s">
        <v>390</v>
      </c>
      <c r="C127" s="237"/>
      <c r="D127" s="237"/>
      <c r="E127" s="237"/>
      <c r="F127" s="237"/>
      <c r="G127" s="237"/>
      <c r="H127" s="237"/>
      <c r="I127" s="237"/>
      <c r="J127" s="238"/>
    </row>
    <row r="128" spans="1:10" ht="8.1" customHeight="1" x14ac:dyDescent="0.25">
      <c r="B128" s="238"/>
      <c r="C128" s="238"/>
      <c r="D128" s="238"/>
      <c r="E128" s="238"/>
      <c r="F128" s="238"/>
      <c r="G128" s="238"/>
      <c r="H128" s="238"/>
      <c r="I128" s="238"/>
      <c r="J128" s="238"/>
    </row>
    <row r="129" spans="2:10" ht="15.75" customHeight="1" x14ac:dyDescent="0.25">
      <c r="B129" s="238" t="s">
        <v>661</v>
      </c>
      <c r="C129" s="238"/>
      <c r="D129" s="238"/>
      <c r="E129" s="238"/>
      <c r="F129" s="238"/>
      <c r="G129" s="238"/>
      <c r="H129" s="238"/>
      <c r="I129" s="238"/>
      <c r="J129" s="238"/>
    </row>
    <row r="130" spans="2:10" ht="8.1" customHeight="1" x14ac:dyDescent="0.25">
      <c r="B130" s="238"/>
      <c r="C130" s="238"/>
      <c r="D130" s="238"/>
      <c r="E130" s="238"/>
      <c r="F130" s="238"/>
      <c r="G130" s="238"/>
      <c r="H130" s="238"/>
      <c r="I130" s="238"/>
      <c r="J130" s="238"/>
    </row>
    <row r="131" spans="2:10" ht="15.75" customHeight="1" x14ac:dyDescent="0.25">
      <c r="B131" s="238" t="s">
        <v>391</v>
      </c>
      <c r="C131" s="238"/>
      <c r="D131" s="238"/>
      <c r="E131" s="238"/>
      <c r="F131" s="238"/>
      <c r="G131" s="238"/>
      <c r="H131" s="238"/>
      <c r="I131" s="238"/>
      <c r="J131" s="238"/>
    </row>
    <row r="132" spans="2:10" ht="15.75" customHeight="1" x14ac:dyDescent="0.25">
      <c r="B132" s="238" t="s">
        <v>392</v>
      </c>
      <c r="C132" s="238"/>
      <c r="D132" s="238"/>
      <c r="E132" s="238"/>
      <c r="F132" s="238"/>
      <c r="G132" s="238"/>
      <c r="H132" s="238"/>
      <c r="I132" s="238"/>
      <c r="J132" s="238"/>
    </row>
    <row r="133" spans="2:10" ht="15.75" customHeight="1" x14ac:dyDescent="0.25">
      <c r="B133" s="238" t="s">
        <v>393</v>
      </c>
      <c r="C133" s="238"/>
      <c r="D133" s="238"/>
      <c r="E133" s="238"/>
      <c r="F133" s="238"/>
      <c r="G133" s="238"/>
      <c r="H133" s="238"/>
      <c r="I133" s="238"/>
      <c r="J133" s="238"/>
    </row>
    <row r="134" spans="2:10" ht="8.1" customHeight="1" x14ac:dyDescent="0.25">
      <c r="B134" s="238"/>
      <c r="C134" s="238"/>
      <c r="D134" s="238"/>
      <c r="E134" s="238"/>
      <c r="F134" s="238"/>
      <c r="G134" s="238"/>
      <c r="H134" s="238"/>
      <c r="I134" s="238"/>
      <c r="J134" s="238"/>
    </row>
    <row r="135" spans="2:10" ht="15.75" customHeight="1" x14ac:dyDescent="0.25">
      <c r="B135" s="238" t="s">
        <v>394</v>
      </c>
      <c r="C135" s="238"/>
      <c r="D135" s="238"/>
      <c r="E135" s="238"/>
      <c r="F135" s="238"/>
      <c r="G135" s="238"/>
      <c r="H135" s="238"/>
      <c r="I135" s="238"/>
      <c r="J135" s="238"/>
    </row>
    <row r="136" spans="2:10" ht="15.75" customHeight="1" x14ac:dyDescent="0.25">
      <c r="B136" s="238" t="s">
        <v>395</v>
      </c>
      <c r="C136" s="238"/>
      <c r="D136" s="238"/>
      <c r="E136" s="238"/>
      <c r="F136" s="238"/>
      <c r="G136" s="238"/>
      <c r="H136" s="238"/>
      <c r="I136" s="238"/>
      <c r="J136" s="238"/>
    </row>
    <row r="137" spans="2:10" ht="15.75" customHeight="1" x14ac:dyDescent="0.25">
      <c r="B137" s="238" t="s">
        <v>396</v>
      </c>
      <c r="C137" s="238"/>
      <c r="D137" s="238"/>
      <c r="E137" s="238"/>
      <c r="F137" s="238"/>
      <c r="G137" s="238"/>
      <c r="H137" s="238"/>
      <c r="I137" s="238"/>
      <c r="J137" s="238"/>
    </row>
    <row r="138" spans="2:10" ht="8.1" customHeight="1" x14ac:dyDescent="0.25">
      <c r="B138" s="238"/>
      <c r="C138" s="238"/>
      <c r="D138" s="238"/>
      <c r="E138" s="238"/>
      <c r="F138" s="238"/>
      <c r="G138" s="238"/>
      <c r="H138" s="238"/>
      <c r="I138" s="238"/>
      <c r="J138" s="238"/>
    </row>
    <row r="139" spans="2:10" ht="15.75" customHeight="1" x14ac:dyDescent="0.25">
      <c r="B139" s="238" t="s">
        <v>397</v>
      </c>
      <c r="C139" s="238"/>
      <c r="D139" s="238"/>
      <c r="E139" s="238"/>
      <c r="F139" s="238"/>
      <c r="G139" s="238"/>
      <c r="H139" s="238"/>
      <c r="I139" s="238"/>
      <c r="J139" s="238"/>
    </row>
    <row r="140" spans="2:10" ht="15.75" customHeight="1" x14ac:dyDescent="0.25">
      <c r="B140" s="238" t="s">
        <v>398</v>
      </c>
      <c r="C140" s="238"/>
      <c r="D140" s="238"/>
      <c r="E140" s="238"/>
      <c r="F140" s="238"/>
      <c r="G140" s="238"/>
      <c r="H140" s="238"/>
      <c r="I140" s="238"/>
      <c r="J140" s="238"/>
    </row>
    <row r="141" spans="2:10" ht="15.75" customHeight="1" x14ac:dyDescent="0.25">
      <c r="B141" s="238" t="s">
        <v>399</v>
      </c>
      <c r="C141" s="238"/>
      <c r="D141" s="238"/>
      <c r="E141" s="238"/>
      <c r="F141" s="238"/>
      <c r="G141" s="238"/>
      <c r="H141" s="238"/>
      <c r="I141" s="238"/>
      <c r="J141" s="238"/>
    </row>
    <row r="142" spans="2:10" ht="8.1" customHeight="1" x14ac:dyDescent="0.25">
      <c r="B142" s="238"/>
      <c r="C142" s="238"/>
      <c r="D142" s="238"/>
      <c r="E142" s="238"/>
      <c r="F142" s="238"/>
      <c r="G142" s="238"/>
      <c r="H142" s="238"/>
      <c r="I142" s="238"/>
      <c r="J142" s="238"/>
    </row>
    <row r="143" spans="2:10" ht="15.75" customHeight="1" x14ac:dyDescent="0.25">
      <c r="B143" s="238" t="s">
        <v>400</v>
      </c>
      <c r="C143" s="238"/>
      <c r="D143" s="238"/>
      <c r="E143" s="238"/>
      <c r="F143" s="238"/>
      <c r="G143" s="238"/>
      <c r="H143" s="238"/>
      <c r="I143" s="238"/>
      <c r="J143" s="238"/>
    </row>
    <row r="144" spans="2:10" ht="9" customHeight="1" x14ac:dyDescent="0.25">
      <c r="B144" s="238"/>
      <c r="C144" s="238"/>
      <c r="D144" s="238"/>
      <c r="E144" s="238"/>
      <c r="F144" s="238"/>
      <c r="G144" s="238"/>
      <c r="H144" s="238"/>
      <c r="I144" s="238"/>
      <c r="J144" s="238"/>
    </row>
    <row r="145" spans="1:10" x14ac:dyDescent="0.25">
      <c r="A145" s="201"/>
      <c r="B145" s="237" t="s">
        <v>401</v>
      </c>
      <c r="C145" s="237"/>
      <c r="D145" s="237"/>
      <c r="E145" s="237"/>
      <c r="F145" s="237"/>
      <c r="G145" s="195"/>
      <c r="H145" s="195"/>
    </row>
    <row r="146" spans="1:10" ht="8.1" customHeight="1" x14ac:dyDescent="0.25">
      <c r="B146" s="238"/>
      <c r="C146" s="238"/>
      <c r="D146" s="238"/>
      <c r="E146" s="238"/>
      <c r="F146" s="238" t="s">
        <v>11</v>
      </c>
      <c r="G146" s="238"/>
      <c r="H146" s="238"/>
      <c r="I146" s="238"/>
      <c r="J146" s="238"/>
    </row>
    <row r="147" spans="1:10" x14ac:dyDescent="0.2">
      <c r="A147" s="201"/>
      <c r="B147" s="201" t="s">
        <v>662</v>
      </c>
      <c r="D147" s="195"/>
      <c r="E147" s="195"/>
      <c r="F147" s="195"/>
      <c r="G147" s="195"/>
      <c r="H147" s="195"/>
    </row>
    <row r="148" spans="1:10" x14ac:dyDescent="0.2">
      <c r="A148" s="201"/>
      <c r="B148" s="201" t="s">
        <v>402</v>
      </c>
      <c r="D148" s="195"/>
      <c r="E148" s="195"/>
      <c r="F148" s="195"/>
      <c r="G148" s="195"/>
      <c r="H148" s="195"/>
    </row>
    <row r="149" spans="1:10" x14ac:dyDescent="0.2">
      <c r="A149" s="201"/>
      <c r="B149" s="201" t="s">
        <v>403</v>
      </c>
      <c r="D149" s="195"/>
      <c r="E149" s="195"/>
      <c r="F149" s="195"/>
      <c r="G149" s="195"/>
      <c r="H149" s="195"/>
    </row>
    <row r="150" spans="1:10" x14ac:dyDescent="0.2">
      <c r="A150" s="201"/>
      <c r="B150" s="201" t="s">
        <v>404</v>
      </c>
      <c r="D150" s="195"/>
      <c r="E150" s="195"/>
      <c r="F150" s="195"/>
      <c r="G150" s="195"/>
      <c r="H150" s="195"/>
    </row>
    <row r="151" spans="1:10" x14ac:dyDescent="0.2">
      <c r="A151" s="201"/>
      <c r="B151" s="201" t="s">
        <v>405</v>
      </c>
      <c r="D151" s="195"/>
      <c r="E151" s="195"/>
      <c r="F151" s="195"/>
      <c r="G151" s="195"/>
      <c r="H151" s="195"/>
    </row>
    <row r="152" spans="1:10" x14ac:dyDescent="0.2">
      <c r="A152" s="201"/>
      <c r="B152" s="201" t="s">
        <v>406</v>
      </c>
      <c r="D152" s="195"/>
      <c r="E152" s="195"/>
      <c r="F152" s="195"/>
      <c r="G152" s="195"/>
      <c r="H152" s="195"/>
    </row>
    <row r="153" spans="1:10" ht="9" customHeight="1" x14ac:dyDescent="0.2">
      <c r="A153" s="195"/>
      <c r="D153" s="195"/>
      <c r="E153" s="195"/>
      <c r="F153" s="195"/>
      <c r="G153" s="195"/>
      <c r="H153" s="195"/>
    </row>
    <row r="154" spans="1:10" x14ac:dyDescent="0.2">
      <c r="A154" s="201"/>
      <c r="B154" s="201" t="s">
        <v>407</v>
      </c>
      <c r="D154" s="195"/>
      <c r="E154" s="195"/>
      <c r="F154" s="195"/>
      <c r="G154" s="195"/>
      <c r="H154" s="195"/>
    </row>
    <row r="155" spans="1:10" x14ac:dyDescent="0.2">
      <c r="A155" s="201"/>
      <c r="B155" s="201" t="s">
        <v>408</v>
      </c>
      <c r="D155" s="195"/>
      <c r="E155" s="195"/>
      <c r="F155" s="195"/>
      <c r="G155" s="195"/>
      <c r="H155" s="195"/>
    </row>
    <row r="156" spans="1:10" x14ac:dyDescent="0.2">
      <c r="A156" s="201"/>
      <c r="B156" s="201" t="s">
        <v>409</v>
      </c>
      <c r="D156" s="195"/>
      <c r="E156" s="195"/>
      <c r="F156" s="195"/>
      <c r="G156" s="195"/>
      <c r="H156" s="195"/>
    </row>
    <row r="157" spans="1:10" ht="9" customHeight="1" x14ac:dyDescent="0.2">
      <c r="A157" s="201"/>
      <c r="B157" s="201"/>
      <c r="D157" s="195"/>
      <c r="E157" s="195"/>
      <c r="F157" s="195"/>
      <c r="G157" s="195"/>
      <c r="H157" s="195"/>
    </row>
    <row r="158" spans="1:10" x14ac:dyDescent="0.2">
      <c r="A158" s="201"/>
      <c r="B158" s="201" t="s">
        <v>410</v>
      </c>
      <c r="D158" s="195"/>
      <c r="E158" s="195"/>
      <c r="F158" s="195"/>
      <c r="G158" s="195"/>
      <c r="H158" s="195"/>
    </row>
    <row r="159" spans="1:10" x14ac:dyDescent="0.2">
      <c r="A159" s="201"/>
      <c r="B159" s="201"/>
      <c r="D159" s="195"/>
      <c r="E159" s="195"/>
      <c r="F159" s="195"/>
      <c r="G159" s="195"/>
      <c r="H159" s="195"/>
    </row>
    <row r="160" spans="1:10" s="276" customFormat="1" ht="15.75" customHeight="1" x14ac:dyDescent="0.2">
      <c r="A160" s="275"/>
      <c r="B160" s="273" t="s">
        <v>548</v>
      </c>
    </row>
    <row r="161" spans="1:8" s="276" customFormat="1" ht="15.75" customHeight="1" x14ac:dyDescent="0.2">
      <c r="A161" s="275"/>
      <c r="B161" s="275" t="s">
        <v>547</v>
      </c>
      <c r="C161" s="326"/>
      <c r="D161" s="326"/>
      <c r="E161" s="326"/>
      <c r="F161" s="326"/>
      <c r="G161" s="326"/>
      <c r="H161" s="326"/>
    </row>
    <row r="162" spans="1:8" s="276" customFormat="1" ht="15.75" customHeight="1" x14ac:dyDescent="0.2">
      <c r="A162" s="275"/>
      <c r="B162" s="327" t="s">
        <v>598</v>
      </c>
      <c r="C162" s="328"/>
      <c r="D162" s="328"/>
      <c r="E162" s="328"/>
      <c r="F162" s="328"/>
      <c r="G162" s="328"/>
      <c r="H162" s="328"/>
    </row>
    <row r="163" spans="1:8" s="276" customFormat="1" ht="15.75" customHeight="1" x14ac:dyDescent="0.2">
      <c r="A163" s="275"/>
      <c r="B163" s="327" t="s">
        <v>599</v>
      </c>
      <c r="C163" s="328"/>
      <c r="D163" s="328"/>
      <c r="E163" s="328"/>
      <c r="F163" s="328"/>
      <c r="G163" s="328"/>
      <c r="H163" s="328"/>
    </row>
    <row r="164" spans="1:8" x14ac:dyDescent="0.2">
      <c r="A164" s="201"/>
      <c r="B164" s="201"/>
      <c r="D164" s="195"/>
      <c r="E164" s="195"/>
      <c r="F164" s="195"/>
      <c r="G164" s="195"/>
      <c r="H164" s="195"/>
    </row>
    <row r="165" spans="1:8" x14ac:dyDescent="0.2">
      <c r="A165" s="201"/>
      <c r="B165" s="201"/>
      <c r="D165" s="195"/>
      <c r="E165" s="195"/>
      <c r="F165" s="195"/>
      <c r="G165" s="195"/>
      <c r="H165" s="195"/>
    </row>
    <row r="166" spans="1:8" x14ac:dyDescent="0.2">
      <c r="A166" s="201"/>
      <c r="B166" s="201"/>
      <c r="D166" s="195"/>
      <c r="E166" s="195"/>
      <c r="F166" s="195"/>
      <c r="G166" s="195"/>
      <c r="H166" s="195"/>
    </row>
    <row r="167" spans="1:8" x14ac:dyDescent="0.2">
      <c r="A167" s="201"/>
      <c r="B167" s="201"/>
      <c r="D167" s="195"/>
      <c r="E167" s="195"/>
      <c r="F167" s="195"/>
      <c r="G167" s="195"/>
      <c r="H167" s="195"/>
    </row>
    <row r="168" spans="1:8" x14ac:dyDescent="0.2">
      <c r="A168" s="201"/>
      <c r="B168" s="201"/>
      <c r="D168" s="195"/>
      <c r="E168" s="195"/>
      <c r="F168" s="195"/>
      <c r="G168" s="195"/>
      <c r="H168" s="195"/>
    </row>
    <row r="169" spans="1:8" x14ac:dyDescent="0.2">
      <c r="A169" s="201"/>
      <c r="B169" s="201"/>
      <c r="D169" s="195"/>
      <c r="E169" s="195"/>
      <c r="F169" s="195"/>
      <c r="G169" s="195"/>
      <c r="H169" s="195"/>
    </row>
    <row r="170" spans="1:8" x14ac:dyDescent="0.2">
      <c r="A170" s="201"/>
      <c r="B170" s="201"/>
      <c r="D170" s="195"/>
      <c r="E170" s="195"/>
      <c r="F170" s="195"/>
      <c r="G170" s="195"/>
      <c r="H170" s="195"/>
    </row>
    <row r="171" spans="1:8" x14ac:dyDescent="0.2">
      <c r="A171" s="201"/>
      <c r="B171" s="201"/>
      <c r="D171" s="195"/>
      <c r="E171" s="195"/>
      <c r="F171" s="195"/>
      <c r="G171" s="195"/>
      <c r="H171" s="195"/>
    </row>
    <row r="172" spans="1:8" x14ac:dyDescent="0.2">
      <c r="A172" s="201"/>
      <c r="B172" s="201"/>
      <c r="D172" s="195"/>
      <c r="E172" s="195"/>
      <c r="F172" s="195"/>
      <c r="G172" s="195"/>
      <c r="H172" s="195"/>
    </row>
    <row r="173" spans="1:8" x14ac:dyDescent="0.2">
      <c r="A173" s="201"/>
      <c r="B173" s="201"/>
      <c r="D173" s="195"/>
      <c r="E173" s="195"/>
      <c r="F173" s="195"/>
      <c r="G173" s="195"/>
      <c r="H173" s="195"/>
    </row>
    <row r="174" spans="1:8" x14ac:dyDescent="0.2">
      <c r="A174" s="201"/>
      <c r="B174" s="201"/>
      <c r="D174" s="195"/>
      <c r="E174" s="195"/>
      <c r="F174" s="195"/>
      <c r="G174" s="195"/>
      <c r="H174" s="195"/>
    </row>
    <row r="175" spans="1:8" x14ac:dyDescent="0.2">
      <c r="A175" s="201"/>
      <c r="B175" s="201"/>
      <c r="D175" s="195"/>
      <c r="E175" s="195"/>
      <c r="F175" s="195"/>
      <c r="G175" s="195"/>
      <c r="H175" s="195"/>
    </row>
    <row r="176" spans="1:8" x14ac:dyDescent="0.2">
      <c r="A176" s="201"/>
      <c r="B176" s="201"/>
      <c r="D176" s="195"/>
      <c r="E176" s="195"/>
      <c r="F176" s="195"/>
      <c r="G176" s="195"/>
      <c r="H176" s="195"/>
    </row>
    <row r="177" spans="1:256" x14ac:dyDescent="0.2">
      <c r="A177" s="201"/>
      <c r="B177" s="201"/>
      <c r="D177" s="195"/>
      <c r="E177" s="195"/>
      <c r="F177" s="195"/>
      <c r="G177" s="195"/>
      <c r="H177" s="195"/>
    </row>
    <row r="178" spans="1:256" x14ac:dyDescent="0.2">
      <c r="A178" s="201"/>
      <c r="B178" s="201"/>
      <c r="D178" s="195"/>
      <c r="E178" s="195"/>
      <c r="F178" s="195"/>
      <c r="G178" s="195"/>
      <c r="H178" s="195"/>
    </row>
    <row r="179" spans="1:256" x14ac:dyDescent="0.2">
      <c r="A179" s="201"/>
      <c r="B179" s="201"/>
      <c r="D179" s="195"/>
      <c r="E179" s="195"/>
      <c r="F179" s="195"/>
      <c r="G179" s="195"/>
      <c r="H179" s="195"/>
    </row>
    <row r="180" spans="1:256" x14ac:dyDescent="0.2">
      <c r="A180" s="201"/>
      <c r="B180" s="201"/>
      <c r="D180" s="195"/>
      <c r="E180" s="195"/>
      <c r="F180" s="195"/>
      <c r="G180" s="195"/>
      <c r="H180" s="195"/>
    </row>
    <row r="181" spans="1:256" x14ac:dyDescent="0.2">
      <c r="A181" s="201"/>
      <c r="B181" s="201"/>
      <c r="D181" s="195"/>
      <c r="E181" s="195"/>
      <c r="F181" s="195"/>
      <c r="G181" s="195"/>
      <c r="H181" s="195"/>
    </row>
    <row r="182" spans="1:256" x14ac:dyDescent="0.2">
      <c r="A182" s="201"/>
      <c r="B182" s="201"/>
      <c r="D182" s="195"/>
      <c r="E182" s="195"/>
      <c r="F182" s="195"/>
      <c r="G182" s="195"/>
      <c r="H182" s="195"/>
    </row>
    <row r="183" spans="1:256" x14ac:dyDescent="0.2">
      <c r="A183" s="201"/>
      <c r="B183" s="201"/>
      <c r="D183" s="195"/>
      <c r="E183" s="195"/>
      <c r="F183" s="195"/>
      <c r="G183" s="195"/>
      <c r="H183" s="195"/>
    </row>
    <row r="184" spans="1:256" x14ac:dyDescent="0.2">
      <c r="A184" s="201"/>
      <c r="B184" s="201"/>
      <c r="D184" s="195"/>
      <c r="E184" s="195"/>
      <c r="F184" s="195"/>
      <c r="G184" s="195"/>
      <c r="H184" s="195"/>
    </row>
    <row r="185" spans="1:256" x14ac:dyDescent="0.2">
      <c r="A185" s="201"/>
      <c r="B185" s="201"/>
      <c r="D185" s="195"/>
      <c r="E185" s="195"/>
      <c r="F185" s="195"/>
      <c r="G185" s="195"/>
      <c r="H185" s="195"/>
    </row>
    <row r="186" spans="1:256" ht="12.75" x14ac:dyDescent="0.2">
      <c r="A186" s="242"/>
      <c r="B186" s="242"/>
      <c r="C186" s="242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  <c r="AJ186" s="242"/>
      <c r="AK186" s="242"/>
      <c r="AL186" s="242"/>
      <c r="AM186" s="242"/>
      <c r="AN186" s="242"/>
      <c r="AO186" s="242"/>
      <c r="AP186" s="242"/>
      <c r="AQ186" s="242"/>
      <c r="AR186" s="242"/>
      <c r="AS186" s="242"/>
      <c r="AT186" s="242"/>
      <c r="AU186" s="242"/>
      <c r="AV186" s="242"/>
      <c r="AW186" s="242"/>
      <c r="AX186" s="242"/>
      <c r="AY186" s="242"/>
      <c r="AZ186" s="242"/>
      <c r="BA186" s="242"/>
      <c r="BB186" s="242"/>
      <c r="BC186" s="242"/>
      <c r="BD186" s="242"/>
      <c r="BE186" s="242"/>
      <c r="BF186" s="242"/>
      <c r="BG186" s="242"/>
      <c r="BH186" s="242"/>
      <c r="BI186" s="242"/>
      <c r="BJ186" s="242"/>
      <c r="BK186" s="242"/>
      <c r="BL186" s="242"/>
      <c r="BM186" s="242"/>
      <c r="BN186" s="242"/>
      <c r="BO186" s="242"/>
      <c r="BP186" s="242"/>
      <c r="BQ186" s="242"/>
      <c r="BR186" s="242"/>
      <c r="BS186" s="242"/>
      <c r="BT186" s="242"/>
      <c r="BU186" s="242"/>
      <c r="BV186" s="242"/>
      <c r="BW186" s="242"/>
      <c r="BX186" s="242"/>
      <c r="BY186" s="242"/>
      <c r="BZ186" s="242"/>
      <c r="CA186" s="242"/>
      <c r="CB186" s="242"/>
      <c r="CC186" s="242"/>
      <c r="CD186" s="242"/>
      <c r="CE186" s="242"/>
      <c r="CF186" s="242"/>
      <c r="CG186" s="242"/>
      <c r="CH186" s="242"/>
      <c r="CI186" s="242"/>
      <c r="CJ186" s="242"/>
      <c r="CK186" s="242"/>
      <c r="CL186" s="242"/>
      <c r="CM186" s="242"/>
      <c r="CN186" s="242"/>
      <c r="CO186" s="242"/>
      <c r="CP186" s="242"/>
      <c r="CQ186" s="242"/>
      <c r="CR186" s="242"/>
      <c r="CS186" s="242"/>
      <c r="CT186" s="242"/>
      <c r="CU186" s="242"/>
      <c r="CV186" s="242"/>
      <c r="CW186" s="242"/>
      <c r="CX186" s="242"/>
      <c r="CY186" s="242"/>
      <c r="CZ186" s="242"/>
      <c r="DA186" s="242"/>
      <c r="DB186" s="242"/>
      <c r="DC186" s="242"/>
      <c r="DD186" s="242"/>
      <c r="DE186" s="242"/>
      <c r="DF186" s="242"/>
      <c r="DG186" s="242"/>
      <c r="DH186" s="242"/>
      <c r="DI186" s="242"/>
      <c r="DJ186" s="242"/>
      <c r="DK186" s="242"/>
      <c r="DL186" s="242"/>
      <c r="DM186" s="242"/>
      <c r="DN186" s="242"/>
      <c r="DO186" s="242"/>
      <c r="DP186" s="242"/>
      <c r="DQ186" s="242"/>
      <c r="DR186" s="242"/>
      <c r="DS186" s="242"/>
      <c r="DT186" s="242"/>
      <c r="DU186" s="242"/>
      <c r="DV186" s="242"/>
      <c r="DW186" s="242"/>
      <c r="DX186" s="242"/>
      <c r="DY186" s="242"/>
      <c r="DZ186" s="242"/>
      <c r="EA186" s="242"/>
      <c r="EB186" s="242"/>
      <c r="EC186" s="242"/>
      <c r="ED186" s="242"/>
      <c r="EE186" s="242"/>
      <c r="EF186" s="242"/>
      <c r="EG186" s="242"/>
      <c r="EH186" s="242"/>
      <c r="EI186" s="242"/>
      <c r="EJ186" s="242"/>
      <c r="EK186" s="242"/>
      <c r="EL186" s="242"/>
      <c r="EM186" s="242"/>
      <c r="EN186" s="242"/>
      <c r="EO186" s="242"/>
      <c r="EP186" s="242"/>
      <c r="EQ186" s="242"/>
      <c r="ER186" s="242"/>
      <c r="ES186" s="242"/>
      <c r="ET186" s="242"/>
      <c r="EU186" s="242"/>
      <c r="EV186" s="242"/>
      <c r="EW186" s="242"/>
      <c r="EX186" s="242"/>
      <c r="EY186" s="242"/>
      <c r="EZ186" s="242"/>
      <c r="FA186" s="242"/>
      <c r="FB186" s="242"/>
      <c r="FC186" s="242"/>
      <c r="FD186" s="242"/>
      <c r="FE186" s="242"/>
      <c r="FF186" s="242"/>
      <c r="FG186" s="242"/>
      <c r="FH186" s="242"/>
      <c r="FI186" s="242"/>
      <c r="FJ186" s="242"/>
      <c r="FK186" s="242"/>
      <c r="FL186" s="242"/>
      <c r="FM186" s="242"/>
      <c r="FN186" s="242"/>
      <c r="FO186" s="242"/>
      <c r="FP186" s="242"/>
      <c r="FQ186" s="242"/>
      <c r="FR186" s="242"/>
      <c r="FS186" s="242"/>
      <c r="FT186" s="242"/>
      <c r="FU186" s="242"/>
      <c r="FV186" s="242"/>
      <c r="FW186" s="242"/>
      <c r="FX186" s="242"/>
      <c r="FY186" s="242"/>
      <c r="FZ186" s="242"/>
      <c r="GA186" s="242"/>
      <c r="GB186" s="242"/>
      <c r="GC186" s="242"/>
      <c r="GD186" s="242"/>
      <c r="GE186" s="242"/>
      <c r="GF186" s="242"/>
      <c r="GG186" s="242"/>
      <c r="GH186" s="242"/>
      <c r="GI186" s="242"/>
      <c r="GJ186" s="242"/>
      <c r="GK186" s="242"/>
      <c r="GL186" s="242"/>
      <c r="GM186" s="242"/>
      <c r="GN186" s="242"/>
      <c r="GO186" s="242"/>
      <c r="GP186" s="242"/>
      <c r="GQ186" s="242"/>
      <c r="GR186" s="242"/>
      <c r="GS186" s="242"/>
      <c r="GT186" s="242"/>
      <c r="GU186" s="242"/>
      <c r="GV186" s="242"/>
      <c r="GW186" s="242"/>
      <c r="GX186" s="242"/>
      <c r="GY186" s="242"/>
      <c r="GZ186" s="242"/>
      <c r="HA186" s="242"/>
      <c r="HB186" s="242"/>
      <c r="HC186" s="242"/>
      <c r="HD186" s="242"/>
      <c r="HE186" s="242"/>
      <c r="HF186" s="242"/>
      <c r="HG186" s="242"/>
      <c r="HH186" s="242"/>
      <c r="HI186" s="242"/>
      <c r="HJ186" s="242"/>
      <c r="HK186" s="242"/>
      <c r="HL186" s="242"/>
      <c r="HM186" s="242"/>
      <c r="HN186" s="242"/>
      <c r="HO186" s="242"/>
      <c r="HP186" s="242"/>
      <c r="HQ186" s="242"/>
      <c r="HR186" s="242"/>
      <c r="HS186" s="242"/>
      <c r="HT186" s="242"/>
      <c r="HU186" s="242"/>
      <c r="HV186" s="242"/>
      <c r="HW186" s="242"/>
      <c r="HX186" s="242"/>
      <c r="HY186" s="242"/>
      <c r="HZ186" s="242"/>
      <c r="IA186" s="242"/>
      <c r="IB186" s="242"/>
      <c r="IC186" s="242"/>
      <c r="ID186" s="242"/>
      <c r="IE186" s="242"/>
      <c r="IF186" s="242"/>
      <c r="IG186" s="242"/>
      <c r="IH186" s="242"/>
      <c r="II186" s="242"/>
      <c r="IJ186" s="242"/>
      <c r="IK186" s="242"/>
      <c r="IL186" s="242"/>
      <c r="IM186" s="242"/>
      <c r="IN186" s="242"/>
      <c r="IO186" s="242"/>
      <c r="IP186" s="242"/>
      <c r="IQ186" s="242"/>
      <c r="IR186" s="242"/>
      <c r="IS186" s="242"/>
      <c r="IT186" s="242"/>
      <c r="IU186" s="242"/>
      <c r="IV186" s="242"/>
    </row>
    <row r="187" spans="1:256" ht="12.75" x14ac:dyDescent="0.2">
      <c r="A187" s="242"/>
      <c r="B187" s="242"/>
      <c r="C187" s="242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242"/>
      <c r="AT187" s="242"/>
      <c r="AU187" s="242"/>
      <c r="AV187" s="242"/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  <c r="BT187" s="242"/>
      <c r="BU187" s="242"/>
      <c r="BV187" s="242"/>
      <c r="BW187" s="242"/>
      <c r="BX187" s="242"/>
      <c r="BY187" s="242"/>
      <c r="BZ187" s="242"/>
      <c r="CA187" s="242"/>
      <c r="CB187" s="242"/>
      <c r="CC187" s="242"/>
      <c r="CD187" s="242"/>
      <c r="CE187" s="242"/>
      <c r="CF187" s="242"/>
      <c r="CG187" s="242"/>
      <c r="CH187" s="242"/>
      <c r="CI187" s="242"/>
      <c r="CJ187" s="242"/>
      <c r="CK187" s="242"/>
      <c r="CL187" s="242"/>
      <c r="CM187" s="242"/>
      <c r="CN187" s="242"/>
      <c r="CO187" s="242"/>
      <c r="CP187" s="242"/>
      <c r="CQ187" s="242"/>
      <c r="CR187" s="242"/>
      <c r="CS187" s="242"/>
      <c r="CT187" s="242"/>
      <c r="CU187" s="242"/>
      <c r="CV187" s="242"/>
      <c r="CW187" s="242"/>
      <c r="CX187" s="242"/>
      <c r="CY187" s="242"/>
      <c r="CZ187" s="242"/>
      <c r="DA187" s="242"/>
      <c r="DB187" s="242"/>
      <c r="DC187" s="242"/>
      <c r="DD187" s="242"/>
      <c r="DE187" s="242"/>
      <c r="DF187" s="242"/>
      <c r="DG187" s="242"/>
      <c r="DH187" s="242"/>
      <c r="DI187" s="242"/>
      <c r="DJ187" s="242"/>
      <c r="DK187" s="242"/>
      <c r="DL187" s="242"/>
      <c r="DM187" s="242"/>
      <c r="DN187" s="242"/>
      <c r="DO187" s="242"/>
      <c r="DP187" s="242"/>
      <c r="DQ187" s="242"/>
      <c r="DR187" s="242"/>
      <c r="DS187" s="242"/>
      <c r="DT187" s="242"/>
      <c r="DU187" s="242"/>
      <c r="DV187" s="242"/>
      <c r="DW187" s="242"/>
      <c r="DX187" s="242"/>
      <c r="DY187" s="242"/>
      <c r="DZ187" s="242"/>
      <c r="EA187" s="242"/>
      <c r="EB187" s="242"/>
      <c r="EC187" s="242"/>
      <c r="ED187" s="242"/>
      <c r="EE187" s="242"/>
      <c r="EF187" s="242"/>
      <c r="EG187" s="242"/>
      <c r="EH187" s="242"/>
      <c r="EI187" s="242"/>
      <c r="EJ187" s="242"/>
      <c r="EK187" s="242"/>
      <c r="EL187" s="242"/>
      <c r="EM187" s="242"/>
      <c r="EN187" s="242"/>
      <c r="EO187" s="242"/>
      <c r="EP187" s="242"/>
      <c r="EQ187" s="242"/>
      <c r="ER187" s="242"/>
      <c r="ES187" s="242"/>
      <c r="ET187" s="242"/>
      <c r="EU187" s="242"/>
      <c r="EV187" s="242"/>
      <c r="EW187" s="242"/>
      <c r="EX187" s="242"/>
      <c r="EY187" s="242"/>
      <c r="EZ187" s="242"/>
      <c r="FA187" s="242"/>
      <c r="FB187" s="242"/>
      <c r="FC187" s="242"/>
      <c r="FD187" s="242"/>
      <c r="FE187" s="242"/>
      <c r="FF187" s="242"/>
      <c r="FG187" s="242"/>
      <c r="FH187" s="242"/>
      <c r="FI187" s="242"/>
      <c r="FJ187" s="242"/>
      <c r="FK187" s="242"/>
      <c r="FL187" s="242"/>
      <c r="FM187" s="242"/>
      <c r="FN187" s="242"/>
      <c r="FO187" s="242"/>
      <c r="FP187" s="242"/>
      <c r="FQ187" s="242"/>
      <c r="FR187" s="242"/>
      <c r="FS187" s="242"/>
      <c r="FT187" s="242"/>
      <c r="FU187" s="242"/>
      <c r="FV187" s="242"/>
      <c r="FW187" s="242"/>
      <c r="FX187" s="242"/>
      <c r="FY187" s="242"/>
      <c r="FZ187" s="242"/>
      <c r="GA187" s="242"/>
      <c r="GB187" s="242"/>
      <c r="GC187" s="242"/>
      <c r="GD187" s="242"/>
      <c r="GE187" s="242"/>
      <c r="GF187" s="242"/>
      <c r="GG187" s="242"/>
      <c r="GH187" s="242"/>
      <c r="GI187" s="242"/>
      <c r="GJ187" s="242"/>
      <c r="GK187" s="242"/>
      <c r="GL187" s="242"/>
      <c r="GM187" s="242"/>
      <c r="GN187" s="242"/>
      <c r="GO187" s="242"/>
      <c r="GP187" s="242"/>
      <c r="GQ187" s="242"/>
      <c r="GR187" s="242"/>
      <c r="GS187" s="242"/>
      <c r="GT187" s="242"/>
      <c r="GU187" s="242"/>
      <c r="GV187" s="242"/>
      <c r="GW187" s="242"/>
      <c r="GX187" s="242"/>
      <c r="GY187" s="242"/>
      <c r="GZ187" s="242"/>
      <c r="HA187" s="242"/>
      <c r="HB187" s="242"/>
      <c r="HC187" s="242"/>
      <c r="HD187" s="242"/>
      <c r="HE187" s="242"/>
      <c r="HF187" s="242"/>
      <c r="HG187" s="242"/>
      <c r="HH187" s="242"/>
      <c r="HI187" s="242"/>
      <c r="HJ187" s="242"/>
      <c r="HK187" s="242"/>
      <c r="HL187" s="242"/>
      <c r="HM187" s="242"/>
      <c r="HN187" s="242"/>
      <c r="HO187" s="242"/>
      <c r="HP187" s="242"/>
      <c r="HQ187" s="242"/>
      <c r="HR187" s="242"/>
      <c r="HS187" s="242"/>
      <c r="HT187" s="242"/>
      <c r="HU187" s="242"/>
      <c r="HV187" s="242"/>
      <c r="HW187" s="242"/>
      <c r="HX187" s="242"/>
      <c r="HY187" s="242"/>
      <c r="HZ187" s="242"/>
      <c r="IA187" s="242"/>
      <c r="IB187" s="242"/>
      <c r="IC187" s="242"/>
      <c r="ID187" s="242"/>
      <c r="IE187" s="242"/>
      <c r="IF187" s="242"/>
      <c r="IG187" s="242"/>
      <c r="IH187" s="242"/>
      <c r="II187" s="242"/>
      <c r="IJ187" s="242"/>
      <c r="IK187" s="242"/>
      <c r="IL187" s="242"/>
      <c r="IM187" s="242"/>
      <c r="IN187" s="242"/>
      <c r="IO187" s="242"/>
      <c r="IP187" s="242"/>
      <c r="IQ187" s="242"/>
      <c r="IR187" s="242"/>
      <c r="IS187" s="242"/>
      <c r="IT187" s="242"/>
      <c r="IU187" s="242"/>
      <c r="IV187" s="242"/>
    </row>
    <row r="188" spans="1:256" ht="15.75" customHeight="1" x14ac:dyDescent="0.2">
      <c r="A188" s="242"/>
      <c r="B188" s="242"/>
      <c r="C188" s="242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42"/>
      <c r="AM188" s="242"/>
      <c r="AN188" s="242"/>
      <c r="AO188" s="242"/>
      <c r="AP188" s="242"/>
      <c r="AQ188" s="242"/>
      <c r="AR188" s="242"/>
      <c r="AS188" s="242"/>
      <c r="AT188" s="242"/>
      <c r="AU188" s="242"/>
      <c r="AV188" s="242"/>
      <c r="AW188" s="242"/>
      <c r="AX188" s="242"/>
      <c r="AY188" s="242"/>
      <c r="AZ188" s="242"/>
      <c r="BA188" s="242"/>
      <c r="BB188" s="242"/>
      <c r="BC188" s="242"/>
      <c r="BD188" s="242"/>
      <c r="BE188" s="242"/>
      <c r="BF188" s="242"/>
      <c r="BG188" s="242"/>
      <c r="BH188" s="242"/>
      <c r="BI188" s="242"/>
      <c r="BJ188" s="242"/>
      <c r="BK188" s="242"/>
      <c r="BL188" s="242"/>
      <c r="BM188" s="242"/>
      <c r="BN188" s="242"/>
      <c r="BO188" s="242"/>
      <c r="BP188" s="242"/>
      <c r="BQ188" s="242"/>
      <c r="BR188" s="242"/>
      <c r="BS188" s="242"/>
      <c r="BT188" s="242"/>
      <c r="BU188" s="242"/>
      <c r="BV188" s="242"/>
      <c r="BW188" s="242"/>
      <c r="BX188" s="242"/>
      <c r="BY188" s="242"/>
      <c r="BZ188" s="242"/>
      <c r="CA188" s="242"/>
      <c r="CB188" s="242"/>
      <c r="CC188" s="242"/>
      <c r="CD188" s="242"/>
      <c r="CE188" s="242"/>
      <c r="CF188" s="242"/>
      <c r="CG188" s="242"/>
      <c r="CH188" s="242"/>
      <c r="CI188" s="242"/>
      <c r="CJ188" s="242"/>
      <c r="CK188" s="242"/>
      <c r="CL188" s="242"/>
      <c r="CM188" s="242"/>
      <c r="CN188" s="242"/>
      <c r="CO188" s="242"/>
      <c r="CP188" s="242"/>
      <c r="CQ188" s="242"/>
      <c r="CR188" s="242"/>
      <c r="CS188" s="242"/>
      <c r="CT188" s="242"/>
      <c r="CU188" s="242"/>
      <c r="CV188" s="242"/>
      <c r="CW188" s="242"/>
      <c r="CX188" s="242"/>
      <c r="CY188" s="242"/>
      <c r="CZ188" s="242"/>
      <c r="DA188" s="242"/>
      <c r="DB188" s="242"/>
      <c r="DC188" s="242"/>
      <c r="DD188" s="242"/>
      <c r="DE188" s="242"/>
      <c r="DF188" s="242"/>
      <c r="DG188" s="242"/>
      <c r="DH188" s="242"/>
      <c r="DI188" s="242"/>
      <c r="DJ188" s="242"/>
      <c r="DK188" s="242"/>
      <c r="DL188" s="242"/>
      <c r="DM188" s="242"/>
      <c r="DN188" s="242"/>
      <c r="DO188" s="242"/>
      <c r="DP188" s="242"/>
      <c r="DQ188" s="242"/>
      <c r="DR188" s="242"/>
      <c r="DS188" s="242"/>
      <c r="DT188" s="242"/>
      <c r="DU188" s="242"/>
      <c r="DV188" s="242"/>
      <c r="DW188" s="242"/>
      <c r="DX188" s="242"/>
      <c r="DY188" s="242"/>
      <c r="DZ188" s="242"/>
      <c r="EA188" s="242"/>
      <c r="EB188" s="242"/>
      <c r="EC188" s="242"/>
      <c r="ED188" s="242"/>
      <c r="EE188" s="242"/>
      <c r="EF188" s="242"/>
      <c r="EG188" s="242"/>
      <c r="EH188" s="242"/>
      <c r="EI188" s="242"/>
      <c r="EJ188" s="242"/>
      <c r="EK188" s="242"/>
      <c r="EL188" s="242"/>
      <c r="EM188" s="242"/>
      <c r="EN188" s="242"/>
      <c r="EO188" s="242"/>
      <c r="EP188" s="242"/>
      <c r="EQ188" s="242"/>
      <c r="ER188" s="242"/>
      <c r="ES188" s="242"/>
      <c r="ET188" s="242"/>
      <c r="EU188" s="242"/>
      <c r="EV188" s="242"/>
      <c r="EW188" s="242"/>
      <c r="EX188" s="242"/>
      <c r="EY188" s="242"/>
      <c r="EZ188" s="242"/>
      <c r="FA188" s="242"/>
      <c r="FB188" s="242"/>
      <c r="FC188" s="242"/>
      <c r="FD188" s="242"/>
      <c r="FE188" s="242"/>
      <c r="FF188" s="242"/>
      <c r="FG188" s="242"/>
      <c r="FH188" s="242"/>
      <c r="FI188" s="242"/>
      <c r="FJ188" s="242"/>
      <c r="FK188" s="242"/>
      <c r="FL188" s="242"/>
      <c r="FM188" s="242"/>
      <c r="FN188" s="242"/>
      <c r="FO188" s="242"/>
      <c r="FP188" s="242"/>
      <c r="FQ188" s="242"/>
      <c r="FR188" s="242"/>
      <c r="FS188" s="242"/>
      <c r="FT188" s="242"/>
      <c r="FU188" s="242"/>
      <c r="FV188" s="242"/>
      <c r="FW188" s="242"/>
      <c r="FX188" s="242"/>
      <c r="FY188" s="242"/>
      <c r="FZ188" s="242"/>
      <c r="GA188" s="242"/>
      <c r="GB188" s="242"/>
      <c r="GC188" s="242"/>
      <c r="GD188" s="242"/>
      <c r="GE188" s="242"/>
      <c r="GF188" s="242"/>
      <c r="GG188" s="242"/>
      <c r="GH188" s="242"/>
      <c r="GI188" s="242"/>
      <c r="GJ188" s="242"/>
      <c r="GK188" s="242"/>
      <c r="GL188" s="242"/>
      <c r="GM188" s="242"/>
      <c r="GN188" s="242"/>
      <c r="GO188" s="242"/>
      <c r="GP188" s="242"/>
      <c r="GQ188" s="242"/>
      <c r="GR188" s="242"/>
      <c r="GS188" s="242"/>
      <c r="GT188" s="242"/>
      <c r="GU188" s="242"/>
      <c r="GV188" s="242"/>
      <c r="GW188" s="242"/>
      <c r="GX188" s="242"/>
      <c r="GY188" s="242"/>
      <c r="GZ188" s="242"/>
      <c r="HA188" s="242"/>
      <c r="HB188" s="242"/>
      <c r="HC188" s="242"/>
      <c r="HD188" s="242"/>
      <c r="HE188" s="242"/>
      <c r="HF188" s="242"/>
      <c r="HG188" s="242"/>
      <c r="HH188" s="242"/>
      <c r="HI188" s="242"/>
      <c r="HJ188" s="242"/>
      <c r="HK188" s="242"/>
      <c r="HL188" s="242"/>
      <c r="HM188" s="242"/>
      <c r="HN188" s="242"/>
      <c r="HO188" s="242"/>
      <c r="HP188" s="242"/>
      <c r="HQ188" s="242"/>
      <c r="HR188" s="242"/>
      <c r="HS188" s="242"/>
      <c r="HT188" s="242"/>
      <c r="HU188" s="242"/>
      <c r="HV188" s="242"/>
      <c r="HW188" s="242"/>
      <c r="HX188" s="242"/>
      <c r="HY188" s="242"/>
      <c r="HZ188" s="242"/>
      <c r="IA188" s="242"/>
      <c r="IB188" s="242"/>
      <c r="IC188" s="242"/>
      <c r="ID188" s="242"/>
      <c r="IE188" s="242"/>
      <c r="IF188" s="242"/>
      <c r="IG188" s="242"/>
      <c r="IH188" s="242"/>
      <c r="II188" s="242"/>
      <c r="IJ188" s="242"/>
      <c r="IK188" s="242"/>
      <c r="IL188" s="242"/>
      <c r="IM188" s="242"/>
      <c r="IN188" s="242"/>
      <c r="IO188" s="242"/>
      <c r="IP188" s="242"/>
      <c r="IQ188" s="242"/>
      <c r="IR188" s="242"/>
      <c r="IS188" s="242"/>
      <c r="IT188" s="242"/>
      <c r="IU188" s="242"/>
      <c r="IV188" s="242"/>
    </row>
    <row r="189" spans="1:256" ht="15.75" customHeight="1" x14ac:dyDescent="0.2">
      <c r="A189" s="242"/>
      <c r="B189" s="242"/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2"/>
      <c r="AP189" s="242"/>
      <c r="AQ189" s="242"/>
      <c r="AR189" s="242"/>
      <c r="AS189" s="242"/>
      <c r="AT189" s="242"/>
      <c r="AU189" s="242"/>
      <c r="AV189" s="242"/>
      <c r="AW189" s="242"/>
      <c r="AX189" s="242"/>
      <c r="AY189" s="242"/>
      <c r="AZ189" s="242"/>
      <c r="BA189" s="242"/>
      <c r="BB189" s="242"/>
      <c r="BC189" s="242"/>
      <c r="BD189" s="242"/>
      <c r="BE189" s="242"/>
      <c r="BF189" s="242"/>
      <c r="BG189" s="242"/>
      <c r="BH189" s="242"/>
      <c r="BI189" s="242"/>
      <c r="BJ189" s="242"/>
      <c r="BK189" s="242"/>
      <c r="BL189" s="242"/>
      <c r="BM189" s="242"/>
      <c r="BN189" s="242"/>
      <c r="BO189" s="242"/>
      <c r="BP189" s="242"/>
      <c r="BQ189" s="242"/>
      <c r="BR189" s="242"/>
      <c r="BS189" s="242"/>
      <c r="BT189" s="242"/>
      <c r="BU189" s="242"/>
      <c r="BV189" s="242"/>
      <c r="BW189" s="242"/>
      <c r="BX189" s="242"/>
      <c r="BY189" s="242"/>
      <c r="BZ189" s="242"/>
      <c r="CA189" s="242"/>
      <c r="CB189" s="242"/>
      <c r="CC189" s="242"/>
      <c r="CD189" s="242"/>
      <c r="CE189" s="242"/>
      <c r="CF189" s="242"/>
      <c r="CG189" s="242"/>
      <c r="CH189" s="242"/>
      <c r="CI189" s="242"/>
      <c r="CJ189" s="242"/>
      <c r="CK189" s="242"/>
      <c r="CL189" s="242"/>
      <c r="CM189" s="242"/>
      <c r="CN189" s="242"/>
      <c r="CO189" s="242"/>
      <c r="CP189" s="242"/>
      <c r="CQ189" s="242"/>
      <c r="CR189" s="242"/>
      <c r="CS189" s="242"/>
      <c r="CT189" s="242"/>
      <c r="CU189" s="242"/>
      <c r="CV189" s="242"/>
      <c r="CW189" s="242"/>
      <c r="CX189" s="242"/>
      <c r="CY189" s="242"/>
      <c r="CZ189" s="242"/>
      <c r="DA189" s="242"/>
      <c r="DB189" s="242"/>
      <c r="DC189" s="242"/>
      <c r="DD189" s="242"/>
      <c r="DE189" s="242"/>
      <c r="DF189" s="242"/>
      <c r="DG189" s="242"/>
      <c r="DH189" s="242"/>
      <c r="DI189" s="242"/>
      <c r="DJ189" s="242"/>
      <c r="DK189" s="242"/>
      <c r="DL189" s="242"/>
      <c r="DM189" s="242"/>
      <c r="DN189" s="242"/>
      <c r="DO189" s="242"/>
      <c r="DP189" s="242"/>
      <c r="DQ189" s="242"/>
      <c r="DR189" s="242"/>
      <c r="DS189" s="242"/>
      <c r="DT189" s="242"/>
      <c r="DU189" s="242"/>
      <c r="DV189" s="242"/>
      <c r="DW189" s="242"/>
      <c r="DX189" s="242"/>
      <c r="DY189" s="242"/>
      <c r="DZ189" s="242"/>
      <c r="EA189" s="242"/>
      <c r="EB189" s="242"/>
      <c r="EC189" s="242"/>
      <c r="ED189" s="242"/>
      <c r="EE189" s="242"/>
      <c r="EF189" s="242"/>
      <c r="EG189" s="242"/>
      <c r="EH189" s="242"/>
      <c r="EI189" s="242"/>
      <c r="EJ189" s="242"/>
      <c r="EK189" s="242"/>
      <c r="EL189" s="242"/>
      <c r="EM189" s="242"/>
      <c r="EN189" s="242"/>
      <c r="EO189" s="242"/>
      <c r="EP189" s="242"/>
      <c r="EQ189" s="242"/>
      <c r="ER189" s="242"/>
      <c r="ES189" s="242"/>
      <c r="ET189" s="242"/>
      <c r="EU189" s="242"/>
      <c r="EV189" s="242"/>
      <c r="EW189" s="242"/>
      <c r="EX189" s="242"/>
      <c r="EY189" s="242"/>
      <c r="EZ189" s="242"/>
      <c r="FA189" s="242"/>
      <c r="FB189" s="242"/>
      <c r="FC189" s="242"/>
      <c r="FD189" s="242"/>
      <c r="FE189" s="242"/>
      <c r="FF189" s="242"/>
      <c r="FG189" s="242"/>
      <c r="FH189" s="242"/>
      <c r="FI189" s="242"/>
      <c r="FJ189" s="242"/>
      <c r="FK189" s="242"/>
      <c r="FL189" s="242"/>
      <c r="FM189" s="242"/>
      <c r="FN189" s="242"/>
      <c r="FO189" s="242"/>
      <c r="FP189" s="242"/>
      <c r="FQ189" s="242"/>
      <c r="FR189" s="242"/>
      <c r="FS189" s="242"/>
      <c r="FT189" s="242"/>
      <c r="FU189" s="242"/>
      <c r="FV189" s="242"/>
      <c r="FW189" s="242"/>
      <c r="FX189" s="242"/>
      <c r="FY189" s="242"/>
      <c r="FZ189" s="242"/>
      <c r="GA189" s="242"/>
      <c r="GB189" s="242"/>
      <c r="GC189" s="242"/>
      <c r="GD189" s="242"/>
      <c r="GE189" s="242"/>
      <c r="GF189" s="242"/>
      <c r="GG189" s="242"/>
      <c r="GH189" s="242"/>
      <c r="GI189" s="242"/>
      <c r="GJ189" s="242"/>
      <c r="GK189" s="242"/>
      <c r="GL189" s="242"/>
      <c r="GM189" s="242"/>
      <c r="GN189" s="242"/>
      <c r="GO189" s="242"/>
      <c r="GP189" s="242"/>
      <c r="GQ189" s="242"/>
      <c r="GR189" s="242"/>
      <c r="GS189" s="242"/>
      <c r="GT189" s="242"/>
      <c r="GU189" s="242"/>
      <c r="GV189" s="242"/>
      <c r="GW189" s="242"/>
      <c r="GX189" s="242"/>
      <c r="GY189" s="242"/>
      <c r="GZ189" s="242"/>
      <c r="HA189" s="242"/>
      <c r="HB189" s="242"/>
      <c r="HC189" s="242"/>
      <c r="HD189" s="242"/>
      <c r="HE189" s="242"/>
      <c r="HF189" s="242"/>
      <c r="HG189" s="242"/>
      <c r="HH189" s="242"/>
      <c r="HI189" s="242"/>
      <c r="HJ189" s="242"/>
      <c r="HK189" s="242"/>
      <c r="HL189" s="242"/>
      <c r="HM189" s="242"/>
      <c r="HN189" s="242"/>
      <c r="HO189" s="242"/>
      <c r="HP189" s="242"/>
      <c r="HQ189" s="242"/>
      <c r="HR189" s="242"/>
      <c r="HS189" s="242"/>
      <c r="HT189" s="242"/>
      <c r="HU189" s="242"/>
      <c r="HV189" s="242"/>
      <c r="HW189" s="242"/>
      <c r="HX189" s="242"/>
      <c r="HY189" s="242"/>
      <c r="HZ189" s="242"/>
      <c r="IA189" s="242"/>
      <c r="IB189" s="242"/>
      <c r="IC189" s="242"/>
      <c r="ID189" s="242"/>
      <c r="IE189" s="242"/>
      <c r="IF189" s="242"/>
      <c r="IG189" s="242"/>
      <c r="IH189" s="242"/>
      <c r="II189" s="242"/>
      <c r="IJ189" s="242"/>
      <c r="IK189" s="242"/>
      <c r="IL189" s="242"/>
      <c r="IM189" s="242"/>
      <c r="IN189" s="242"/>
      <c r="IO189" s="242"/>
      <c r="IP189" s="242"/>
      <c r="IQ189" s="242"/>
      <c r="IR189" s="242"/>
      <c r="IS189" s="242"/>
      <c r="IT189" s="242"/>
      <c r="IU189" s="242"/>
      <c r="IV189" s="242"/>
    </row>
    <row r="190" spans="1:256" ht="15.75" customHeight="1" x14ac:dyDescent="0.2">
      <c r="A190" s="242"/>
      <c r="B190" s="242"/>
      <c r="C190" s="24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  <c r="AJ190" s="242"/>
      <c r="AK190" s="242"/>
      <c r="AL190" s="242"/>
      <c r="AM190" s="242"/>
      <c r="AN190" s="242"/>
      <c r="AO190" s="242"/>
      <c r="AP190" s="242"/>
      <c r="AQ190" s="242"/>
      <c r="AR190" s="242"/>
      <c r="AS190" s="242"/>
      <c r="AT190" s="242"/>
      <c r="AU190" s="242"/>
      <c r="AV190" s="242"/>
      <c r="AW190" s="242"/>
      <c r="AX190" s="242"/>
      <c r="AY190" s="242"/>
      <c r="AZ190" s="242"/>
      <c r="BA190" s="242"/>
      <c r="BB190" s="242"/>
      <c r="BC190" s="242"/>
      <c r="BD190" s="242"/>
      <c r="BE190" s="242"/>
      <c r="BF190" s="242"/>
      <c r="BG190" s="242"/>
      <c r="BH190" s="242"/>
      <c r="BI190" s="242"/>
      <c r="BJ190" s="242"/>
      <c r="BK190" s="242"/>
      <c r="BL190" s="242"/>
      <c r="BM190" s="242"/>
      <c r="BN190" s="242"/>
      <c r="BO190" s="242"/>
      <c r="BP190" s="242"/>
      <c r="BQ190" s="242"/>
      <c r="BR190" s="242"/>
      <c r="BS190" s="242"/>
      <c r="BT190" s="242"/>
      <c r="BU190" s="242"/>
      <c r="BV190" s="242"/>
      <c r="BW190" s="242"/>
      <c r="BX190" s="242"/>
      <c r="BY190" s="242"/>
      <c r="BZ190" s="242"/>
      <c r="CA190" s="242"/>
      <c r="CB190" s="242"/>
      <c r="CC190" s="242"/>
      <c r="CD190" s="242"/>
      <c r="CE190" s="242"/>
      <c r="CF190" s="242"/>
      <c r="CG190" s="242"/>
      <c r="CH190" s="242"/>
      <c r="CI190" s="242"/>
      <c r="CJ190" s="242"/>
      <c r="CK190" s="242"/>
      <c r="CL190" s="242"/>
      <c r="CM190" s="242"/>
      <c r="CN190" s="242"/>
      <c r="CO190" s="242"/>
      <c r="CP190" s="242"/>
      <c r="CQ190" s="242"/>
      <c r="CR190" s="242"/>
      <c r="CS190" s="242"/>
      <c r="CT190" s="242"/>
      <c r="CU190" s="242"/>
      <c r="CV190" s="242"/>
      <c r="CW190" s="242"/>
      <c r="CX190" s="242"/>
      <c r="CY190" s="242"/>
      <c r="CZ190" s="242"/>
      <c r="DA190" s="242"/>
      <c r="DB190" s="242"/>
      <c r="DC190" s="242"/>
      <c r="DD190" s="242"/>
      <c r="DE190" s="242"/>
      <c r="DF190" s="242"/>
      <c r="DG190" s="242"/>
      <c r="DH190" s="242"/>
      <c r="DI190" s="242"/>
      <c r="DJ190" s="242"/>
      <c r="DK190" s="242"/>
      <c r="DL190" s="242"/>
      <c r="DM190" s="242"/>
      <c r="DN190" s="242"/>
      <c r="DO190" s="242"/>
      <c r="DP190" s="242"/>
      <c r="DQ190" s="242"/>
      <c r="DR190" s="242"/>
      <c r="DS190" s="242"/>
      <c r="DT190" s="242"/>
      <c r="DU190" s="242"/>
      <c r="DV190" s="242"/>
      <c r="DW190" s="242"/>
      <c r="DX190" s="242"/>
      <c r="DY190" s="242"/>
      <c r="DZ190" s="242"/>
      <c r="EA190" s="242"/>
      <c r="EB190" s="242"/>
      <c r="EC190" s="242"/>
      <c r="ED190" s="242"/>
      <c r="EE190" s="242"/>
      <c r="EF190" s="242"/>
      <c r="EG190" s="242"/>
      <c r="EH190" s="242"/>
      <c r="EI190" s="242"/>
      <c r="EJ190" s="242"/>
      <c r="EK190" s="242"/>
      <c r="EL190" s="242"/>
      <c r="EM190" s="242"/>
      <c r="EN190" s="242"/>
      <c r="EO190" s="242"/>
      <c r="EP190" s="242"/>
      <c r="EQ190" s="242"/>
      <c r="ER190" s="242"/>
      <c r="ES190" s="242"/>
      <c r="ET190" s="242"/>
      <c r="EU190" s="242"/>
      <c r="EV190" s="242"/>
      <c r="EW190" s="242"/>
      <c r="EX190" s="242"/>
      <c r="EY190" s="242"/>
      <c r="EZ190" s="242"/>
      <c r="FA190" s="242"/>
      <c r="FB190" s="242"/>
      <c r="FC190" s="242"/>
      <c r="FD190" s="242"/>
      <c r="FE190" s="242"/>
      <c r="FF190" s="242"/>
      <c r="FG190" s="242"/>
      <c r="FH190" s="242"/>
      <c r="FI190" s="242"/>
      <c r="FJ190" s="242"/>
      <c r="FK190" s="242"/>
      <c r="FL190" s="242"/>
      <c r="FM190" s="242"/>
      <c r="FN190" s="242"/>
      <c r="FO190" s="242"/>
      <c r="FP190" s="242"/>
      <c r="FQ190" s="242"/>
      <c r="FR190" s="242"/>
      <c r="FS190" s="242"/>
      <c r="FT190" s="242"/>
      <c r="FU190" s="242"/>
      <c r="FV190" s="242"/>
      <c r="FW190" s="242"/>
      <c r="FX190" s="242"/>
      <c r="FY190" s="242"/>
      <c r="FZ190" s="242"/>
      <c r="GA190" s="242"/>
      <c r="GB190" s="242"/>
      <c r="GC190" s="242"/>
      <c r="GD190" s="242"/>
      <c r="GE190" s="242"/>
      <c r="GF190" s="242"/>
      <c r="GG190" s="242"/>
      <c r="GH190" s="242"/>
      <c r="GI190" s="242"/>
      <c r="GJ190" s="242"/>
      <c r="GK190" s="242"/>
      <c r="GL190" s="242"/>
      <c r="GM190" s="242"/>
      <c r="GN190" s="242"/>
      <c r="GO190" s="242"/>
      <c r="GP190" s="242"/>
      <c r="GQ190" s="242"/>
      <c r="GR190" s="242"/>
      <c r="GS190" s="242"/>
      <c r="GT190" s="242"/>
      <c r="GU190" s="242"/>
      <c r="GV190" s="242"/>
      <c r="GW190" s="242"/>
      <c r="GX190" s="242"/>
      <c r="GY190" s="242"/>
      <c r="GZ190" s="242"/>
      <c r="HA190" s="242"/>
      <c r="HB190" s="242"/>
      <c r="HC190" s="242"/>
      <c r="HD190" s="242"/>
      <c r="HE190" s="242"/>
      <c r="HF190" s="242"/>
      <c r="HG190" s="242"/>
      <c r="HH190" s="242"/>
      <c r="HI190" s="242"/>
      <c r="HJ190" s="242"/>
      <c r="HK190" s="242"/>
      <c r="HL190" s="242"/>
      <c r="HM190" s="242"/>
      <c r="HN190" s="242"/>
      <c r="HO190" s="242"/>
      <c r="HP190" s="242"/>
      <c r="HQ190" s="242"/>
      <c r="HR190" s="242"/>
      <c r="HS190" s="242"/>
      <c r="HT190" s="242"/>
      <c r="HU190" s="242"/>
      <c r="HV190" s="242"/>
      <c r="HW190" s="242"/>
      <c r="HX190" s="242"/>
      <c r="HY190" s="242"/>
      <c r="HZ190" s="242"/>
      <c r="IA190" s="242"/>
      <c r="IB190" s="242"/>
      <c r="IC190" s="242"/>
      <c r="ID190" s="242"/>
      <c r="IE190" s="242"/>
      <c r="IF190" s="242"/>
      <c r="IG190" s="242"/>
      <c r="IH190" s="242"/>
      <c r="II190" s="242"/>
      <c r="IJ190" s="242"/>
      <c r="IK190" s="242"/>
      <c r="IL190" s="242"/>
      <c r="IM190" s="242"/>
      <c r="IN190" s="242"/>
      <c r="IO190" s="242"/>
      <c r="IP190" s="242"/>
      <c r="IQ190" s="242"/>
      <c r="IR190" s="242"/>
      <c r="IS190" s="242"/>
      <c r="IT190" s="242"/>
      <c r="IU190" s="242"/>
      <c r="IV190" s="242"/>
    </row>
    <row r="191" spans="1:256" ht="15.75" customHeight="1" x14ac:dyDescent="0.2">
      <c r="A191" s="242"/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2"/>
      <c r="AY191" s="242"/>
      <c r="AZ191" s="242"/>
      <c r="BA191" s="242"/>
      <c r="BB191" s="242"/>
      <c r="BC191" s="242"/>
      <c r="BD191" s="242"/>
      <c r="BE191" s="242"/>
      <c r="BF191" s="242"/>
      <c r="BG191" s="242"/>
      <c r="BH191" s="242"/>
      <c r="BI191" s="242"/>
      <c r="BJ191" s="242"/>
      <c r="BK191" s="242"/>
      <c r="BL191" s="242"/>
      <c r="BM191" s="242"/>
      <c r="BN191" s="242"/>
      <c r="BO191" s="242"/>
      <c r="BP191" s="242"/>
      <c r="BQ191" s="242"/>
      <c r="BR191" s="242"/>
      <c r="BS191" s="242"/>
      <c r="BT191" s="242"/>
      <c r="BU191" s="242"/>
      <c r="BV191" s="242"/>
      <c r="BW191" s="242"/>
      <c r="BX191" s="242"/>
      <c r="BY191" s="242"/>
      <c r="BZ191" s="242"/>
      <c r="CA191" s="242"/>
      <c r="CB191" s="242"/>
      <c r="CC191" s="242"/>
      <c r="CD191" s="242"/>
      <c r="CE191" s="242"/>
      <c r="CF191" s="242"/>
      <c r="CG191" s="242"/>
      <c r="CH191" s="242"/>
      <c r="CI191" s="242"/>
      <c r="CJ191" s="242"/>
      <c r="CK191" s="242"/>
      <c r="CL191" s="242"/>
      <c r="CM191" s="242"/>
      <c r="CN191" s="242"/>
      <c r="CO191" s="242"/>
      <c r="CP191" s="242"/>
      <c r="CQ191" s="242"/>
      <c r="CR191" s="242"/>
      <c r="CS191" s="242"/>
      <c r="CT191" s="242"/>
      <c r="CU191" s="242"/>
      <c r="CV191" s="242"/>
      <c r="CW191" s="242"/>
      <c r="CX191" s="242"/>
      <c r="CY191" s="242"/>
      <c r="CZ191" s="242"/>
      <c r="DA191" s="242"/>
      <c r="DB191" s="242"/>
      <c r="DC191" s="242"/>
      <c r="DD191" s="242"/>
      <c r="DE191" s="242"/>
      <c r="DF191" s="242"/>
      <c r="DG191" s="242"/>
      <c r="DH191" s="242"/>
      <c r="DI191" s="242"/>
      <c r="DJ191" s="242"/>
      <c r="DK191" s="242"/>
      <c r="DL191" s="242"/>
      <c r="DM191" s="242"/>
      <c r="DN191" s="242"/>
      <c r="DO191" s="242"/>
      <c r="DP191" s="242"/>
      <c r="DQ191" s="242"/>
      <c r="DR191" s="242"/>
      <c r="DS191" s="242"/>
      <c r="DT191" s="242"/>
      <c r="DU191" s="242"/>
      <c r="DV191" s="242"/>
      <c r="DW191" s="242"/>
      <c r="DX191" s="242"/>
      <c r="DY191" s="242"/>
      <c r="DZ191" s="242"/>
      <c r="EA191" s="242"/>
      <c r="EB191" s="242"/>
      <c r="EC191" s="242"/>
      <c r="ED191" s="242"/>
      <c r="EE191" s="242"/>
      <c r="EF191" s="242"/>
      <c r="EG191" s="242"/>
      <c r="EH191" s="242"/>
      <c r="EI191" s="242"/>
      <c r="EJ191" s="242"/>
      <c r="EK191" s="242"/>
      <c r="EL191" s="242"/>
      <c r="EM191" s="242"/>
      <c r="EN191" s="242"/>
      <c r="EO191" s="242"/>
      <c r="EP191" s="242"/>
      <c r="EQ191" s="242"/>
      <c r="ER191" s="242"/>
      <c r="ES191" s="242"/>
      <c r="ET191" s="242"/>
      <c r="EU191" s="242"/>
      <c r="EV191" s="242"/>
      <c r="EW191" s="242"/>
      <c r="EX191" s="242"/>
      <c r="EY191" s="242"/>
      <c r="EZ191" s="242"/>
      <c r="FA191" s="242"/>
      <c r="FB191" s="242"/>
      <c r="FC191" s="242"/>
      <c r="FD191" s="242"/>
      <c r="FE191" s="242"/>
      <c r="FF191" s="242"/>
      <c r="FG191" s="242"/>
      <c r="FH191" s="242"/>
      <c r="FI191" s="242"/>
      <c r="FJ191" s="242"/>
      <c r="FK191" s="242"/>
      <c r="FL191" s="242"/>
      <c r="FM191" s="242"/>
      <c r="FN191" s="242"/>
      <c r="FO191" s="242"/>
      <c r="FP191" s="242"/>
      <c r="FQ191" s="242"/>
      <c r="FR191" s="242"/>
      <c r="FS191" s="242"/>
      <c r="FT191" s="242"/>
      <c r="FU191" s="242"/>
      <c r="FV191" s="242"/>
      <c r="FW191" s="242"/>
      <c r="FX191" s="242"/>
      <c r="FY191" s="242"/>
      <c r="FZ191" s="242"/>
      <c r="GA191" s="242"/>
      <c r="GB191" s="242"/>
      <c r="GC191" s="242"/>
      <c r="GD191" s="242"/>
      <c r="GE191" s="242"/>
      <c r="GF191" s="242"/>
      <c r="GG191" s="242"/>
      <c r="GH191" s="242"/>
      <c r="GI191" s="242"/>
      <c r="GJ191" s="242"/>
      <c r="GK191" s="242"/>
      <c r="GL191" s="242"/>
      <c r="GM191" s="242"/>
      <c r="GN191" s="242"/>
      <c r="GO191" s="242"/>
      <c r="GP191" s="242"/>
      <c r="GQ191" s="242"/>
      <c r="GR191" s="242"/>
      <c r="GS191" s="242"/>
      <c r="GT191" s="242"/>
      <c r="GU191" s="242"/>
      <c r="GV191" s="242"/>
      <c r="GW191" s="242"/>
      <c r="GX191" s="242"/>
      <c r="GY191" s="242"/>
      <c r="GZ191" s="242"/>
      <c r="HA191" s="242"/>
      <c r="HB191" s="242"/>
      <c r="HC191" s="242"/>
      <c r="HD191" s="242"/>
      <c r="HE191" s="242"/>
      <c r="HF191" s="242"/>
      <c r="HG191" s="242"/>
      <c r="HH191" s="242"/>
      <c r="HI191" s="242"/>
      <c r="HJ191" s="242"/>
      <c r="HK191" s="242"/>
      <c r="HL191" s="242"/>
      <c r="HM191" s="242"/>
      <c r="HN191" s="242"/>
      <c r="HO191" s="242"/>
      <c r="HP191" s="242"/>
      <c r="HQ191" s="242"/>
      <c r="HR191" s="242"/>
      <c r="HS191" s="242"/>
      <c r="HT191" s="242"/>
      <c r="HU191" s="242"/>
      <c r="HV191" s="242"/>
      <c r="HW191" s="242"/>
      <c r="HX191" s="242"/>
      <c r="HY191" s="242"/>
      <c r="HZ191" s="242"/>
      <c r="IA191" s="242"/>
      <c r="IB191" s="242"/>
      <c r="IC191" s="242"/>
      <c r="ID191" s="242"/>
      <c r="IE191" s="242"/>
      <c r="IF191" s="242"/>
      <c r="IG191" s="242"/>
      <c r="IH191" s="242"/>
      <c r="II191" s="242"/>
      <c r="IJ191" s="242"/>
      <c r="IK191" s="242"/>
      <c r="IL191" s="242"/>
      <c r="IM191" s="242"/>
      <c r="IN191" s="242"/>
      <c r="IO191" s="242"/>
      <c r="IP191" s="242"/>
      <c r="IQ191" s="242"/>
      <c r="IR191" s="242"/>
      <c r="IS191" s="242"/>
      <c r="IT191" s="242"/>
      <c r="IU191" s="242"/>
      <c r="IV191" s="242"/>
    </row>
    <row r="192" spans="1:256" ht="15.75" customHeight="1" x14ac:dyDescent="0.2">
      <c r="A192" s="242"/>
      <c r="B192" s="242"/>
      <c r="C192" s="242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  <c r="AJ192" s="242"/>
      <c r="AK192" s="242"/>
      <c r="AL192" s="242"/>
      <c r="AM192" s="242"/>
      <c r="AN192" s="242"/>
      <c r="AO192" s="242"/>
      <c r="AP192" s="242"/>
      <c r="AQ192" s="242"/>
      <c r="AR192" s="242"/>
      <c r="AS192" s="242"/>
      <c r="AT192" s="242"/>
      <c r="AU192" s="242"/>
      <c r="AV192" s="242"/>
      <c r="AW192" s="242"/>
      <c r="AX192" s="242"/>
      <c r="AY192" s="242"/>
      <c r="AZ192" s="242"/>
      <c r="BA192" s="242"/>
      <c r="BB192" s="242"/>
      <c r="BC192" s="242"/>
      <c r="BD192" s="242"/>
      <c r="BE192" s="242"/>
      <c r="BF192" s="242"/>
      <c r="BG192" s="242"/>
      <c r="BH192" s="242"/>
      <c r="BI192" s="242"/>
      <c r="BJ192" s="242"/>
      <c r="BK192" s="242"/>
      <c r="BL192" s="242"/>
      <c r="BM192" s="242"/>
      <c r="BN192" s="242"/>
      <c r="BO192" s="242"/>
      <c r="BP192" s="242"/>
      <c r="BQ192" s="242"/>
      <c r="BR192" s="242"/>
      <c r="BS192" s="242"/>
      <c r="BT192" s="242"/>
      <c r="BU192" s="242"/>
      <c r="BV192" s="242"/>
      <c r="BW192" s="242"/>
      <c r="BX192" s="242"/>
      <c r="BY192" s="242"/>
      <c r="BZ192" s="242"/>
      <c r="CA192" s="242"/>
      <c r="CB192" s="242"/>
      <c r="CC192" s="242"/>
      <c r="CD192" s="242"/>
      <c r="CE192" s="242"/>
      <c r="CF192" s="242"/>
      <c r="CG192" s="242"/>
      <c r="CH192" s="242"/>
      <c r="CI192" s="242"/>
      <c r="CJ192" s="242"/>
      <c r="CK192" s="242"/>
      <c r="CL192" s="242"/>
      <c r="CM192" s="242"/>
      <c r="CN192" s="242"/>
      <c r="CO192" s="242"/>
      <c r="CP192" s="242"/>
      <c r="CQ192" s="242"/>
      <c r="CR192" s="242"/>
      <c r="CS192" s="242"/>
      <c r="CT192" s="242"/>
      <c r="CU192" s="242"/>
      <c r="CV192" s="242"/>
      <c r="CW192" s="242"/>
      <c r="CX192" s="242"/>
      <c r="CY192" s="242"/>
      <c r="CZ192" s="242"/>
      <c r="DA192" s="242"/>
      <c r="DB192" s="242"/>
      <c r="DC192" s="242"/>
      <c r="DD192" s="242"/>
      <c r="DE192" s="242"/>
      <c r="DF192" s="242"/>
      <c r="DG192" s="242"/>
      <c r="DH192" s="242"/>
      <c r="DI192" s="242"/>
      <c r="DJ192" s="242"/>
      <c r="DK192" s="242"/>
      <c r="DL192" s="242"/>
      <c r="DM192" s="242"/>
      <c r="DN192" s="242"/>
      <c r="DO192" s="242"/>
      <c r="DP192" s="242"/>
      <c r="DQ192" s="242"/>
      <c r="DR192" s="242"/>
      <c r="DS192" s="242"/>
      <c r="DT192" s="242"/>
      <c r="DU192" s="242"/>
      <c r="DV192" s="242"/>
      <c r="DW192" s="242"/>
      <c r="DX192" s="242"/>
      <c r="DY192" s="242"/>
      <c r="DZ192" s="242"/>
      <c r="EA192" s="242"/>
      <c r="EB192" s="242"/>
      <c r="EC192" s="242"/>
      <c r="ED192" s="242"/>
      <c r="EE192" s="242"/>
      <c r="EF192" s="242"/>
      <c r="EG192" s="242"/>
      <c r="EH192" s="242"/>
      <c r="EI192" s="242"/>
      <c r="EJ192" s="242"/>
      <c r="EK192" s="242"/>
      <c r="EL192" s="242"/>
      <c r="EM192" s="242"/>
      <c r="EN192" s="242"/>
      <c r="EO192" s="242"/>
      <c r="EP192" s="242"/>
      <c r="EQ192" s="242"/>
      <c r="ER192" s="242"/>
      <c r="ES192" s="242"/>
      <c r="ET192" s="242"/>
      <c r="EU192" s="242"/>
      <c r="EV192" s="242"/>
      <c r="EW192" s="242"/>
      <c r="EX192" s="242"/>
      <c r="EY192" s="242"/>
      <c r="EZ192" s="242"/>
      <c r="FA192" s="242"/>
      <c r="FB192" s="242"/>
      <c r="FC192" s="242"/>
      <c r="FD192" s="242"/>
      <c r="FE192" s="242"/>
      <c r="FF192" s="242"/>
      <c r="FG192" s="242"/>
      <c r="FH192" s="242"/>
      <c r="FI192" s="242"/>
      <c r="FJ192" s="242"/>
      <c r="FK192" s="242"/>
      <c r="FL192" s="242"/>
      <c r="FM192" s="242"/>
      <c r="FN192" s="242"/>
      <c r="FO192" s="242"/>
      <c r="FP192" s="242"/>
      <c r="FQ192" s="242"/>
      <c r="FR192" s="242"/>
      <c r="FS192" s="242"/>
      <c r="FT192" s="242"/>
      <c r="FU192" s="242"/>
      <c r="FV192" s="242"/>
      <c r="FW192" s="242"/>
      <c r="FX192" s="242"/>
      <c r="FY192" s="242"/>
      <c r="FZ192" s="242"/>
      <c r="GA192" s="242"/>
      <c r="GB192" s="242"/>
      <c r="GC192" s="242"/>
      <c r="GD192" s="242"/>
      <c r="GE192" s="242"/>
      <c r="GF192" s="242"/>
      <c r="GG192" s="242"/>
      <c r="GH192" s="242"/>
      <c r="GI192" s="242"/>
      <c r="GJ192" s="242"/>
      <c r="GK192" s="242"/>
      <c r="GL192" s="242"/>
      <c r="GM192" s="242"/>
      <c r="GN192" s="242"/>
      <c r="GO192" s="242"/>
      <c r="GP192" s="242"/>
      <c r="GQ192" s="242"/>
      <c r="GR192" s="242"/>
      <c r="GS192" s="242"/>
      <c r="GT192" s="242"/>
      <c r="GU192" s="242"/>
      <c r="GV192" s="242"/>
      <c r="GW192" s="242"/>
      <c r="GX192" s="242"/>
      <c r="GY192" s="242"/>
      <c r="GZ192" s="242"/>
      <c r="HA192" s="242"/>
      <c r="HB192" s="242"/>
      <c r="HC192" s="242"/>
      <c r="HD192" s="242"/>
      <c r="HE192" s="242"/>
      <c r="HF192" s="242"/>
      <c r="HG192" s="242"/>
      <c r="HH192" s="242"/>
      <c r="HI192" s="242"/>
      <c r="HJ192" s="242"/>
      <c r="HK192" s="242"/>
      <c r="HL192" s="242"/>
      <c r="HM192" s="242"/>
      <c r="HN192" s="242"/>
      <c r="HO192" s="242"/>
      <c r="HP192" s="242"/>
      <c r="HQ192" s="242"/>
      <c r="HR192" s="242"/>
      <c r="HS192" s="242"/>
      <c r="HT192" s="242"/>
      <c r="HU192" s="242"/>
      <c r="HV192" s="242"/>
      <c r="HW192" s="242"/>
      <c r="HX192" s="242"/>
      <c r="HY192" s="242"/>
      <c r="HZ192" s="242"/>
      <c r="IA192" s="242"/>
      <c r="IB192" s="242"/>
      <c r="IC192" s="242"/>
      <c r="ID192" s="242"/>
      <c r="IE192" s="242"/>
      <c r="IF192" s="242"/>
      <c r="IG192" s="242"/>
      <c r="IH192" s="242"/>
      <c r="II192" s="242"/>
      <c r="IJ192" s="242"/>
      <c r="IK192" s="242"/>
      <c r="IL192" s="242"/>
      <c r="IM192" s="242"/>
      <c r="IN192" s="242"/>
      <c r="IO192" s="242"/>
      <c r="IP192" s="242"/>
      <c r="IQ192" s="242"/>
      <c r="IR192" s="242"/>
      <c r="IS192" s="242"/>
      <c r="IT192" s="242"/>
      <c r="IU192" s="242"/>
      <c r="IV192" s="242"/>
    </row>
    <row r="193" spans="1:256" ht="15.75" customHeight="1" x14ac:dyDescent="0.2">
      <c r="A193" s="242"/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242"/>
      <c r="AR193" s="242"/>
      <c r="AS193" s="242"/>
      <c r="AT193" s="242"/>
      <c r="AU193" s="242"/>
      <c r="AV193" s="242"/>
      <c r="AW193" s="242"/>
      <c r="AX193" s="242"/>
      <c r="AY193" s="242"/>
      <c r="AZ193" s="242"/>
      <c r="BA193" s="242"/>
      <c r="BB193" s="242"/>
      <c r="BC193" s="242"/>
      <c r="BD193" s="242"/>
      <c r="BE193" s="242"/>
      <c r="BF193" s="242"/>
      <c r="BG193" s="242"/>
      <c r="BH193" s="242"/>
      <c r="BI193" s="242"/>
      <c r="BJ193" s="242"/>
      <c r="BK193" s="242"/>
      <c r="BL193" s="242"/>
      <c r="BM193" s="242"/>
      <c r="BN193" s="242"/>
      <c r="BO193" s="242"/>
      <c r="BP193" s="242"/>
      <c r="BQ193" s="242"/>
      <c r="BR193" s="242"/>
      <c r="BS193" s="242"/>
      <c r="BT193" s="242"/>
      <c r="BU193" s="242"/>
      <c r="BV193" s="242"/>
      <c r="BW193" s="242"/>
      <c r="BX193" s="242"/>
      <c r="BY193" s="242"/>
      <c r="BZ193" s="242"/>
      <c r="CA193" s="242"/>
      <c r="CB193" s="242"/>
      <c r="CC193" s="242"/>
      <c r="CD193" s="242"/>
      <c r="CE193" s="242"/>
      <c r="CF193" s="242"/>
      <c r="CG193" s="242"/>
      <c r="CH193" s="242"/>
      <c r="CI193" s="242"/>
      <c r="CJ193" s="242"/>
      <c r="CK193" s="242"/>
      <c r="CL193" s="242"/>
      <c r="CM193" s="242"/>
      <c r="CN193" s="242"/>
      <c r="CO193" s="242"/>
      <c r="CP193" s="242"/>
      <c r="CQ193" s="242"/>
      <c r="CR193" s="242"/>
      <c r="CS193" s="242"/>
      <c r="CT193" s="242"/>
      <c r="CU193" s="242"/>
      <c r="CV193" s="242"/>
      <c r="CW193" s="242"/>
      <c r="CX193" s="242"/>
      <c r="CY193" s="242"/>
      <c r="CZ193" s="242"/>
      <c r="DA193" s="242"/>
      <c r="DB193" s="242"/>
      <c r="DC193" s="242"/>
      <c r="DD193" s="242"/>
      <c r="DE193" s="242"/>
      <c r="DF193" s="242"/>
      <c r="DG193" s="242"/>
      <c r="DH193" s="242"/>
      <c r="DI193" s="242"/>
      <c r="DJ193" s="242"/>
      <c r="DK193" s="242"/>
      <c r="DL193" s="242"/>
      <c r="DM193" s="242"/>
      <c r="DN193" s="242"/>
      <c r="DO193" s="242"/>
      <c r="DP193" s="242"/>
      <c r="DQ193" s="242"/>
      <c r="DR193" s="242"/>
      <c r="DS193" s="242"/>
      <c r="DT193" s="242"/>
      <c r="DU193" s="242"/>
      <c r="DV193" s="242"/>
      <c r="DW193" s="242"/>
      <c r="DX193" s="242"/>
      <c r="DY193" s="242"/>
      <c r="DZ193" s="242"/>
      <c r="EA193" s="242"/>
      <c r="EB193" s="242"/>
      <c r="EC193" s="242"/>
      <c r="ED193" s="242"/>
      <c r="EE193" s="242"/>
      <c r="EF193" s="242"/>
      <c r="EG193" s="242"/>
      <c r="EH193" s="242"/>
      <c r="EI193" s="242"/>
      <c r="EJ193" s="242"/>
      <c r="EK193" s="242"/>
      <c r="EL193" s="242"/>
      <c r="EM193" s="242"/>
      <c r="EN193" s="242"/>
      <c r="EO193" s="242"/>
      <c r="EP193" s="242"/>
      <c r="EQ193" s="242"/>
      <c r="ER193" s="242"/>
      <c r="ES193" s="242"/>
      <c r="ET193" s="242"/>
      <c r="EU193" s="242"/>
      <c r="EV193" s="242"/>
      <c r="EW193" s="242"/>
      <c r="EX193" s="242"/>
      <c r="EY193" s="242"/>
      <c r="EZ193" s="242"/>
      <c r="FA193" s="242"/>
      <c r="FB193" s="242"/>
      <c r="FC193" s="242"/>
      <c r="FD193" s="242"/>
      <c r="FE193" s="242"/>
      <c r="FF193" s="242"/>
      <c r="FG193" s="242"/>
      <c r="FH193" s="242"/>
      <c r="FI193" s="242"/>
      <c r="FJ193" s="242"/>
      <c r="FK193" s="242"/>
      <c r="FL193" s="242"/>
      <c r="FM193" s="242"/>
      <c r="FN193" s="242"/>
      <c r="FO193" s="242"/>
      <c r="FP193" s="242"/>
      <c r="FQ193" s="242"/>
      <c r="FR193" s="242"/>
      <c r="FS193" s="242"/>
      <c r="FT193" s="242"/>
      <c r="FU193" s="242"/>
      <c r="FV193" s="242"/>
      <c r="FW193" s="242"/>
      <c r="FX193" s="242"/>
      <c r="FY193" s="242"/>
      <c r="FZ193" s="242"/>
      <c r="GA193" s="242"/>
      <c r="GB193" s="242"/>
      <c r="GC193" s="242"/>
      <c r="GD193" s="242"/>
      <c r="GE193" s="242"/>
      <c r="GF193" s="242"/>
      <c r="GG193" s="242"/>
      <c r="GH193" s="242"/>
      <c r="GI193" s="242"/>
      <c r="GJ193" s="242"/>
      <c r="GK193" s="242"/>
      <c r="GL193" s="242"/>
      <c r="GM193" s="242"/>
      <c r="GN193" s="242"/>
      <c r="GO193" s="242"/>
      <c r="GP193" s="242"/>
      <c r="GQ193" s="242"/>
      <c r="GR193" s="242"/>
      <c r="GS193" s="242"/>
      <c r="GT193" s="242"/>
      <c r="GU193" s="242"/>
      <c r="GV193" s="242"/>
      <c r="GW193" s="242"/>
      <c r="GX193" s="242"/>
      <c r="GY193" s="242"/>
      <c r="GZ193" s="242"/>
      <c r="HA193" s="242"/>
      <c r="HB193" s="242"/>
      <c r="HC193" s="242"/>
      <c r="HD193" s="242"/>
      <c r="HE193" s="242"/>
      <c r="HF193" s="242"/>
      <c r="HG193" s="242"/>
      <c r="HH193" s="242"/>
      <c r="HI193" s="242"/>
      <c r="HJ193" s="242"/>
      <c r="HK193" s="242"/>
      <c r="HL193" s="242"/>
      <c r="HM193" s="242"/>
      <c r="HN193" s="242"/>
      <c r="HO193" s="242"/>
      <c r="HP193" s="242"/>
      <c r="HQ193" s="242"/>
      <c r="HR193" s="242"/>
      <c r="HS193" s="242"/>
      <c r="HT193" s="242"/>
      <c r="HU193" s="242"/>
      <c r="HV193" s="242"/>
      <c r="HW193" s="242"/>
      <c r="HX193" s="242"/>
      <c r="HY193" s="242"/>
      <c r="HZ193" s="242"/>
      <c r="IA193" s="242"/>
      <c r="IB193" s="242"/>
      <c r="IC193" s="242"/>
      <c r="ID193" s="242"/>
      <c r="IE193" s="242"/>
      <c r="IF193" s="242"/>
      <c r="IG193" s="242"/>
      <c r="IH193" s="242"/>
      <c r="II193" s="242"/>
      <c r="IJ193" s="242"/>
      <c r="IK193" s="242"/>
      <c r="IL193" s="242"/>
      <c r="IM193" s="242"/>
      <c r="IN193" s="242"/>
      <c r="IO193" s="242"/>
      <c r="IP193" s="242"/>
      <c r="IQ193" s="242"/>
      <c r="IR193" s="242"/>
      <c r="IS193" s="242"/>
      <c r="IT193" s="242"/>
      <c r="IU193" s="242"/>
      <c r="IV193" s="242"/>
    </row>
    <row r="194" spans="1:256" ht="15.75" customHeight="1" x14ac:dyDescent="0.2">
      <c r="A194" s="242"/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  <c r="AM194" s="242"/>
      <c r="AN194" s="242"/>
      <c r="AO194" s="242"/>
      <c r="AP194" s="242"/>
      <c r="AQ194" s="242"/>
      <c r="AR194" s="242"/>
      <c r="AS194" s="242"/>
      <c r="AT194" s="242"/>
      <c r="AU194" s="242"/>
      <c r="AV194" s="242"/>
      <c r="AW194" s="242"/>
      <c r="AX194" s="242"/>
      <c r="AY194" s="242"/>
      <c r="AZ194" s="242"/>
      <c r="BA194" s="242"/>
      <c r="BB194" s="242"/>
      <c r="BC194" s="242"/>
      <c r="BD194" s="242"/>
      <c r="BE194" s="242"/>
      <c r="BF194" s="242"/>
      <c r="BG194" s="242"/>
      <c r="BH194" s="242"/>
      <c r="BI194" s="242"/>
      <c r="BJ194" s="242"/>
      <c r="BK194" s="242"/>
      <c r="BL194" s="242"/>
      <c r="BM194" s="242"/>
      <c r="BN194" s="242"/>
      <c r="BO194" s="242"/>
      <c r="BP194" s="242"/>
      <c r="BQ194" s="242"/>
      <c r="BR194" s="242"/>
      <c r="BS194" s="242"/>
      <c r="BT194" s="242"/>
      <c r="BU194" s="242"/>
      <c r="BV194" s="242"/>
      <c r="BW194" s="242"/>
      <c r="BX194" s="242"/>
      <c r="BY194" s="242"/>
      <c r="BZ194" s="242"/>
      <c r="CA194" s="242"/>
      <c r="CB194" s="242"/>
      <c r="CC194" s="242"/>
      <c r="CD194" s="242"/>
      <c r="CE194" s="242"/>
      <c r="CF194" s="242"/>
      <c r="CG194" s="242"/>
      <c r="CH194" s="242"/>
      <c r="CI194" s="242"/>
      <c r="CJ194" s="242"/>
      <c r="CK194" s="242"/>
      <c r="CL194" s="242"/>
      <c r="CM194" s="242"/>
      <c r="CN194" s="242"/>
      <c r="CO194" s="242"/>
      <c r="CP194" s="242"/>
      <c r="CQ194" s="242"/>
      <c r="CR194" s="242"/>
      <c r="CS194" s="242"/>
      <c r="CT194" s="242"/>
      <c r="CU194" s="242"/>
      <c r="CV194" s="242"/>
      <c r="CW194" s="242"/>
      <c r="CX194" s="242"/>
      <c r="CY194" s="242"/>
      <c r="CZ194" s="242"/>
      <c r="DA194" s="242"/>
      <c r="DB194" s="242"/>
      <c r="DC194" s="242"/>
      <c r="DD194" s="242"/>
      <c r="DE194" s="242"/>
      <c r="DF194" s="242"/>
      <c r="DG194" s="242"/>
      <c r="DH194" s="242"/>
      <c r="DI194" s="242"/>
      <c r="DJ194" s="242"/>
      <c r="DK194" s="242"/>
      <c r="DL194" s="242"/>
      <c r="DM194" s="242"/>
      <c r="DN194" s="242"/>
      <c r="DO194" s="242"/>
      <c r="DP194" s="242"/>
      <c r="DQ194" s="242"/>
      <c r="DR194" s="242"/>
      <c r="DS194" s="242"/>
      <c r="DT194" s="242"/>
      <c r="DU194" s="242"/>
      <c r="DV194" s="242"/>
      <c r="DW194" s="242"/>
      <c r="DX194" s="242"/>
      <c r="DY194" s="242"/>
      <c r="DZ194" s="242"/>
      <c r="EA194" s="242"/>
      <c r="EB194" s="242"/>
      <c r="EC194" s="242"/>
      <c r="ED194" s="242"/>
      <c r="EE194" s="242"/>
      <c r="EF194" s="242"/>
      <c r="EG194" s="242"/>
      <c r="EH194" s="242"/>
      <c r="EI194" s="242"/>
      <c r="EJ194" s="242"/>
      <c r="EK194" s="242"/>
      <c r="EL194" s="242"/>
      <c r="EM194" s="242"/>
      <c r="EN194" s="242"/>
      <c r="EO194" s="242"/>
      <c r="EP194" s="242"/>
      <c r="EQ194" s="242"/>
      <c r="ER194" s="242"/>
      <c r="ES194" s="242"/>
      <c r="ET194" s="242"/>
      <c r="EU194" s="242"/>
      <c r="EV194" s="242"/>
      <c r="EW194" s="242"/>
      <c r="EX194" s="242"/>
      <c r="EY194" s="242"/>
      <c r="EZ194" s="242"/>
      <c r="FA194" s="242"/>
      <c r="FB194" s="242"/>
      <c r="FC194" s="242"/>
      <c r="FD194" s="242"/>
      <c r="FE194" s="242"/>
      <c r="FF194" s="242"/>
      <c r="FG194" s="242"/>
      <c r="FH194" s="242"/>
      <c r="FI194" s="242"/>
      <c r="FJ194" s="242"/>
      <c r="FK194" s="242"/>
      <c r="FL194" s="242"/>
      <c r="FM194" s="242"/>
      <c r="FN194" s="242"/>
      <c r="FO194" s="242"/>
      <c r="FP194" s="242"/>
      <c r="FQ194" s="242"/>
      <c r="FR194" s="242"/>
      <c r="FS194" s="242"/>
      <c r="FT194" s="242"/>
      <c r="FU194" s="242"/>
      <c r="FV194" s="242"/>
      <c r="FW194" s="242"/>
      <c r="FX194" s="242"/>
      <c r="FY194" s="242"/>
      <c r="FZ194" s="242"/>
      <c r="GA194" s="242"/>
      <c r="GB194" s="242"/>
      <c r="GC194" s="242"/>
      <c r="GD194" s="242"/>
      <c r="GE194" s="242"/>
      <c r="GF194" s="242"/>
      <c r="GG194" s="242"/>
      <c r="GH194" s="242"/>
      <c r="GI194" s="242"/>
      <c r="GJ194" s="242"/>
      <c r="GK194" s="242"/>
      <c r="GL194" s="242"/>
      <c r="GM194" s="242"/>
      <c r="GN194" s="242"/>
      <c r="GO194" s="242"/>
      <c r="GP194" s="242"/>
      <c r="GQ194" s="242"/>
      <c r="GR194" s="242"/>
      <c r="GS194" s="242"/>
      <c r="GT194" s="242"/>
      <c r="GU194" s="242"/>
      <c r="GV194" s="242"/>
      <c r="GW194" s="242"/>
      <c r="GX194" s="242"/>
      <c r="GY194" s="242"/>
      <c r="GZ194" s="242"/>
      <c r="HA194" s="242"/>
      <c r="HB194" s="242"/>
      <c r="HC194" s="242"/>
      <c r="HD194" s="242"/>
      <c r="HE194" s="242"/>
      <c r="HF194" s="242"/>
      <c r="HG194" s="242"/>
      <c r="HH194" s="242"/>
      <c r="HI194" s="242"/>
      <c r="HJ194" s="242"/>
      <c r="HK194" s="242"/>
      <c r="HL194" s="242"/>
      <c r="HM194" s="242"/>
      <c r="HN194" s="242"/>
      <c r="HO194" s="242"/>
      <c r="HP194" s="242"/>
      <c r="HQ194" s="242"/>
      <c r="HR194" s="242"/>
      <c r="HS194" s="242"/>
      <c r="HT194" s="242"/>
      <c r="HU194" s="242"/>
      <c r="HV194" s="242"/>
      <c r="HW194" s="242"/>
      <c r="HX194" s="242"/>
      <c r="HY194" s="242"/>
      <c r="HZ194" s="242"/>
      <c r="IA194" s="242"/>
      <c r="IB194" s="242"/>
      <c r="IC194" s="242"/>
      <c r="ID194" s="242"/>
      <c r="IE194" s="242"/>
      <c r="IF194" s="242"/>
      <c r="IG194" s="242"/>
      <c r="IH194" s="242"/>
      <c r="II194" s="242"/>
      <c r="IJ194" s="242"/>
      <c r="IK194" s="242"/>
      <c r="IL194" s="242"/>
      <c r="IM194" s="242"/>
      <c r="IN194" s="242"/>
      <c r="IO194" s="242"/>
      <c r="IP194" s="242"/>
      <c r="IQ194" s="242"/>
      <c r="IR194" s="242"/>
      <c r="IS194" s="242"/>
      <c r="IT194" s="242"/>
      <c r="IU194" s="242"/>
      <c r="IV194" s="242"/>
    </row>
    <row r="195" spans="1:256" ht="15.75" customHeight="1" x14ac:dyDescent="0.2">
      <c r="A195" s="242"/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2"/>
      <c r="AY195" s="242"/>
      <c r="AZ195" s="242"/>
      <c r="BA195" s="242"/>
      <c r="BB195" s="242"/>
      <c r="BC195" s="242"/>
      <c r="BD195" s="242"/>
      <c r="BE195" s="242"/>
      <c r="BF195" s="242"/>
      <c r="BG195" s="242"/>
      <c r="BH195" s="242"/>
      <c r="BI195" s="242"/>
      <c r="BJ195" s="242"/>
      <c r="BK195" s="242"/>
      <c r="BL195" s="242"/>
      <c r="BM195" s="242"/>
      <c r="BN195" s="242"/>
      <c r="BO195" s="242"/>
      <c r="BP195" s="242"/>
      <c r="BQ195" s="242"/>
      <c r="BR195" s="242"/>
      <c r="BS195" s="242"/>
      <c r="BT195" s="242"/>
      <c r="BU195" s="242"/>
      <c r="BV195" s="242"/>
      <c r="BW195" s="242"/>
      <c r="BX195" s="242"/>
      <c r="BY195" s="242"/>
      <c r="BZ195" s="242"/>
      <c r="CA195" s="242"/>
      <c r="CB195" s="242"/>
      <c r="CC195" s="242"/>
      <c r="CD195" s="242"/>
      <c r="CE195" s="242"/>
      <c r="CF195" s="242"/>
      <c r="CG195" s="242"/>
      <c r="CH195" s="242"/>
      <c r="CI195" s="242"/>
      <c r="CJ195" s="242"/>
      <c r="CK195" s="242"/>
      <c r="CL195" s="242"/>
      <c r="CM195" s="242"/>
      <c r="CN195" s="242"/>
      <c r="CO195" s="242"/>
      <c r="CP195" s="242"/>
      <c r="CQ195" s="242"/>
      <c r="CR195" s="242"/>
      <c r="CS195" s="242"/>
      <c r="CT195" s="242"/>
      <c r="CU195" s="242"/>
      <c r="CV195" s="242"/>
      <c r="CW195" s="242"/>
      <c r="CX195" s="242"/>
      <c r="CY195" s="242"/>
      <c r="CZ195" s="242"/>
      <c r="DA195" s="242"/>
      <c r="DB195" s="242"/>
      <c r="DC195" s="242"/>
      <c r="DD195" s="242"/>
      <c r="DE195" s="242"/>
      <c r="DF195" s="242"/>
      <c r="DG195" s="242"/>
      <c r="DH195" s="242"/>
      <c r="DI195" s="242"/>
      <c r="DJ195" s="242"/>
      <c r="DK195" s="242"/>
      <c r="DL195" s="242"/>
      <c r="DM195" s="242"/>
      <c r="DN195" s="242"/>
      <c r="DO195" s="242"/>
      <c r="DP195" s="242"/>
      <c r="DQ195" s="242"/>
      <c r="DR195" s="242"/>
      <c r="DS195" s="242"/>
      <c r="DT195" s="242"/>
      <c r="DU195" s="242"/>
      <c r="DV195" s="242"/>
      <c r="DW195" s="242"/>
      <c r="DX195" s="242"/>
      <c r="DY195" s="242"/>
      <c r="DZ195" s="242"/>
      <c r="EA195" s="242"/>
      <c r="EB195" s="242"/>
      <c r="EC195" s="242"/>
      <c r="ED195" s="242"/>
      <c r="EE195" s="242"/>
      <c r="EF195" s="242"/>
      <c r="EG195" s="242"/>
      <c r="EH195" s="242"/>
      <c r="EI195" s="242"/>
      <c r="EJ195" s="242"/>
      <c r="EK195" s="242"/>
      <c r="EL195" s="242"/>
      <c r="EM195" s="242"/>
      <c r="EN195" s="242"/>
      <c r="EO195" s="242"/>
      <c r="EP195" s="242"/>
      <c r="EQ195" s="242"/>
      <c r="ER195" s="242"/>
      <c r="ES195" s="242"/>
      <c r="ET195" s="242"/>
      <c r="EU195" s="242"/>
      <c r="EV195" s="242"/>
      <c r="EW195" s="242"/>
      <c r="EX195" s="242"/>
      <c r="EY195" s="242"/>
      <c r="EZ195" s="242"/>
      <c r="FA195" s="242"/>
      <c r="FB195" s="242"/>
      <c r="FC195" s="242"/>
      <c r="FD195" s="242"/>
      <c r="FE195" s="242"/>
      <c r="FF195" s="242"/>
      <c r="FG195" s="242"/>
      <c r="FH195" s="242"/>
      <c r="FI195" s="242"/>
      <c r="FJ195" s="242"/>
      <c r="FK195" s="242"/>
      <c r="FL195" s="242"/>
      <c r="FM195" s="242"/>
      <c r="FN195" s="242"/>
      <c r="FO195" s="242"/>
      <c r="FP195" s="242"/>
      <c r="FQ195" s="242"/>
      <c r="FR195" s="242"/>
      <c r="FS195" s="242"/>
      <c r="FT195" s="242"/>
      <c r="FU195" s="242"/>
      <c r="FV195" s="242"/>
      <c r="FW195" s="242"/>
      <c r="FX195" s="242"/>
      <c r="FY195" s="242"/>
      <c r="FZ195" s="242"/>
      <c r="GA195" s="242"/>
      <c r="GB195" s="242"/>
      <c r="GC195" s="242"/>
      <c r="GD195" s="242"/>
      <c r="GE195" s="242"/>
      <c r="GF195" s="242"/>
      <c r="GG195" s="242"/>
      <c r="GH195" s="242"/>
      <c r="GI195" s="242"/>
      <c r="GJ195" s="242"/>
      <c r="GK195" s="242"/>
      <c r="GL195" s="242"/>
      <c r="GM195" s="242"/>
      <c r="GN195" s="242"/>
      <c r="GO195" s="242"/>
      <c r="GP195" s="242"/>
      <c r="GQ195" s="242"/>
      <c r="GR195" s="242"/>
      <c r="GS195" s="242"/>
      <c r="GT195" s="242"/>
      <c r="GU195" s="242"/>
      <c r="GV195" s="242"/>
      <c r="GW195" s="242"/>
      <c r="GX195" s="242"/>
      <c r="GY195" s="242"/>
      <c r="GZ195" s="242"/>
      <c r="HA195" s="242"/>
      <c r="HB195" s="242"/>
      <c r="HC195" s="242"/>
      <c r="HD195" s="242"/>
      <c r="HE195" s="242"/>
      <c r="HF195" s="242"/>
      <c r="HG195" s="242"/>
      <c r="HH195" s="242"/>
      <c r="HI195" s="242"/>
      <c r="HJ195" s="242"/>
      <c r="HK195" s="242"/>
      <c r="HL195" s="242"/>
      <c r="HM195" s="242"/>
      <c r="HN195" s="242"/>
      <c r="HO195" s="242"/>
      <c r="HP195" s="242"/>
      <c r="HQ195" s="242"/>
      <c r="HR195" s="242"/>
      <c r="HS195" s="242"/>
      <c r="HT195" s="242"/>
      <c r="HU195" s="242"/>
      <c r="HV195" s="242"/>
      <c r="HW195" s="242"/>
      <c r="HX195" s="242"/>
      <c r="HY195" s="242"/>
      <c r="HZ195" s="242"/>
      <c r="IA195" s="242"/>
      <c r="IB195" s="242"/>
      <c r="IC195" s="242"/>
      <c r="ID195" s="242"/>
      <c r="IE195" s="242"/>
      <c r="IF195" s="242"/>
      <c r="IG195" s="242"/>
      <c r="IH195" s="242"/>
      <c r="II195" s="242"/>
      <c r="IJ195" s="242"/>
      <c r="IK195" s="242"/>
      <c r="IL195" s="242"/>
      <c r="IM195" s="242"/>
      <c r="IN195" s="242"/>
      <c r="IO195" s="242"/>
      <c r="IP195" s="242"/>
      <c r="IQ195" s="242"/>
      <c r="IR195" s="242"/>
      <c r="IS195" s="242"/>
      <c r="IT195" s="242"/>
      <c r="IU195" s="242"/>
      <c r="IV195" s="242"/>
    </row>
    <row r="196" spans="1:256" ht="15.75" customHeight="1" x14ac:dyDescent="0.2">
      <c r="A196" s="242"/>
      <c r="B196" s="242"/>
      <c r="C196" s="242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  <c r="AJ196" s="242"/>
      <c r="AK196" s="242"/>
      <c r="AL196" s="242"/>
      <c r="AM196" s="242"/>
      <c r="AN196" s="242"/>
      <c r="AO196" s="242"/>
      <c r="AP196" s="242"/>
      <c r="AQ196" s="242"/>
      <c r="AR196" s="242"/>
      <c r="AS196" s="242"/>
      <c r="AT196" s="242"/>
      <c r="AU196" s="242"/>
      <c r="AV196" s="242"/>
      <c r="AW196" s="242"/>
      <c r="AX196" s="242"/>
      <c r="AY196" s="242"/>
      <c r="AZ196" s="242"/>
      <c r="BA196" s="242"/>
      <c r="BB196" s="242"/>
      <c r="BC196" s="242"/>
      <c r="BD196" s="242"/>
      <c r="BE196" s="242"/>
      <c r="BF196" s="242"/>
      <c r="BG196" s="242"/>
      <c r="BH196" s="242"/>
      <c r="BI196" s="242"/>
      <c r="BJ196" s="242"/>
      <c r="BK196" s="242"/>
      <c r="BL196" s="242"/>
      <c r="BM196" s="242"/>
      <c r="BN196" s="242"/>
      <c r="BO196" s="242"/>
      <c r="BP196" s="242"/>
      <c r="BQ196" s="242"/>
      <c r="BR196" s="242"/>
      <c r="BS196" s="242"/>
      <c r="BT196" s="242"/>
      <c r="BU196" s="242"/>
      <c r="BV196" s="242"/>
      <c r="BW196" s="242"/>
      <c r="BX196" s="242"/>
      <c r="BY196" s="242"/>
      <c r="BZ196" s="242"/>
      <c r="CA196" s="242"/>
      <c r="CB196" s="242"/>
      <c r="CC196" s="242"/>
      <c r="CD196" s="242"/>
      <c r="CE196" s="242"/>
      <c r="CF196" s="242"/>
      <c r="CG196" s="242"/>
      <c r="CH196" s="242"/>
      <c r="CI196" s="242"/>
      <c r="CJ196" s="242"/>
      <c r="CK196" s="242"/>
      <c r="CL196" s="242"/>
      <c r="CM196" s="242"/>
      <c r="CN196" s="242"/>
      <c r="CO196" s="242"/>
      <c r="CP196" s="242"/>
      <c r="CQ196" s="242"/>
      <c r="CR196" s="242"/>
      <c r="CS196" s="242"/>
      <c r="CT196" s="242"/>
      <c r="CU196" s="242"/>
      <c r="CV196" s="242"/>
      <c r="CW196" s="242"/>
      <c r="CX196" s="242"/>
      <c r="CY196" s="242"/>
      <c r="CZ196" s="242"/>
      <c r="DA196" s="242"/>
      <c r="DB196" s="242"/>
      <c r="DC196" s="242"/>
      <c r="DD196" s="242"/>
      <c r="DE196" s="242"/>
      <c r="DF196" s="242"/>
      <c r="DG196" s="242"/>
      <c r="DH196" s="242"/>
      <c r="DI196" s="242"/>
      <c r="DJ196" s="242"/>
      <c r="DK196" s="242"/>
      <c r="DL196" s="242"/>
      <c r="DM196" s="242"/>
      <c r="DN196" s="242"/>
      <c r="DO196" s="242"/>
      <c r="DP196" s="242"/>
      <c r="DQ196" s="242"/>
      <c r="DR196" s="242"/>
      <c r="DS196" s="242"/>
      <c r="DT196" s="242"/>
      <c r="DU196" s="242"/>
      <c r="DV196" s="242"/>
      <c r="DW196" s="242"/>
      <c r="DX196" s="242"/>
      <c r="DY196" s="242"/>
      <c r="DZ196" s="242"/>
      <c r="EA196" s="242"/>
      <c r="EB196" s="242"/>
      <c r="EC196" s="242"/>
      <c r="ED196" s="242"/>
      <c r="EE196" s="242"/>
      <c r="EF196" s="242"/>
      <c r="EG196" s="242"/>
      <c r="EH196" s="242"/>
      <c r="EI196" s="242"/>
      <c r="EJ196" s="242"/>
      <c r="EK196" s="242"/>
      <c r="EL196" s="242"/>
      <c r="EM196" s="242"/>
      <c r="EN196" s="242"/>
      <c r="EO196" s="242"/>
      <c r="EP196" s="242"/>
      <c r="EQ196" s="242"/>
      <c r="ER196" s="242"/>
      <c r="ES196" s="242"/>
      <c r="ET196" s="242"/>
      <c r="EU196" s="242"/>
      <c r="EV196" s="242"/>
      <c r="EW196" s="242"/>
      <c r="EX196" s="242"/>
      <c r="EY196" s="242"/>
      <c r="EZ196" s="242"/>
      <c r="FA196" s="242"/>
      <c r="FB196" s="242"/>
      <c r="FC196" s="242"/>
      <c r="FD196" s="242"/>
      <c r="FE196" s="242"/>
      <c r="FF196" s="242"/>
      <c r="FG196" s="242"/>
      <c r="FH196" s="242"/>
      <c r="FI196" s="242"/>
      <c r="FJ196" s="242"/>
      <c r="FK196" s="242"/>
      <c r="FL196" s="242"/>
      <c r="FM196" s="242"/>
      <c r="FN196" s="242"/>
      <c r="FO196" s="242"/>
      <c r="FP196" s="242"/>
      <c r="FQ196" s="242"/>
      <c r="FR196" s="242"/>
      <c r="FS196" s="242"/>
      <c r="FT196" s="242"/>
      <c r="FU196" s="242"/>
      <c r="FV196" s="242"/>
      <c r="FW196" s="242"/>
      <c r="FX196" s="242"/>
      <c r="FY196" s="242"/>
      <c r="FZ196" s="242"/>
      <c r="GA196" s="242"/>
      <c r="GB196" s="242"/>
      <c r="GC196" s="242"/>
      <c r="GD196" s="242"/>
      <c r="GE196" s="242"/>
      <c r="GF196" s="242"/>
      <c r="GG196" s="242"/>
      <c r="GH196" s="242"/>
      <c r="GI196" s="242"/>
      <c r="GJ196" s="242"/>
      <c r="GK196" s="242"/>
      <c r="GL196" s="242"/>
      <c r="GM196" s="242"/>
      <c r="GN196" s="242"/>
      <c r="GO196" s="242"/>
      <c r="GP196" s="242"/>
      <c r="GQ196" s="242"/>
      <c r="GR196" s="242"/>
      <c r="GS196" s="242"/>
      <c r="GT196" s="242"/>
      <c r="GU196" s="242"/>
      <c r="GV196" s="242"/>
      <c r="GW196" s="242"/>
      <c r="GX196" s="242"/>
      <c r="GY196" s="242"/>
      <c r="GZ196" s="242"/>
      <c r="HA196" s="242"/>
      <c r="HB196" s="242"/>
      <c r="HC196" s="242"/>
      <c r="HD196" s="242"/>
      <c r="HE196" s="242"/>
      <c r="HF196" s="242"/>
      <c r="HG196" s="242"/>
      <c r="HH196" s="242"/>
      <c r="HI196" s="242"/>
      <c r="HJ196" s="242"/>
      <c r="HK196" s="242"/>
      <c r="HL196" s="242"/>
      <c r="HM196" s="242"/>
      <c r="HN196" s="242"/>
      <c r="HO196" s="242"/>
      <c r="HP196" s="242"/>
      <c r="HQ196" s="242"/>
      <c r="HR196" s="242"/>
      <c r="HS196" s="242"/>
      <c r="HT196" s="242"/>
      <c r="HU196" s="242"/>
      <c r="HV196" s="242"/>
      <c r="HW196" s="242"/>
      <c r="HX196" s="242"/>
      <c r="HY196" s="242"/>
      <c r="HZ196" s="242"/>
      <c r="IA196" s="242"/>
      <c r="IB196" s="242"/>
      <c r="IC196" s="242"/>
      <c r="ID196" s="242"/>
      <c r="IE196" s="242"/>
      <c r="IF196" s="242"/>
      <c r="IG196" s="242"/>
      <c r="IH196" s="242"/>
      <c r="II196" s="242"/>
      <c r="IJ196" s="242"/>
      <c r="IK196" s="242"/>
      <c r="IL196" s="242"/>
      <c r="IM196" s="242"/>
      <c r="IN196" s="242"/>
      <c r="IO196" s="242"/>
      <c r="IP196" s="242"/>
      <c r="IQ196" s="242"/>
      <c r="IR196" s="242"/>
      <c r="IS196" s="242"/>
      <c r="IT196" s="242"/>
      <c r="IU196" s="242"/>
      <c r="IV196" s="242"/>
    </row>
    <row r="197" spans="1:256" ht="15.75" customHeight="1" x14ac:dyDescent="0.2">
      <c r="A197" s="242"/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42"/>
      <c r="AM197" s="242"/>
      <c r="AN197" s="242"/>
      <c r="AO197" s="242"/>
      <c r="AP197" s="242"/>
      <c r="AQ197" s="242"/>
      <c r="AR197" s="242"/>
      <c r="AS197" s="242"/>
      <c r="AT197" s="242"/>
      <c r="AU197" s="242"/>
      <c r="AV197" s="242"/>
      <c r="AW197" s="242"/>
      <c r="AX197" s="242"/>
      <c r="AY197" s="242"/>
      <c r="AZ197" s="242"/>
      <c r="BA197" s="242"/>
      <c r="BB197" s="242"/>
      <c r="BC197" s="242"/>
      <c r="BD197" s="242"/>
      <c r="BE197" s="242"/>
      <c r="BF197" s="242"/>
      <c r="BG197" s="242"/>
      <c r="BH197" s="242"/>
      <c r="BI197" s="242"/>
      <c r="BJ197" s="242"/>
      <c r="BK197" s="242"/>
      <c r="BL197" s="242"/>
      <c r="BM197" s="242"/>
      <c r="BN197" s="242"/>
      <c r="BO197" s="242"/>
      <c r="BP197" s="242"/>
      <c r="BQ197" s="242"/>
      <c r="BR197" s="242"/>
      <c r="BS197" s="242"/>
      <c r="BT197" s="242"/>
      <c r="BU197" s="242"/>
      <c r="BV197" s="242"/>
      <c r="BW197" s="242"/>
      <c r="BX197" s="242"/>
      <c r="BY197" s="242"/>
      <c r="BZ197" s="242"/>
      <c r="CA197" s="242"/>
      <c r="CB197" s="242"/>
      <c r="CC197" s="242"/>
      <c r="CD197" s="242"/>
      <c r="CE197" s="242"/>
      <c r="CF197" s="242"/>
      <c r="CG197" s="242"/>
      <c r="CH197" s="242"/>
      <c r="CI197" s="242"/>
      <c r="CJ197" s="242"/>
      <c r="CK197" s="242"/>
      <c r="CL197" s="242"/>
      <c r="CM197" s="242"/>
      <c r="CN197" s="242"/>
      <c r="CO197" s="242"/>
      <c r="CP197" s="242"/>
      <c r="CQ197" s="242"/>
      <c r="CR197" s="242"/>
      <c r="CS197" s="242"/>
      <c r="CT197" s="242"/>
      <c r="CU197" s="242"/>
      <c r="CV197" s="242"/>
      <c r="CW197" s="242"/>
      <c r="CX197" s="242"/>
      <c r="CY197" s="242"/>
      <c r="CZ197" s="242"/>
      <c r="DA197" s="242"/>
      <c r="DB197" s="242"/>
      <c r="DC197" s="242"/>
      <c r="DD197" s="242"/>
      <c r="DE197" s="242"/>
      <c r="DF197" s="242"/>
      <c r="DG197" s="242"/>
      <c r="DH197" s="242"/>
      <c r="DI197" s="242"/>
      <c r="DJ197" s="242"/>
      <c r="DK197" s="242"/>
      <c r="DL197" s="242"/>
      <c r="DM197" s="242"/>
      <c r="DN197" s="242"/>
      <c r="DO197" s="242"/>
      <c r="DP197" s="242"/>
      <c r="DQ197" s="242"/>
      <c r="DR197" s="242"/>
      <c r="DS197" s="242"/>
      <c r="DT197" s="242"/>
      <c r="DU197" s="242"/>
      <c r="DV197" s="242"/>
      <c r="DW197" s="242"/>
      <c r="DX197" s="242"/>
      <c r="DY197" s="242"/>
      <c r="DZ197" s="242"/>
      <c r="EA197" s="242"/>
      <c r="EB197" s="242"/>
      <c r="EC197" s="242"/>
      <c r="ED197" s="242"/>
      <c r="EE197" s="242"/>
      <c r="EF197" s="242"/>
      <c r="EG197" s="242"/>
      <c r="EH197" s="242"/>
      <c r="EI197" s="242"/>
      <c r="EJ197" s="242"/>
      <c r="EK197" s="242"/>
      <c r="EL197" s="242"/>
      <c r="EM197" s="242"/>
      <c r="EN197" s="242"/>
      <c r="EO197" s="242"/>
      <c r="EP197" s="242"/>
      <c r="EQ197" s="242"/>
      <c r="ER197" s="242"/>
      <c r="ES197" s="242"/>
      <c r="ET197" s="242"/>
      <c r="EU197" s="242"/>
      <c r="EV197" s="242"/>
      <c r="EW197" s="242"/>
      <c r="EX197" s="242"/>
      <c r="EY197" s="242"/>
      <c r="EZ197" s="242"/>
      <c r="FA197" s="242"/>
      <c r="FB197" s="242"/>
      <c r="FC197" s="242"/>
      <c r="FD197" s="242"/>
      <c r="FE197" s="242"/>
      <c r="FF197" s="242"/>
      <c r="FG197" s="242"/>
      <c r="FH197" s="242"/>
      <c r="FI197" s="242"/>
      <c r="FJ197" s="242"/>
      <c r="FK197" s="242"/>
      <c r="FL197" s="242"/>
      <c r="FM197" s="242"/>
      <c r="FN197" s="242"/>
      <c r="FO197" s="242"/>
      <c r="FP197" s="242"/>
      <c r="FQ197" s="242"/>
      <c r="FR197" s="242"/>
      <c r="FS197" s="242"/>
      <c r="FT197" s="242"/>
      <c r="FU197" s="242"/>
      <c r="FV197" s="242"/>
      <c r="FW197" s="242"/>
      <c r="FX197" s="242"/>
      <c r="FY197" s="242"/>
      <c r="FZ197" s="242"/>
      <c r="GA197" s="242"/>
      <c r="GB197" s="242"/>
      <c r="GC197" s="242"/>
      <c r="GD197" s="242"/>
      <c r="GE197" s="242"/>
      <c r="GF197" s="242"/>
      <c r="GG197" s="242"/>
      <c r="GH197" s="242"/>
      <c r="GI197" s="242"/>
      <c r="GJ197" s="242"/>
      <c r="GK197" s="242"/>
      <c r="GL197" s="242"/>
      <c r="GM197" s="242"/>
      <c r="GN197" s="242"/>
      <c r="GO197" s="242"/>
      <c r="GP197" s="242"/>
      <c r="GQ197" s="242"/>
      <c r="GR197" s="242"/>
      <c r="GS197" s="242"/>
      <c r="GT197" s="242"/>
      <c r="GU197" s="242"/>
      <c r="GV197" s="242"/>
      <c r="GW197" s="242"/>
      <c r="GX197" s="242"/>
      <c r="GY197" s="242"/>
      <c r="GZ197" s="242"/>
      <c r="HA197" s="242"/>
      <c r="HB197" s="242"/>
      <c r="HC197" s="242"/>
      <c r="HD197" s="242"/>
      <c r="HE197" s="242"/>
      <c r="HF197" s="242"/>
      <c r="HG197" s="242"/>
      <c r="HH197" s="242"/>
      <c r="HI197" s="242"/>
      <c r="HJ197" s="242"/>
      <c r="HK197" s="242"/>
      <c r="HL197" s="242"/>
      <c r="HM197" s="242"/>
      <c r="HN197" s="242"/>
      <c r="HO197" s="242"/>
      <c r="HP197" s="242"/>
      <c r="HQ197" s="242"/>
      <c r="HR197" s="242"/>
      <c r="HS197" s="242"/>
      <c r="HT197" s="242"/>
      <c r="HU197" s="242"/>
      <c r="HV197" s="242"/>
      <c r="HW197" s="242"/>
      <c r="HX197" s="242"/>
      <c r="HY197" s="242"/>
      <c r="HZ197" s="242"/>
      <c r="IA197" s="242"/>
      <c r="IB197" s="242"/>
      <c r="IC197" s="242"/>
      <c r="ID197" s="242"/>
      <c r="IE197" s="242"/>
      <c r="IF197" s="242"/>
      <c r="IG197" s="242"/>
      <c r="IH197" s="242"/>
      <c r="II197" s="242"/>
      <c r="IJ197" s="242"/>
      <c r="IK197" s="242"/>
      <c r="IL197" s="242"/>
      <c r="IM197" s="242"/>
      <c r="IN197" s="242"/>
      <c r="IO197" s="242"/>
      <c r="IP197" s="242"/>
      <c r="IQ197" s="242"/>
      <c r="IR197" s="242"/>
      <c r="IS197" s="242"/>
      <c r="IT197" s="242"/>
      <c r="IU197" s="242"/>
      <c r="IV197" s="242"/>
    </row>
    <row r="198" spans="1:256" ht="15.75" customHeight="1" x14ac:dyDescent="0.2">
      <c r="A198" s="242"/>
      <c r="B198" s="242"/>
      <c r="C198" s="242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  <c r="AJ198" s="242"/>
      <c r="AK198" s="242"/>
      <c r="AL198" s="242"/>
      <c r="AM198" s="242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42"/>
      <c r="AY198" s="242"/>
      <c r="AZ198" s="242"/>
      <c r="BA198" s="242"/>
      <c r="BB198" s="242"/>
      <c r="BC198" s="242"/>
      <c r="BD198" s="242"/>
      <c r="BE198" s="242"/>
      <c r="BF198" s="242"/>
      <c r="BG198" s="242"/>
      <c r="BH198" s="242"/>
      <c r="BI198" s="242"/>
      <c r="BJ198" s="242"/>
      <c r="BK198" s="242"/>
      <c r="BL198" s="242"/>
      <c r="BM198" s="242"/>
      <c r="BN198" s="242"/>
      <c r="BO198" s="242"/>
      <c r="BP198" s="242"/>
      <c r="BQ198" s="242"/>
      <c r="BR198" s="242"/>
      <c r="BS198" s="242"/>
      <c r="BT198" s="242"/>
      <c r="BU198" s="242"/>
      <c r="BV198" s="242"/>
      <c r="BW198" s="242"/>
      <c r="BX198" s="242"/>
      <c r="BY198" s="242"/>
      <c r="BZ198" s="242"/>
      <c r="CA198" s="242"/>
      <c r="CB198" s="242"/>
      <c r="CC198" s="242"/>
      <c r="CD198" s="242"/>
      <c r="CE198" s="242"/>
      <c r="CF198" s="242"/>
      <c r="CG198" s="242"/>
      <c r="CH198" s="242"/>
      <c r="CI198" s="242"/>
      <c r="CJ198" s="242"/>
      <c r="CK198" s="242"/>
      <c r="CL198" s="242"/>
      <c r="CM198" s="242"/>
      <c r="CN198" s="242"/>
      <c r="CO198" s="242"/>
      <c r="CP198" s="242"/>
      <c r="CQ198" s="242"/>
      <c r="CR198" s="242"/>
      <c r="CS198" s="242"/>
      <c r="CT198" s="242"/>
      <c r="CU198" s="242"/>
      <c r="CV198" s="242"/>
      <c r="CW198" s="242"/>
      <c r="CX198" s="242"/>
      <c r="CY198" s="242"/>
      <c r="CZ198" s="242"/>
      <c r="DA198" s="242"/>
      <c r="DB198" s="242"/>
      <c r="DC198" s="242"/>
      <c r="DD198" s="242"/>
      <c r="DE198" s="242"/>
      <c r="DF198" s="242"/>
      <c r="DG198" s="242"/>
      <c r="DH198" s="242"/>
      <c r="DI198" s="242"/>
      <c r="DJ198" s="242"/>
      <c r="DK198" s="242"/>
      <c r="DL198" s="242"/>
      <c r="DM198" s="242"/>
      <c r="DN198" s="242"/>
      <c r="DO198" s="242"/>
      <c r="DP198" s="242"/>
      <c r="DQ198" s="242"/>
      <c r="DR198" s="242"/>
      <c r="DS198" s="242"/>
      <c r="DT198" s="242"/>
      <c r="DU198" s="242"/>
      <c r="DV198" s="242"/>
      <c r="DW198" s="242"/>
      <c r="DX198" s="242"/>
      <c r="DY198" s="242"/>
      <c r="DZ198" s="242"/>
      <c r="EA198" s="242"/>
      <c r="EB198" s="242"/>
      <c r="EC198" s="242"/>
      <c r="ED198" s="242"/>
      <c r="EE198" s="242"/>
      <c r="EF198" s="242"/>
      <c r="EG198" s="242"/>
      <c r="EH198" s="242"/>
      <c r="EI198" s="242"/>
      <c r="EJ198" s="242"/>
      <c r="EK198" s="242"/>
      <c r="EL198" s="242"/>
      <c r="EM198" s="242"/>
      <c r="EN198" s="242"/>
      <c r="EO198" s="242"/>
      <c r="EP198" s="242"/>
      <c r="EQ198" s="242"/>
      <c r="ER198" s="242"/>
      <c r="ES198" s="242"/>
      <c r="ET198" s="242"/>
      <c r="EU198" s="242"/>
      <c r="EV198" s="242"/>
      <c r="EW198" s="242"/>
      <c r="EX198" s="242"/>
      <c r="EY198" s="242"/>
      <c r="EZ198" s="242"/>
      <c r="FA198" s="242"/>
      <c r="FB198" s="242"/>
      <c r="FC198" s="242"/>
      <c r="FD198" s="242"/>
      <c r="FE198" s="242"/>
      <c r="FF198" s="242"/>
      <c r="FG198" s="242"/>
      <c r="FH198" s="242"/>
      <c r="FI198" s="242"/>
      <c r="FJ198" s="242"/>
      <c r="FK198" s="242"/>
      <c r="FL198" s="242"/>
      <c r="FM198" s="242"/>
      <c r="FN198" s="242"/>
      <c r="FO198" s="242"/>
      <c r="FP198" s="242"/>
      <c r="FQ198" s="242"/>
      <c r="FR198" s="242"/>
      <c r="FS198" s="242"/>
      <c r="FT198" s="242"/>
      <c r="FU198" s="242"/>
      <c r="FV198" s="242"/>
      <c r="FW198" s="242"/>
      <c r="FX198" s="242"/>
      <c r="FY198" s="242"/>
      <c r="FZ198" s="242"/>
      <c r="GA198" s="242"/>
      <c r="GB198" s="242"/>
      <c r="GC198" s="242"/>
      <c r="GD198" s="242"/>
      <c r="GE198" s="242"/>
      <c r="GF198" s="242"/>
      <c r="GG198" s="242"/>
      <c r="GH198" s="242"/>
      <c r="GI198" s="242"/>
      <c r="GJ198" s="242"/>
      <c r="GK198" s="242"/>
      <c r="GL198" s="242"/>
      <c r="GM198" s="242"/>
      <c r="GN198" s="242"/>
      <c r="GO198" s="242"/>
      <c r="GP198" s="242"/>
      <c r="GQ198" s="242"/>
      <c r="GR198" s="242"/>
      <c r="GS198" s="242"/>
      <c r="GT198" s="242"/>
      <c r="GU198" s="242"/>
      <c r="GV198" s="242"/>
      <c r="GW198" s="242"/>
      <c r="GX198" s="242"/>
      <c r="GY198" s="242"/>
      <c r="GZ198" s="242"/>
      <c r="HA198" s="242"/>
      <c r="HB198" s="242"/>
      <c r="HC198" s="242"/>
      <c r="HD198" s="242"/>
      <c r="HE198" s="242"/>
      <c r="HF198" s="242"/>
      <c r="HG198" s="242"/>
      <c r="HH198" s="242"/>
      <c r="HI198" s="242"/>
      <c r="HJ198" s="242"/>
      <c r="HK198" s="242"/>
      <c r="HL198" s="242"/>
      <c r="HM198" s="242"/>
      <c r="HN198" s="242"/>
      <c r="HO198" s="242"/>
      <c r="HP198" s="242"/>
      <c r="HQ198" s="242"/>
      <c r="HR198" s="242"/>
      <c r="HS198" s="242"/>
      <c r="HT198" s="242"/>
      <c r="HU198" s="242"/>
      <c r="HV198" s="242"/>
      <c r="HW198" s="242"/>
      <c r="HX198" s="242"/>
      <c r="HY198" s="242"/>
      <c r="HZ198" s="242"/>
      <c r="IA198" s="242"/>
      <c r="IB198" s="242"/>
      <c r="IC198" s="242"/>
      <c r="ID198" s="242"/>
      <c r="IE198" s="242"/>
      <c r="IF198" s="242"/>
      <c r="IG198" s="242"/>
      <c r="IH198" s="242"/>
      <c r="II198" s="242"/>
      <c r="IJ198" s="242"/>
      <c r="IK198" s="242"/>
      <c r="IL198" s="242"/>
      <c r="IM198" s="242"/>
      <c r="IN198" s="242"/>
      <c r="IO198" s="242"/>
      <c r="IP198" s="242"/>
      <c r="IQ198" s="242"/>
      <c r="IR198" s="242"/>
      <c r="IS198" s="242"/>
      <c r="IT198" s="242"/>
      <c r="IU198" s="242"/>
      <c r="IV198" s="242"/>
    </row>
    <row r="199" spans="1:256" ht="15.75" customHeight="1" x14ac:dyDescent="0.2">
      <c r="A199" s="242"/>
      <c r="B199" s="242"/>
      <c r="C199" s="242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  <c r="AJ199" s="242"/>
      <c r="AK199" s="242"/>
      <c r="AL199" s="242"/>
      <c r="AM199" s="242"/>
      <c r="AN199" s="242"/>
      <c r="AO199" s="242"/>
      <c r="AP199" s="242"/>
      <c r="AQ199" s="242"/>
      <c r="AR199" s="242"/>
      <c r="AS199" s="242"/>
      <c r="AT199" s="242"/>
      <c r="AU199" s="242"/>
      <c r="AV199" s="242"/>
      <c r="AW199" s="242"/>
      <c r="AX199" s="242"/>
      <c r="AY199" s="242"/>
      <c r="AZ199" s="242"/>
      <c r="BA199" s="242"/>
      <c r="BB199" s="242"/>
      <c r="BC199" s="242"/>
      <c r="BD199" s="242"/>
      <c r="BE199" s="242"/>
      <c r="BF199" s="242"/>
      <c r="BG199" s="242"/>
      <c r="BH199" s="242"/>
      <c r="BI199" s="242"/>
      <c r="BJ199" s="242"/>
      <c r="BK199" s="242"/>
      <c r="BL199" s="242"/>
      <c r="BM199" s="242"/>
      <c r="BN199" s="242"/>
      <c r="BO199" s="242"/>
      <c r="BP199" s="242"/>
      <c r="BQ199" s="242"/>
      <c r="BR199" s="242"/>
      <c r="BS199" s="242"/>
      <c r="BT199" s="242"/>
      <c r="BU199" s="242"/>
      <c r="BV199" s="242"/>
      <c r="BW199" s="242"/>
      <c r="BX199" s="242"/>
      <c r="BY199" s="242"/>
      <c r="BZ199" s="242"/>
      <c r="CA199" s="242"/>
      <c r="CB199" s="242"/>
      <c r="CC199" s="242"/>
      <c r="CD199" s="242"/>
      <c r="CE199" s="242"/>
      <c r="CF199" s="242"/>
      <c r="CG199" s="242"/>
      <c r="CH199" s="242"/>
      <c r="CI199" s="242"/>
      <c r="CJ199" s="242"/>
      <c r="CK199" s="242"/>
      <c r="CL199" s="242"/>
      <c r="CM199" s="242"/>
      <c r="CN199" s="242"/>
      <c r="CO199" s="242"/>
      <c r="CP199" s="242"/>
      <c r="CQ199" s="242"/>
      <c r="CR199" s="242"/>
      <c r="CS199" s="242"/>
      <c r="CT199" s="242"/>
      <c r="CU199" s="242"/>
      <c r="CV199" s="242"/>
      <c r="CW199" s="242"/>
      <c r="CX199" s="242"/>
      <c r="CY199" s="242"/>
      <c r="CZ199" s="242"/>
      <c r="DA199" s="242"/>
      <c r="DB199" s="242"/>
      <c r="DC199" s="242"/>
      <c r="DD199" s="242"/>
      <c r="DE199" s="242"/>
      <c r="DF199" s="242"/>
      <c r="DG199" s="242"/>
      <c r="DH199" s="242"/>
      <c r="DI199" s="242"/>
      <c r="DJ199" s="242"/>
      <c r="DK199" s="242"/>
      <c r="DL199" s="242"/>
      <c r="DM199" s="242"/>
      <c r="DN199" s="242"/>
      <c r="DO199" s="242"/>
      <c r="DP199" s="242"/>
      <c r="DQ199" s="242"/>
      <c r="DR199" s="242"/>
      <c r="DS199" s="242"/>
      <c r="DT199" s="242"/>
      <c r="DU199" s="242"/>
      <c r="DV199" s="242"/>
      <c r="DW199" s="242"/>
      <c r="DX199" s="242"/>
      <c r="DY199" s="242"/>
      <c r="DZ199" s="242"/>
      <c r="EA199" s="242"/>
      <c r="EB199" s="242"/>
      <c r="EC199" s="242"/>
      <c r="ED199" s="242"/>
      <c r="EE199" s="242"/>
      <c r="EF199" s="242"/>
      <c r="EG199" s="242"/>
      <c r="EH199" s="242"/>
      <c r="EI199" s="242"/>
      <c r="EJ199" s="242"/>
      <c r="EK199" s="242"/>
      <c r="EL199" s="242"/>
      <c r="EM199" s="242"/>
      <c r="EN199" s="242"/>
      <c r="EO199" s="242"/>
      <c r="EP199" s="242"/>
      <c r="EQ199" s="242"/>
      <c r="ER199" s="242"/>
      <c r="ES199" s="242"/>
      <c r="ET199" s="242"/>
      <c r="EU199" s="242"/>
      <c r="EV199" s="242"/>
      <c r="EW199" s="242"/>
      <c r="EX199" s="242"/>
      <c r="EY199" s="242"/>
      <c r="EZ199" s="242"/>
      <c r="FA199" s="242"/>
      <c r="FB199" s="242"/>
      <c r="FC199" s="242"/>
      <c r="FD199" s="242"/>
      <c r="FE199" s="242"/>
      <c r="FF199" s="242"/>
      <c r="FG199" s="242"/>
      <c r="FH199" s="242"/>
      <c r="FI199" s="242"/>
      <c r="FJ199" s="242"/>
      <c r="FK199" s="242"/>
      <c r="FL199" s="242"/>
      <c r="FM199" s="242"/>
      <c r="FN199" s="242"/>
      <c r="FO199" s="242"/>
      <c r="FP199" s="242"/>
      <c r="FQ199" s="242"/>
      <c r="FR199" s="242"/>
      <c r="FS199" s="242"/>
      <c r="FT199" s="242"/>
      <c r="FU199" s="242"/>
      <c r="FV199" s="242"/>
      <c r="FW199" s="242"/>
      <c r="FX199" s="242"/>
      <c r="FY199" s="242"/>
      <c r="FZ199" s="242"/>
      <c r="GA199" s="242"/>
      <c r="GB199" s="242"/>
      <c r="GC199" s="242"/>
      <c r="GD199" s="242"/>
      <c r="GE199" s="242"/>
      <c r="GF199" s="242"/>
      <c r="GG199" s="242"/>
      <c r="GH199" s="242"/>
      <c r="GI199" s="242"/>
      <c r="GJ199" s="242"/>
      <c r="GK199" s="242"/>
      <c r="GL199" s="242"/>
      <c r="GM199" s="242"/>
      <c r="GN199" s="242"/>
      <c r="GO199" s="242"/>
      <c r="GP199" s="242"/>
      <c r="GQ199" s="242"/>
      <c r="GR199" s="242"/>
      <c r="GS199" s="242"/>
      <c r="GT199" s="242"/>
      <c r="GU199" s="242"/>
      <c r="GV199" s="242"/>
      <c r="GW199" s="242"/>
      <c r="GX199" s="242"/>
      <c r="GY199" s="242"/>
      <c r="GZ199" s="242"/>
      <c r="HA199" s="242"/>
      <c r="HB199" s="242"/>
      <c r="HC199" s="242"/>
      <c r="HD199" s="242"/>
      <c r="HE199" s="242"/>
      <c r="HF199" s="242"/>
      <c r="HG199" s="242"/>
      <c r="HH199" s="242"/>
      <c r="HI199" s="242"/>
      <c r="HJ199" s="242"/>
      <c r="HK199" s="242"/>
      <c r="HL199" s="242"/>
      <c r="HM199" s="242"/>
      <c r="HN199" s="242"/>
      <c r="HO199" s="242"/>
      <c r="HP199" s="242"/>
      <c r="HQ199" s="242"/>
      <c r="HR199" s="242"/>
      <c r="HS199" s="242"/>
      <c r="HT199" s="242"/>
      <c r="HU199" s="242"/>
      <c r="HV199" s="242"/>
      <c r="HW199" s="242"/>
      <c r="HX199" s="242"/>
      <c r="HY199" s="242"/>
      <c r="HZ199" s="242"/>
      <c r="IA199" s="242"/>
      <c r="IB199" s="242"/>
      <c r="IC199" s="242"/>
      <c r="ID199" s="242"/>
      <c r="IE199" s="242"/>
      <c r="IF199" s="242"/>
      <c r="IG199" s="242"/>
      <c r="IH199" s="242"/>
      <c r="II199" s="242"/>
      <c r="IJ199" s="242"/>
      <c r="IK199" s="242"/>
      <c r="IL199" s="242"/>
      <c r="IM199" s="242"/>
      <c r="IN199" s="242"/>
      <c r="IO199" s="242"/>
      <c r="IP199" s="242"/>
      <c r="IQ199" s="242"/>
      <c r="IR199" s="242"/>
      <c r="IS199" s="242"/>
      <c r="IT199" s="242"/>
      <c r="IU199" s="242"/>
      <c r="IV199" s="242"/>
    </row>
    <row r="200" spans="1:256" ht="12.75" x14ac:dyDescent="0.2">
      <c r="A200" s="242"/>
      <c r="B200" s="242"/>
      <c r="C200" s="242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  <c r="AJ200" s="242"/>
      <c r="AK200" s="242"/>
      <c r="AL200" s="242"/>
      <c r="AM200" s="242"/>
      <c r="AN200" s="242"/>
      <c r="AO200" s="242"/>
      <c r="AP200" s="242"/>
      <c r="AQ200" s="242"/>
      <c r="AR200" s="242"/>
      <c r="AS200" s="242"/>
      <c r="AT200" s="242"/>
      <c r="AU200" s="242"/>
      <c r="AV200" s="242"/>
      <c r="AW200" s="242"/>
      <c r="AX200" s="242"/>
      <c r="AY200" s="242"/>
      <c r="AZ200" s="242"/>
      <c r="BA200" s="242"/>
      <c r="BB200" s="242"/>
      <c r="BC200" s="242"/>
      <c r="BD200" s="242"/>
      <c r="BE200" s="242"/>
      <c r="BF200" s="242"/>
      <c r="BG200" s="242"/>
      <c r="BH200" s="242"/>
      <c r="BI200" s="242"/>
      <c r="BJ200" s="242"/>
      <c r="BK200" s="242"/>
      <c r="BL200" s="242"/>
      <c r="BM200" s="242"/>
      <c r="BN200" s="242"/>
      <c r="BO200" s="242"/>
      <c r="BP200" s="242"/>
      <c r="BQ200" s="242"/>
      <c r="BR200" s="242"/>
      <c r="BS200" s="242"/>
      <c r="BT200" s="242"/>
      <c r="BU200" s="242"/>
      <c r="BV200" s="242"/>
      <c r="BW200" s="242"/>
      <c r="BX200" s="242"/>
      <c r="BY200" s="242"/>
      <c r="BZ200" s="242"/>
      <c r="CA200" s="242"/>
      <c r="CB200" s="242"/>
      <c r="CC200" s="242"/>
      <c r="CD200" s="242"/>
      <c r="CE200" s="242"/>
      <c r="CF200" s="242"/>
      <c r="CG200" s="242"/>
      <c r="CH200" s="242"/>
      <c r="CI200" s="242"/>
      <c r="CJ200" s="242"/>
      <c r="CK200" s="242"/>
      <c r="CL200" s="242"/>
      <c r="CM200" s="242"/>
      <c r="CN200" s="242"/>
      <c r="CO200" s="242"/>
      <c r="CP200" s="242"/>
      <c r="CQ200" s="242"/>
      <c r="CR200" s="242"/>
      <c r="CS200" s="242"/>
      <c r="CT200" s="242"/>
      <c r="CU200" s="242"/>
      <c r="CV200" s="242"/>
      <c r="CW200" s="242"/>
      <c r="CX200" s="242"/>
      <c r="CY200" s="242"/>
      <c r="CZ200" s="242"/>
      <c r="DA200" s="242"/>
      <c r="DB200" s="242"/>
      <c r="DC200" s="242"/>
      <c r="DD200" s="242"/>
      <c r="DE200" s="242"/>
      <c r="DF200" s="242"/>
      <c r="DG200" s="242"/>
      <c r="DH200" s="242"/>
      <c r="DI200" s="242"/>
      <c r="DJ200" s="242"/>
      <c r="DK200" s="242"/>
      <c r="DL200" s="242"/>
      <c r="DM200" s="242"/>
      <c r="DN200" s="242"/>
      <c r="DO200" s="242"/>
      <c r="DP200" s="242"/>
      <c r="DQ200" s="242"/>
      <c r="DR200" s="242"/>
      <c r="DS200" s="242"/>
      <c r="DT200" s="242"/>
      <c r="DU200" s="242"/>
      <c r="DV200" s="242"/>
      <c r="DW200" s="242"/>
      <c r="DX200" s="242"/>
      <c r="DY200" s="242"/>
      <c r="DZ200" s="242"/>
      <c r="EA200" s="242"/>
      <c r="EB200" s="242"/>
      <c r="EC200" s="242"/>
      <c r="ED200" s="242"/>
      <c r="EE200" s="242"/>
      <c r="EF200" s="242"/>
      <c r="EG200" s="242"/>
      <c r="EH200" s="242"/>
      <c r="EI200" s="242"/>
      <c r="EJ200" s="242"/>
      <c r="EK200" s="242"/>
      <c r="EL200" s="242"/>
      <c r="EM200" s="242"/>
      <c r="EN200" s="242"/>
      <c r="EO200" s="242"/>
      <c r="EP200" s="242"/>
      <c r="EQ200" s="242"/>
      <c r="ER200" s="242"/>
      <c r="ES200" s="242"/>
      <c r="ET200" s="242"/>
      <c r="EU200" s="242"/>
      <c r="EV200" s="242"/>
      <c r="EW200" s="242"/>
      <c r="EX200" s="242"/>
      <c r="EY200" s="242"/>
      <c r="EZ200" s="242"/>
      <c r="FA200" s="242"/>
      <c r="FB200" s="242"/>
      <c r="FC200" s="242"/>
      <c r="FD200" s="242"/>
      <c r="FE200" s="242"/>
      <c r="FF200" s="242"/>
      <c r="FG200" s="242"/>
      <c r="FH200" s="242"/>
      <c r="FI200" s="242"/>
      <c r="FJ200" s="242"/>
      <c r="FK200" s="242"/>
      <c r="FL200" s="242"/>
      <c r="FM200" s="242"/>
      <c r="FN200" s="242"/>
      <c r="FO200" s="242"/>
      <c r="FP200" s="242"/>
      <c r="FQ200" s="242"/>
      <c r="FR200" s="242"/>
      <c r="FS200" s="242"/>
      <c r="FT200" s="242"/>
      <c r="FU200" s="242"/>
      <c r="FV200" s="242"/>
      <c r="FW200" s="242"/>
      <c r="FX200" s="242"/>
      <c r="FY200" s="242"/>
      <c r="FZ200" s="242"/>
      <c r="GA200" s="242"/>
      <c r="GB200" s="242"/>
      <c r="GC200" s="242"/>
      <c r="GD200" s="242"/>
      <c r="GE200" s="242"/>
      <c r="GF200" s="242"/>
      <c r="GG200" s="242"/>
      <c r="GH200" s="242"/>
      <c r="GI200" s="242"/>
      <c r="GJ200" s="242"/>
      <c r="GK200" s="242"/>
      <c r="GL200" s="242"/>
      <c r="GM200" s="242"/>
      <c r="GN200" s="242"/>
      <c r="GO200" s="242"/>
      <c r="GP200" s="242"/>
      <c r="GQ200" s="242"/>
      <c r="GR200" s="242"/>
      <c r="GS200" s="242"/>
      <c r="GT200" s="242"/>
      <c r="GU200" s="242"/>
      <c r="GV200" s="242"/>
      <c r="GW200" s="242"/>
      <c r="GX200" s="242"/>
      <c r="GY200" s="242"/>
      <c r="GZ200" s="242"/>
      <c r="HA200" s="242"/>
      <c r="HB200" s="242"/>
      <c r="HC200" s="242"/>
      <c r="HD200" s="242"/>
      <c r="HE200" s="242"/>
      <c r="HF200" s="242"/>
      <c r="HG200" s="242"/>
      <c r="HH200" s="242"/>
      <c r="HI200" s="242"/>
      <c r="HJ200" s="242"/>
      <c r="HK200" s="242"/>
      <c r="HL200" s="242"/>
      <c r="HM200" s="242"/>
      <c r="HN200" s="242"/>
      <c r="HO200" s="242"/>
      <c r="HP200" s="242"/>
      <c r="HQ200" s="242"/>
      <c r="HR200" s="242"/>
      <c r="HS200" s="242"/>
      <c r="HT200" s="242"/>
      <c r="HU200" s="242"/>
      <c r="HV200" s="242"/>
      <c r="HW200" s="242"/>
      <c r="HX200" s="242"/>
      <c r="HY200" s="242"/>
      <c r="HZ200" s="242"/>
      <c r="IA200" s="242"/>
      <c r="IB200" s="242"/>
      <c r="IC200" s="242"/>
      <c r="ID200" s="242"/>
      <c r="IE200" s="242"/>
      <c r="IF200" s="242"/>
      <c r="IG200" s="242"/>
      <c r="IH200" s="242"/>
      <c r="II200" s="242"/>
      <c r="IJ200" s="242"/>
      <c r="IK200" s="242"/>
      <c r="IL200" s="242"/>
      <c r="IM200" s="242"/>
      <c r="IN200" s="242"/>
      <c r="IO200" s="242"/>
      <c r="IP200" s="242"/>
      <c r="IQ200" s="242"/>
      <c r="IR200" s="242"/>
      <c r="IS200" s="242"/>
      <c r="IT200" s="242"/>
      <c r="IU200" s="242"/>
      <c r="IV200" s="242"/>
    </row>
    <row r="201" spans="1:256" ht="15.75" customHeight="1" x14ac:dyDescent="0.2">
      <c r="A201" s="242"/>
      <c r="B201" s="242"/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  <c r="AJ201" s="242"/>
      <c r="AK201" s="242"/>
      <c r="AL201" s="242"/>
      <c r="AM201" s="242"/>
      <c r="AN201" s="242"/>
      <c r="AO201" s="242"/>
      <c r="AP201" s="242"/>
      <c r="AQ201" s="242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242"/>
      <c r="BD201" s="242"/>
      <c r="BE201" s="242"/>
      <c r="BF201" s="242"/>
      <c r="BG201" s="242"/>
      <c r="BH201" s="242"/>
      <c r="BI201" s="242"/>
      <c r="BJ201" s="242"/>
      <c r="BK201" s="242"/>
      <c r="BL201" s="242"/>
      <c r="BM201" s="242"/>
      <c r="BN201" s="242"/>
      <c r="BO201" s="242"/>
      <c r="BP201" s="242"/>
      <c r="BQ201" s="242"/>
      <c r="BR201" s="242"/>
      <c r="BS201" s="242"/>
      <c r="BT201" s="242"/>
      <c r="BU201" s="242"/>
      <c r="BV201" s="242"/>
      <c r="BW201" s="242"/>
      <c r="BX201" s="242"/>
      <c r="BY201" s="242"/>
      <c r="BZ201" s="242"/>
      <c r="CA201" s="242"/>
      <c r="CB201" s="242"/>
      <c r="CC201" s="242"/>
      <c r="CD201" s="242"/>
      <c r="CE201" s="242"/>
      <c r="CF201" s="242"/>
      <c r="CG201" s="242"/>
      <c r="CH201" s="242"/>
      <c r="CI201" s="242"/>
      <c r="CJ201" s="242"/>
      <c r="CK201" s="242"/>
      <c r="CL201" s="242"/>
      <c r="CM201" s="242"/>
      <c r="CN201" s="242"/>
      <c r="CO201" s="242"/>
      <c r="CP201" s="242"/>
      <c r="CQ201" s="242"/>
      <c r="CR201" s="242"/>
      <c r="CS201" s="242"/>
      <c r="CT201" s="242"/>
      <c r="CU201" s="242"/>
      <c r="CV201" s="242"/>
      <c r="CW201" s="242"/>
      <c r="CX201" s="242"/>
      <c r="CY201" s="242"/>
      <c r="CZ201" s="242"/>
      <c r="DA201" s="242"/>
      <c r="DB201" s="242"/>
      <c r="DC201" s="242"/>
      <c r="DD201" s="242"/>
      <c r="DE201" s="242"/>
      <c r="DF201" s="242"/>
      <c r="DG201" s="242"/>
      <c r="DH201" s="242"/>
      <c r="DI201" s="242"/>
      <c r="DJ201" s="242"/>
      <c r="DK201" s="242"/>
      <c r="DL201" s="242"/>
      <c r="DM201" s="242"/>
      <c r="DN201" s="242"/>
      <c r="DO201" s="242"/>
      <c r="DP201" s="242"/>
      <c r="DQ201" s="242"/>
      <c r="DR201" s="242"/>
      <c r="DS201" s="242"/>
      <c r="DT201" s="242"/>
      <c r="DU201" s="242"/>
      <c r="DV201" s="242"/>
      <c r="DW201" s="242"/>
      <c r="DX201" s="242"/>
      <c r="DY201" s="242"/>
      <c r="DZ201" s="242"/>
      <c r="EA201" s="242"/>
      <c r="EB201" s="242"/>
      <c r="EC201" s="242"/>
      <c r="ED201" s="242"/>
      <c r="EE201" s="242"/>
      <c r="EF201" s="242"/>
      <c r="EG201" s="242"/>
      <c r="EH201" s="242"/>
      <c r="EI201" s="242"/>
      <c r="EJ201" s="242"/>
      <c r="EK201" s="242"/>
      <c r="EL201" s="242"/>
      <c r="EM201" s="242"/>
      <c r="EN201" s="242"/>
      <c r="EO201" s="242"/>
      <c r="EP201" s="242"/>
      <c r="EQ201" s="242"/>
      <c r="ER201" s="242"/>
      <c r="ES201" s="242"/>
      <c r="ET201" s="242"/>
      <c r="EU201" s="242"/>
      <c r="EV201" s="242"/>
      <c r="EW201" s="242"/>
      <c r="EX201" s="242"/>
      <c r="EY201" s="242"/>
      <c r="EZ201" s="242"/>
      <c r="FA201" s="242"/>
      <c r="FB201" s="242"/>
      <c r="FC201" s="242"/>
      <c r="FD201" s="242"/>
      <c r="FE201" s="242"/>
      <c r="FF201" s="242"/>
      <c r="FG201" s="242"/>
      <c r="FH201" s="242"/>
      <c r="FI201" s="242"/>
      <c r="FJ201" s="242"/>
      <c r="FK201" s="242"/>
      <c r="FL201" s="242"/>
      <c r="FM201" s="242"/>
      <c r="FN201" s="242"/>
      <c r="FO201" s="242"/>
      <c r="FP201" s="242"/>
      <c r="FQ201" s="242"/>
      <c r="FR201" s="242"/>
      <c r="FS201" s="242"/>
      <c r="FT201" s="242"/>
      <c r="FU201" s="242"/>
      <c r="FV201" s="242"/>
      <c r="FW201" s="242"/>
      <c r="FX201" s="242"/>
      <c r="FY201" s="242"/>
      <c r="FZ201" s="242"/>
      <c r="GA201" s="242"/>
      <c r="GB201" s="242"/>
      <c r="GC201" s="242"/>
      <c r="GD201" s="242"/>
      <c r="GE201" s="242"/>
      <c r="GF201" s="242"/>
      <c r="GG201" s="242"/>
      <c r="GH201" s="242"/>
      <c r="GI201" s="242"/>
      <c r="GJ201" s="242"/>
      <c r="GK201" s="242"/>
      <c r="GL201" s="242"/>
      <c r="GM201" s="242"/>
      <c r="GN201" s="242"/>
      <c r="GO201" s="242"/>
      <c r="GP201" s="242"/>
      <c r="GQ201" s="242"/>
      <c r="GR201" s="242"/>
      <c r="GS201" s="242"/>
      <c r="GT201" s="242"/>
      <c r="GU201" s="242"/>
      <c r="GV201" s="242"/>
      <c r="GW201" s="242"/>
      <c r="GX201" s="242"/>
      <c r="GY201" s="242"/>
      <c r="GZ201" s="242"/>
      <c r="HA201" s="242"/>
      <c r="HB201" s="242"/>
      <c r="HC201" s="242"/>
      <c r="HD201" s="242"/>
      <c r="HE201" s="242"/>
      <c r="HF201" s="242"/>
      <c r="HG201" s="242"/>
      <c r="HH201" s="242"/>
      <c r="HI201" s="242"/>
      <c r="HJ201" s="242"/>
      <c r="HK201" s="242"/>
      <c r="HL201" s="242"/>
      <c r="HM201" s="242"/>
      <c r="HN201" s="242"/>
      <c r="HO201" s="242"/>
      <c r="HP201" s="242"/>
      <c r="HQ201" s="242"/>
      <c r="HR201" s="242"/>
      <c r="HS201" s="242"/>
      <c r="HT201" s="242"/>
      <c r="HU201" s="242"/>
      <c r="HV201" s="242"/>
      <c r="HW201" s="242"/>
      <c r="HX201" s="242"/>
      <c r="HY201" s="242"/>
      <c r="HZ201" s="242"/>
      <c r="IA201" s="242"/>
      <c r="IB201" s="242"/>
      <c r="IC201" s="242"/>
      <c r="ID201" s="242"/>
      <c r="IE201" s="242"/>
      <c r="IF201" s="242"/>
      <c r="IG201" s="242"/>
      <c r="IH201" s="242"/>
      <c r="II201" s="242"/>
      <c r="IJ201" s="242"/>
      <c r="IK201" s="242"/>
      <c r="IL201" s="242"/>
      <c r="IM201" s="242"/>
      <c r="IN201" s="242"/>
      <c r="IO201" s="242"/>
      <c r="IP201" s="242"/>
      <c r="IQ201" s="242"/>
      <c r="IR201" s="242"/>
      <c r="IS201" s="242"/>
      <c r="IT201" s="242"/>
      <c r="IU201" s="242"/>
      <c r="IV201" s="242"/>
    </row>
    <row r="202" spans="1:256" ht="15.75" customHeight="1" x14ac:dyDescent="0.2">
      <c r="A202" s="242"/>
      <c r="B202" s="242"/>
      <c r="C202" s="242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  <c r="AJ202" s="242"/>
      <c r="AK202" s="242"/>
      <c r="AL202" s="242"/>
      <c r="AM202" s="242"/>
      <c r="AN202" s="242"/>
      <c r="AO202" s="242"/>
      <c r="AP202" s="242"/>
      <c r="AQ202" s="242"/>
      <c r="AR202" s="242"/>
      <c r="AS202" s="242"/>
      <c r="AT202" s="242"/>
      <c r="AU202" s="242"/>
      <c r="AV202" s="242"/>
      <c r="AW202" s="242"/>
      <c r="AX202" s="242"/>
      <c r="AY202" s="242"/>
      <c r="AZ202" s="242"/>
      <c r="BA202" s="242"/>
      <c r="BB202" s="242"/>
      <c r="BC202" s="242"/>
      <c r="BD202" s="242"/>
      <c r="BE202" s="242"/>
      <c r="BF202" s="242"/>
      <c r="BG202" s="242"/>
      <c r="BH202" s="242"/>
      <c r="BI202" s="242"/>
      <c r="BJ202" s="242"/>
      <c r="BK202" s="242"/>
      <c r="BL202" s="242"/>
      <c r="BM202" s="242"/>
      <c r="BN202" s="242"/>
      <c r="BO202" s="242"/>
      <c r="BP202" s="242"/>
      <c r="BQ202" s="242"/>
      <c r="BR202" s="242"/>
      <c r="BS202" s="242"/>
      <c r="BT202" s="242"/>
      <c r="BU202" s="242"/>
      <c r="BV202" s="242"/>
      <c r="BW202" s="242"/>
      <c r="BX202" s="242"/>
      <c r="BY202" s="242"/>
      <c r="BZ202" s="242"/>
      <c r="CA202" s="242"/>
      <c r="CB202" s="242"/>
      <c r="CC202" s="242"/>
      <c r="CD202" s="242"/>
      <c r="CE202" s="242"/>
      <c r="CF202" s="242"/>
      <c r="CG202" s="242"/>
      <c r="CH202" s="242"/>
      <c r="CI202" s="242"/>
      <c r="CJ202" s="242"/>
      <c r="CK202" s="242"/>
      <c r="CL202" s="242"/>
      <c r="CM202" s="242"/>
      <c r="CN202" s="242"/>
      <c r="CO202" s="242"/>
      <c r="CP202" s="242"/>
      <c r="CQ202" s="242"/>
      <c r="CR202" s="242"/>
      <c r="CS202" s="242"/>
      <c r="CT202" s="242"/>
      <c r="CU202" s="242"/>
      <c r="CV202" s="242"/>
      <c r="CW202" s="242"/>
      <c r="CX202" s="242"/>
      <c r="CY202" s="242"/>
      <c r="CZ202" s="242"/>
      <c r="DA202" s="242"/>
      <c r="DB202" s="242"/>
      <c r="DC202" s="242"/>
      <c r="DD202" s="242"/>
      <c r="DE202" s="242"/>
      <c r="DF202" s="242"/>
      <c r="DG202" s="242"/>
      <c r="DH202" s="242"/>
      <c r="DI202" s="242"/>
      <c r="DJ202" s="242"/>
      <c r="DK202" s="242"/>
      <c r="DL202" s="242"/>
      <c r="DM202" s="242"/>
      <c r="DN202" s="242"/>
      <c r="DO202" s="242"/>
      <c r="DP202" s="242"/>
      <c r="DQ202" s="242"/>
      <c r="DR202" s="242"/>
      <c r="DS202" s="242"/>
      <c r="DT202" s="242"/>
      <c r="DU202" s="242"/>
      <c r="DV202" s="242"/>
      <c r="DW202" s="242"/>
      <c r="DX202" s="242"/>
      <c r="DY202" s="242"/>
      <c r="DZ202" s="242"/>
      <c r="EA202" s="242"/>
      <c r="EB202" s="242"/>
      <c r="EC202" s="242"/>
      <c r="ED202" s="242"/>
      <c r="EE202" s="242"/>
      <c r="EF202" s="242"/>
      <c r="EG202" s="242"/>
      <c r="EH202" s="242"/>
      <c r="EI202" s="242"/>
      <c r="EJ202" s="242"/>
      <c r="EK202" s="242"/>
      <c r="EL202" s="242"/>
      <c r="EM202" s="242"/>
      <c r="EN202" s="242"/>
      <c r="EO202" s="242"/>
      <c r="EP202" s="242"/>
      <c r="EQ202" s="242"/>
      <c r="ER202" s="242"/>
      <c r="ES202" s="242"/>
      <c r="ET202" s="242"/>
      <c r="EU202" s="242"/>
      <c r="EV202" s="242"/>
      <c r="EW202" s="242"/>
      <c r="EX202" s="242"/>
      <c r="EY202" s="242"/>
      <c r="EZ202" s="242"/>
      <c r="FA202" s="242"/>
      <c r="FB202" s="242"/>
      <c r="FC202" s="242"/>
      <c r="FD202" s="242"/>
      <c r="FE202" s="242"/>
      <c r="FF202" s="242"/>
      <c r="FG202" s="242"/>
      <c r="FH202" s="242"/>
      <c r="FI202" s="242"/>
      <c r="FJ202" s="242"/>
      <c r="FK202" s="242"/>
      <c r="FL202" s="242"/>
      <c r="FM202" s="242"/>
      <c r="FN202" s="242"/>
      <c r="FO202" s="242"/>
      <c r="FP202" s="242"/>
      <c r="FQ202" s="242"/>
      <c r="FR202" s="242"/>
      <c r="FS202" s="242"/>
      <c r="FT202" s="242"/>
      <c r="FU202" s="242"/>
      <c r="FV202" s="242"/>
      <c r="FW202" s="242"/>
      <c r="FX202" s="242"/>
      <c r="FY202" s="242"/>
      <c r="FZ202" s="242"/>
      <c r="GA202" s="242"/>
      <c r="GB202" s="242"/>
      <c r="GC202" s="242"/>
      <c r="GD202" s="242"/>
      <c r="GE202" s="242"/>
      <c r="GF202" s="242"/>
      <c r="GG202" s="242"/>
      <c r="GH202" s="242"/>
      <c r="GI202" s="242"/>
      <c r="GJ202" s="242"/>
      <c r="GK202" s="242"/>
      <c r="GL202" s="242"/>
      <c r="GM202" s="242"/>
      <c r="GN202" s="242"/>
      <c r="GO202" s="242"/>
      <c r="GP202" s="242"/>
      <c r="GQ202" s="242"/>
      <c r="GR202" s="242"/>
      <c r="GS202" s="242"/>
      <c r="GT202" s="242"/>
      <c r="GU202" s="242"/>
      <c r="GV202" s="242"/>
      <c r="GW202" s="242"/>
      <c r="GX202" s="242"/>
      <c r="GY202" s="242"/>
      <c r="GZ202" s="242"/>
      <c r="HA202" s="242"/>
      <c r="HB202" s="242"/>
      <c r="HC202" s="242"/>
      <c r="HD202" s="242"/>
      <c r="HE202" s="242"/>
      <c r="HF202" s="242"/>
      <c r="HG202" s="242"/>
      <c r="HH202" s="242"/>
      <c r="HI202" s="242"/>
      <c r="HJ202" s="242"/>
      <c r="HK202" s="242"/>
      <c r="HL202" s="242"/>
      <c r="HM202" s="242"/>
      <c r="HN202" s="242"/>
      <c r="HO202" s="242"/>
      <c r="HP202" s="242"/>
      <c r="HQ202" s="242"/>
      <c r="HR202" s="242"/>
      <c r="HS202" s="242"/>
      <c r="HT202" s="242"/>
      <c r="HU202" s="242"/>
      <c r="HV202" s="242"/>
      <c r="HW202" s="242"/>
      <c r="HX202" s="242"/>
      <c r="HY202" s="242"/>
      <c r="HZ202" s="242"/>
      <c r="IA202" s="242"/>
      <c r="IB202" s="242"/>
      <c r="IC202" s="242"/>
      <c r="ID202" s="242"/>
      <c r="IE202" s="242"/>
      <c r="IF202" s="242"/>
      <c r="IG202" s="242"/>
      <c r="IH202" s="242"/>
      <c r="II202" s="242"/>
      <c r="IJ202" s="242"/>
      <c r="IK202" s="242"/>
      <c r="IL202" s="242"/>
      <c r="IM202" s="242"/>
      <c r="IN202" s="242"/>
      <c r="IO202" s="242"/>
      <c r="IP202" s="242"/>
      <c r="IQ202" s="242"/>
      <c r="IR202" s="242"/>
      <c r="IS202" s="242"/>
      <c r="IT202" s="242"/>
      <c r="IU202" s="242"/>
      <c r="IV202" s="242"/>
    </row>
    <row r="203" spans="1:256" ht="15.75" customHeight="1" x14ac:dyDescent="0.2">
      <c r="A203" s="242"/>
      <c r="B203" s="242"/>
      <c r="C203" s="242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  <c r="AJ203" s="242"/>
      <c r="AK203" s="242"/>
      <c r="AL203" s="242"/>
      <c r="AM203" s="242"/>
      <c r="AN203" s="242"/>
      <c r="AO203" s="242"/>
      <c r="AP203" s="242"/>
      <c r="AQ203" s="242"/>
      <c r="AR203" s="242"/>
      <c r="AS203" s="242"/>
      <c r="AT203" s="242"/>
      <c r="AU203" s="242"/>
      <c r="AV203" s="242"/>
      <c r="AW203" s="242"/>
      <c r="AX203" s="242"/>
      <c r="AY203" s="242"/>
      <c r="AZ203" s="242"/>
      <c r="BA203" s="242"/>
      <c r="BB203" s="242"/>
      <c r="BC203" s="242"/>
      <c r="BD203" s="242"/>
      <c r="BE203" s="242"/>
      <c r="BF203" s="242"/>
      <c r="BG203" s="242"/>
      <c r="BH203" s="242"/>
      <c r="BI203" s="242"/>
      <c r="BJ203" s="242"/>
      <c r="BK203" s="242"/>
      <c r="BL203" s="242"/>
      <c r="BM203" s="242"/>
      <c r="BN203" s="242"/>
      <c r="BO203" s="242"/>
      <c r="BP203" s="242"/>
      <c r="BQ203" s="242"/>
      <c r="BR203" s="242"/>
      <c r="BS203" s="242"/>
      <c r="BT203" s="242"/>
      <c r="BU203" s="242"/>
      <c r="BV203" s="242"/>
      <c r="BW203" s="242"/>
      <c r="BX203" s="242"/>
      <c r="BY203" s="242"/>
      <c r="BZ203" s="242"/>
      <c r="CA203" s="242"/>
      <c r="CB203" s="242"/>
      <c r="CC203" s="242"/>
      <c r="CD203" s="242"/>
      <c r="CE203" s="242"/>
      <c r="CF203" s="242"/>
      <c r="CG203" s="242"/>
      <c r="CH203" s="242"/>
      <c r="CI203" s="242"/>
      <c r="CJ203" s="242"/>
      <c r="CK203" s="242"/>
      <c r="CL203" s="242"/>
      <c r="CM203" s="242"/>
      <c r="CN203" s="242"/>
      <c r="CO203" s="242"/>
      <c r="CP203" s="242"/>
      <c r="CQ203" s="242"/>
      <c r="CR203" s="242"/>
      <c r="CS203" s="242"/>
      <c r="CT203" s="242"/>
      <c r="CU203" s="242"/>
      <c r="CV203" s="242"/>
      <c r="CW203" s="242"/>
      <c r="CX203" s="242"/>
      <c r="CY203" s="242"/>
      <c r="CZ203" s="242"/>
      <c r="DA203" s="242"/>
      <c r="DB203" s="242"/>
      <c r="DC203" s="242"/>
      <c r="DD203" s="242"/>
      <c r="DE203" s="242"/>
      <c r="DF203" s="242"/>
      <c r="DG203" s="242"/>
      <c r="DH203" s="242"/>
      <c r="DI203" s="242"/>
      <c r="DJ203" s="242"/>
      <c r="DK203" s="242"/>
      <c r="DL203" s="242"/>
      <c r="DM203" s="242"/>
      <c r="DN203" s="242"/>
      <c r="DO203" s="242"/>
      <c r="DP203" s="242"/>
      <c r="DQ203" s="242"/>
      <c r="DR203" s="242"/>
      <c r="DS203" s="242"/>
      <c r="DT203" s="242"/>
      <c r="DU203" s="242"/>
      <c r="DV203" s="242"/>
      <c r="DW203" s="242"/>
      <c r="DX203" s="242"/>
      <c r="DY203" s="242"/>
      <c r="DZ203" s="242"/>
      <c r="EA203" s="242"/>
      <c r="EB203" s="242"/>
      <c r="EC203" s="242"/>
      <c r="ED203" s="242"/>
      <c r="EE203" s="242"/>
      <c r="EF203" s="242"/>
      <c r="EG203" s="242"/>
      <c r="EH203" s="242"/>
      <c r="EI203" s="242"/>
      <c r="EJ203" s="242"/>
      <c r="EK203" s="242"/>
      <c r="EL203" s="242"/>
      <c r="EM203" s="242"/>
      <c r="EN203" s="242"/>
      <c r="EO203" s="242"/>
      <c r="EP203" s="242"/>
      <c r="EQ203" s="242"/>
      <c r="ER203" s="242"/>
      <c r="ES203" s="242"/>
      <c r="ET203" s="242"/>
      <c r="EU203" s="242"/>
      <c r="EV203" s="242"/>
      <c r="EW203" s="242"/>
      <c r="EX203" s="242"/>
      <c r="EY203" s="242"/>
      <c r="EZ203" s="242"/>
      <c r="FA203" s="242"/>
      <c r="FB203" s="242"/>
      <c r="FC203" s="242"/>
      <c r="FD203" s="242"/>
      <c r="FE203" s="242"/>
      <c r="FF203" s="242"/>
      <c r="FG203" s="242"/>
      <c r="FH203" s="242"/>
      <c r="FI203" s="242"/>
      <c r="FJ203" s="242"/>
      <c r="FK203" s="242"/>
      <c r="FL203" s="242"/>
      <c r="FM203" s="242"/>
      <c r="FN203" s="242"/>
      <c r="FO203" s="242"/>
      <c r="FP203" s="242"/>
      <c r="FQ203" s="242"/>
      <c r="FR203" s="242"/>
      <c r="FS203" s="242"/>
      <c r="FT203" s="242"/>
      <c r="FU203" s="242"/>
      <c r="FV203" s="242"/>
      <c r="FW203" s="242"/>
      <c r="FX203" s="242"/>
      <c r="FY203" s="242"/>
      <c r="FZ203" s="242"/>
      <c r="GA203" s="242"/>
      <c r="GB203" s="242"/>
      <c r="GC203" s="242"/>
      <c r="GD203" s="242"/>
      <c r="GE203" s="242"/>
      <c r="GF203" s="242"/>
      <c r="GG203" s="242"/>
      <c r="GH203" s="242"/>
      <c r="GI203" s="242"/>
      <c r="GJ203" s="242"/>
      <c r="GK203" s="242"/>
      <c r="GL203" s="242"/>
      <c r="GM203" s="242"/>
      <c r="GN203" s="242"/>
      <c r="GO203" s="242"/>
      <c r="GP203" s="242"/>
      <c r="GQ203" s="242"/>
      <c r="GR203" s="242"/>
      <c r="GS203" s="242"/>
      <c r="GT203" s="242"/>
      <c r="GU203" s="242"/>
      <c r="GV203" s="242"/>
      <c r="GW203" s="242"/>
      <c r="GX203" s="242"/>
      <c r="GY203" s="242"/>
      <c r="GZ203" s="242"/>
      <c r="HA203" s="242"/>
      <c r="HB203" s="242"/>
      <c r="HC203" s="242"/>
      <c r="HD203" s="242"/>
      <c r="HE203" s="242"/>
      <c r="HF203" s="242"/>
      <c r="HG203" s="242"/>
      <c r="HH203" s="242"/>
      <c r="HI203" s="242"/>
      <c r="HJ203" s="242"/>
      <c r="HK203" s="242"/>
      <c r="HL203" s="242"/>
      <c r="HM203" s="242"/>
      <c r="HN203" s="242"/>
      <c r="HO203" s="242"/>
      <c r="HP203" s="242"/>
      <c r="HQ203" s="242"/>
      <c r="HR203" s="242"/>
      <c r="HS203" s="242"/>
      <c r="HT203" s="242"/>
      <c r="HU203" s="242"/>
      <c r="HV203" s="242"/>
      <c r="HW203" s="242"/>
      <c r="HX203" s="242"/>
      <c r="HY203" s="242"/>
      <c r="HZ203" s="242"/>
      <c r="IA203" s="242"/>
      <c r="IB203" s="242"/>
      <c r="IC203" s="242"/>
      <c r="ID203" s="242"/>
      <c r="IE203" s="242"/>
      <c r="IF203" s="242"/>
      <c r="IG203" s="242"/>
      <c r="IH203" s="242"/>
      <c r="II203" s="242"/>
      <c r="IJ203" s="242"/>
      <c r="IK203" s="242"/>
      <c r="IL203" s="242"/>
      <c r="IM203" s="242"/>
      <c r="IN203" s="242"/>
      <c r="IO203" s="242"/>
      <c r="IP203" s="242"/>
      <c r="IQ203" s="242"/>
      <c r="IR203" s="242"/>
      <c r="IS203" s="242"/>
      <c r="IT203" s="242"/>
      <c r="IU203" s="242"/>
      <c r="IV203" s="242"/>
    </row>
    <row r="204" spans="1:256" ht="15.75" customHeight="1" x14ac:dyDescent="0.2">
      <c r="A204" s="242"/>
      <c r="B204" s="242"/>
      <c r="C204" s="242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  <c r="AJ204" s="242"/>
      <c r="AK204" s="242"/>
      <c r="AL204" s="242"/>
      <c r="AM204" s="242"/>
      <c r="AN204" s="242"/>
      <c r="AO204" s="242"/>
      <c r="AP204" s="242"/>
      <c r="AQ204" s="242"/>
      <c r="AR204" s="242"/>
      <c r="AS204" s="242"/>
      <c r="AT204" s="242"/>
      <c r="AU204" s="242"/>
      <c r="AV204" s="242"/>
      <c r="AW204" s="242"/>
      <c r="AX204" s="242"/>
      <c r="AY204" s="242"/>
      <c r="AZ204" s="242"/>
      <c r="BA204" s="242"/>
      <c r="BB204" s="242"/>
      <c r="BC204" s="242"/>
      <c r="BD204" s="242"/>
      <c r="BE204" s="242"/>
      <c r="BF204" s="242"/>
      <c r="BG204" s="242"/>
      <c r="BH204" s="242"/>
      <c r="BI204" s="242"/>
      <c r="BJ204" s="242"/>
      <c r="BK204" s="242"/>
      <c r="BL204" s="242"/>
      <c r="BM204" s="242"/>
      <c r="BN204" s="242"/>
      <c r="BO204" s="242"/>
      <c r="BP204" s="242"/>
      <c r="BQ204" s="242"/>
      <c r="BR204" s="242"/>
      <c r="BS204" s="242"/>
      <c r="BT204" s="242"/>
      <c r="BU204" s="242"/>
      <c r="BV204" s="242"/>
      <c r="BW204" s="242"/>
      <c r="BX204" s="242"/>
      <c r="BY204" s="242"/>
      <c r="BZ204" s="242"/>
      <c r="CA204" s="242"/>
      <c r="CB204" s="242"/>
      <c r="CC204" s="242"/>
      <c r="CD204" s="242"/>
      <c r="CE204" s="242"/>
      <c r="CF204" s="242"/>
      <c r="CG204" s="242"/>
      <c r="CH204" s="242"/>
      <c r="CI204" s="242"/>
      <c r="CJ204" s="242"/>
      <c r="CK204" s="242"/>
      <c r="CL204" s="242"/>
      <c r="CM204" s="242"/>
      <c r="CN204" s="242"/>
      <c r="CO204" s="242"/>
      <c r="CP204" s="242"/>
      <c r="CQ204" s="242"/>
      <c r="CR204" s="242"/>
      <c r="CS204" s="242"/>
      <c r="CT204" s="242"/>
      <c r="CU204" s="242"/>
      <c r="CV204" s="242"/>
      <c r="CW204" s="242"/>
      <c r="CX204" s="242"/>
      <c r="CY204" s="242"/>
      <c r="CZ204" s="242"/>
      <c r="DA204" s="242"/>
      <c r="DB204" s="242"/>
      <c r="DC204" s="242"/>
      <c r="DD204" s="242"/>
      <c r="DE204" s="242"/>
      <c r="DF204" s="242"/>
      <c r="DG204" s="242"/>
      <c r="DH204" s="242"/>
      <c r="DI204" s="242"/>
      <c r="DJ204" s="242"/>
      <c r="DK204" s="242"/>
      <c r="DL204" s="242"/>
      <c r="DM204" s="242"/>
      <c r="DN204" s="242"/>
      <c r="DO204" s="242"/>
      <c r="DP204" s="242"/>
      <c r="DQ204" s="242"/>
      <c r="DR204" s="242"/>
      <c r="DS204" s="242"/>
      <c r="DT204" s="242"/>
      <c r="DU204" s="242"/>
      <c r="DV204" s="242"/>
      <c r="DW204" s="242"/>
      <c r="DX204" s="242"/>
      <c r="DY204" s="242"/>
      <c r="DZ204" s="242"/>
      <c r="EA204" s="242"/>
      <c r="EB204" s="242"/>
      <c r="EC204" s="242"/>
      <c r="ED204" s="242"/>
      <c r="EE204" s="242"/>
      <c r="EF204" s="242"/>
      <c r="EG204" s="242"/>
      <c r="EH204" s="242"/>
      <c r="EI204" s="242"/>
      <c r="EJ204" s="242"/>
      <c r="EK204" s="242"/>
      <c r="EL204" s="242"/>
      <c r="EM204" s="242"/>
      <c r="EN204" s="242"/>
      <c r="EO204" s="242"/>
      <c r="EP204" s="242"/>
      <c r="EQ204" s="242"/>
      <c r="ER204" s="242"/>
      <c r="ES204" s="242"/>
      <c r="ET204" s="242"/>
      <c r="EU204" s="242"/>
      <c r="EV204" s="242"/>
      <c r="EW204" s="242"/>
      <c r="EX204" s="242"/>
      <c r="EY204" s="242"/>
      <c r="EZ204" s="242"/>
      <c r="FA204" s="242"/>
      <c r="FB204" s="242"/>
      <c r="FC204" s="242"/>
      <c r="FD204" s="242"/>
      <c r="FE204" s="242"/>
      <c r="FF204" s="242"/>
      <c r="FG204" s="242"/>
      <c r="FH204" s="242"/>
      <c r="FI204" s="242"/>
      <c r="FJ204" s="242"/>
      <c r="FK204" s="242"/>
      <c r="FL204" s="242"/>
      <c r="FM204" s="242"/>
      <c r="FN204" s="242"/>
      <c r="FO204" s="242"/>
      <c r="FP204" s="242"/>
      <c r="FQ204" s="242"/>
      <c r="FR204" s="242"/>
      <c r="FS204" s="242"/>
      <c r="FT204" s="242"/>
      <c r="FU204" s="242"/>
      <c r="FV204" s="242"/>
      <c r="FW204" s="242"/>
      <c r="FX204" s="242"/>
      <c r="FY204" s="242"/>
      <c r="FZ204" s="242"/>
      <c r="GA204" s="242"/>
      <c r="GB204" s="242"/>
      <c r="GC204" s="242"/>
      <c r="GD204" s="242"/>
      <c r="GE204" s="242"/>
      <c r="GF204" s="242"/>
      <c r="GG204" s="242"/>
      <c r="GH204" s="242"/>
      <c r="GI204" s="242"/>
      <c r="GJ204" s="242"/>
      <c r="GK204" s="242"/>
      <c r="GL204" s="242"/>
      <c r="GM204" s="242"/>
      <c r="GN204" s="242"/>
      <c r="GO204" s="242"/>
      <c r="GP204" s="242"/>
      <c r="GQ204" s="242"/>
      <c r="GR204" s="242"/>
      <c r="GS204" s="242"/>
      <c r="GT204" s="242"/>
      <c r="GU204" s="242"/>
      <c r="GV204" s="242"/>
      <c r="GW204" s="242"/>
      <c r="GX204" s="242"/>
      <c r="GY204" s="242"/>
      <c r="GZ204" s="242"/>
      <c r="HA204" s="242"/>
      <c r="HB204" s="242"/>
      <c r="HC204" s="242"/>
      <c r="HD204" s="242"/>
      <c r="HE204" s="242"/>
      <c r="HF204" s="242"/>
      <c r="HG204" s="242"/>
      <c r="HH204" s="242"/>
      <c r="HI204" s="242"/>
      <c r="HJ204" s="242"/>
      <c r="HK204" s="242"/>
      <c r="HL204" s="242"/>
      <c r="HM204" s="242"/>
      <c r="HN204" s="242"/>
      <c r="HO204" s="242"/>
      <c r="HP204" s="242"/>
      <c r="HQ204" s="242"/>
      <c r="HR204" s="242"/>
      <c r="HS204" s="242"/>
      <c r="HT204" s="242"/>
      <c r="HU204" s="242"/>
      <c r="HV204" s="242"/>
      <c r="HW204" s="242"/>
      <c r="HX204" s="242"/>
      <c r="HY204" s="242"/>
      <c r="HZ204" s="242"/>
      <c r="IA204" s="242"/>
      <c r="IB204" s="242"/>
      <c r="IC204" s="242"/>
      <c r="ID204" s="242"/>
      <c r="IE204" s="242"/>
      <c r="IF204" s="242"/>
      <c r="IG204" s="242"/>
      <c r="IH204" s="242"/>
      <c r="II204" s="242"/>
      <c r="IJ204" s="242"/>
      <c r="IK204" s="242"/>
      <c r="IL204" s="242"/>
      <c r="IM204" s="242"/>
      <c r="IN204" s="242"/>
      <c r="IO204" s="242"/>
      <c r="IP204" s="242"/>
      <c r="IQ204" s="242"/>
      <c r="IR204" s="242"/>
      <c r="IS204" s="242"/>
      <c r="IT204" s="242"/>
      <c r="IU204" s="242"/>
      <c r="IV204" s="242"/>
    </row>
    <row r="205" spans="1:256" ht="15.75" customHeight="1" x14ac:dyDescent="0.2">
      <c r="A205" s="242"/>
      <c r="B205" s="242"/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  <c r="AP205" s="242"/>
      <c r="AQ205" s="242"/>
      <c r="AR205" s="242"/>
      <c r="AS205" s="242"/>
      <c r="AT205" s="242"/>
      <c r="AU205" s="242"/>
      <c r="AV205" s="242"/>
      <c r="AW205" s="242"/>
      <c r="AX205" s="242"/>
      <c r="AY205" s="242"/>
      <c r="AZ205" s="242"/>
      <c r="BA205" s="242"/>
      <c r="BB205" s="242"/>
      <c r="BC205" s="242"/>
      <c r="BD205" s="242"/>
      <c r="BE205" s="242"/>
      <c r="BF205" s="242"/>
      <c r="BG205" s="242"/>
      <c r="BH205" s="242"/>
      <c r="BI205" s="242"/>
      <c r="BJ205" s="242"/>
      <c r="BK205" s="242"/>
      <c r="BL205" s="242"/>
      <c r="BM205" s="242"/>
      <c r="BN205" s="242"/>
      <c r="BO205" s="242"/>
      <c r="BP205" s="242"/>
      <c r="BQ205" s="242"/>
      <c r="BR205" s="242"/>
      <c r="BS205" s="242"/>
      <c r="BT205" s="242"/>
      <c r="BU205" s="242"/>
      <c r="BV205" s="242"/>
      <c r="BW205" s="242"/>
      <c r="BX205" s="242"/>
      <c r="BY205" s="242"/>
      <c r="BZ205" s="242"/>
      <c r="CA205" s="242"/>
      <c r="CB205" s="242"/>
      <c r="CC205" s="242"/>
      <c r="CD205" s="242"/>
      <c r="CE205" s="242"/>
      <c r="CF205" s="242"/>
      <c r="CG205" s="242"/>
      <c r="CH205" s="242"/>
      <c r="CI205" s="242"/>
      <c r="CJ205" s="242"/>
      <c r="CK205" s="242"/>
      <c r="CL205" s="242"/>
      <c r="CM205" s="242"/>
      <c r="CN205" s="242"/>
      <c r="CO205" s="242"/>
      <c r="CP205" s="242"/>
      <c r="CQ205" s="242"/>
      <c r="CR205" s="242"/>
      <c r="CS205" s="242"/>
      <c r="CT205" s="242"/>
      <c r="CU205" s="242"/>
      <c r="CV205" s="242"/>
      <c r="CW205" s="242"/>
      <c r="CX205" s="242"/>
      <c r="CY205" s="242"/>
      <c r="CZ205" s="242"/>
      <c r="DA205" s="242"/>
      <c r="DB205" s="242"/>
      <c r="DC205" s="242"/>
      <c r="DD205" s="242"/>
      <c r="DE205" s="242"/>
      <c r="DF205" s="242"/>
      <c r="DG205" s="242"/>
      <c r="DH205" s="242"/>
      <c r="DI205" s="242"/>
      <c r="DJ205" s="242"/>
      <c r="DK205" s="242"/>
      <c r="DL205" s="242"/>
      <c r="DM205" s="242"/>
      <c r="DN205" s="242"/>
      <c r="DO205" s="242"/>
      <c r="DP205" s="242"/>
      <c r="DQ205" s="242"/>
      <c r="DR205" s="242"/>
      <c r="DS205" s="242"/>
      <c r="DT205" s="242"/>
      <c r="DU205" s="242"/>
      <c r="DV205" s="242"/>
      <c r="DW205" s="242"/>
      <c r="DX205" s="242"/>
      <c r="DY205" s="242"/>
      <c r="DZ205" s="242"/>
      <c r="EA205" s="242"/>
      <c r="EB205" s="242"/>
      <c r="EC205" s="242"/>
      <c r="ED205" s="242"/>
      <c r="EE205" s="242"/>
      <c r="EF205" s="242"/>
      <c r="EG205" s="242"/>
      <c r="EH205" s="242"/>
      <c r="EI205" s="242"/>
      <c r="EJ205" s="242"/>
      <c r="EK205" s="242"/>
      <c r="EL205" s="242"/>
      <c r="EM205" s="242"/>
      <c r="EN205" s="242"/>
      <c r="EO205" s="242"/>
      <c r="EP205" s="242"/>
      <c r="EQ205" s="242"/>
      <c r="ER205" s="242"/>
      <c r="ES205" s="242"/>
      <c r="ET205" s="242"/>
      <c r="EU205" s="242"/>
      <c r="EV205" s="242"/>
      <c r="EW205" s="242"/>
      <c r="EX205" s="242"/>
      <c r="EY205" s="242"/>
      <c r="EZ205" s="242"/>
      <c r="FA205" s="242"/>
      <c r="FB205" s="242"/>
      <c r="FC205" s="242"/>
      <c r="FD205" s="242"/>
      <c r="FE205" s="242"/>
      <c r="FF205" s="242"/>
      <c r="FG205" s="242"/>
      <c r="FH205" s="242"/>
      <c r="FI205" s="242"/>
      <c r="FJ205" s="242"/>
      <c r="FK205" s="242"/>
      <c r="FL205" s="242"/>
      <c r="FM205" s="242"/>
      <c r="FN205" s="242"/>
      <c r="FO205" s="242"/>
      <c r="FP205" s="242"/>
      <c r="FQ205" s="242"/>
      <c r="FR205" s="242"/>
      <c r="FS205" s="242"/>
      <c r="FT205" s="242"/>
      <c r="FU205" s="242"/>
      <c r="FV205" s="242"/>
      <c r="FW205" s="242"/>
      <c r="FX205" s="242"/>
      <c r="FY205" s="242"/>
      <c r="FZ205" s="242"/>
      <c r="GA205" s="242"/>
      <c r="GB205" s="242"/>
      <c r="GC205" s="242"/>
      <c r="GD205" s="242"/>
      <c r="GE205" s="242"/>
      <c r="GF205" s="242"/>
      <c r="GG205" s="242"/>
      <c r="GH205" s="242"/>
      <c r="GI205" s="242"/>
      <c r="GJ205" s="242"/>
      <c r="GK205" s="242"/>
      <c r="GL205" s="242"/>
      <c r="GM205" s="242"/>
      <c r="GN205" s="242"/>
      <c r="GO205" s="242"/>
      <c r="GP205" s="242"/>
      <c r="GQ205" s="242"/>
      <c r="GR205" s="242"/>
      <c r="GS205" s="242"/>
      <c r="GT205" s="242"/>
      <c r="GU205" s="242"/>
      <c r="GV205" s="242"/>
      <c r="GW205" s="242"/>
      <c r="GX205" s="242"/>
      <c r="GY205" s="242"/>
      <c r="GZ205" s="242"/>
      <c r="HA205" s="242"/>
      <c r="HB205" s="242"/>
      <c r="HC205" s="242"/>
      <c r="HD205" s="242"/>
      <c r="HE205" s="242"/>
      <c r="HF205" s="242"/>
      <c r="HG205" s="242"/>
      <c r="HH205" s="242"/>
      <c r="HI205" s="242"/>
      <c r="HJ205" s="242"/>
      <c r="HK205" s="242"/>
      <c r="HL205" s="242"/>
      <c r="HM205" s="242"/>
      <c r="HN205" s="242"/>
      <c r="HO205" s="242"/>
      <c r="HP205" s="242"/>
      <c r="HQ205" s="242"/>
      <c r="HR205" s="242"/>
      <c r="HS205" s="242"/>
      <c r="HT205" s="242"/>
      <c r="HU205" s="242"/>
      <c r="HV205" s="242"/>
      <c r="HW205" s="242"/>
      <c r="HX205" s="242"/>
      <c r="HY205" s="242"/>
      <c r="HZ205" s="242"/>
      <c r="IA205" s="242"/>
      <c r="IB205" s="242"/>
      <c r="IC205" s="242"/>
      <c r="ID205" s="242"/>
      <c r="IE205" s="242"/>
      <c r="IF205" s="242"/>
      <c r="IG205" s="242"/>
      <c r="IH205" s="242"/>
      <c r="II205" s="242"/>
      <c r="IJ205" s="242"/>
      <c r="IK205" s="242"/>
      <c r="IL205" s="242"/>
      <c r="IM205" s="242"/>
      <c r="IN205" s="242"/>
      <c r="IO205" s="242"/>
      <c r="IP205" s="242"/>
      <c r="IQ205" s="242"/>
      <c r="IR205" s="242"/>
      <c r="IS205" s="242"/>
      <c r="IT205" s="242"/>
      <c r="IU205" s="242"/>
      <c r="IV205" s="242"/>
    </row>
    <row r="206" spans="1:256" ht="15.75" customHeight="1" x14ac:dyDescent="0.2">
      <c r="A206" s="242"/>
      <c r="B206" s="242"/>
      <c r="C206" s="242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  <c r="AJ206" s="242"/>
      <c r="AK206" s="242"/>
      <c r="AL206" s="242"/>
      <c r="AM206" s="242"/>
      <c r="AN206" s="242"/>
      <c r="AO206" s="242"/>
      <c r="AP206" s="242"/>
      <c r="AQ206" s="242"/>
      <c r="AR206" s="242"/>
      <c r="AS206" s="242"/>
      <c r="AT206" s="242"/>
      <c r="AU206" s="242"/>
      <c r="AV206" s="242"/>
      <c r="AW206" s="242"/>
      <c r="AX206" s="242"/>
      <c r="AY206" s="242"/>
      <c r="AZ206" s="242"/>
      <c r="BA206" s="242"/>
      <c r="BB206" s="242"/>
      <c r="BC206" s="242"/>
      <c r="BD206" s="242"/>
      <c r="BE206" s="242"/>
      <c r="BF206" s="242"/>
      <c r="BG206" s="242"/>
      <c r="BH206" s="242"/>
      <c r="BI206" s="242"/>
      <c r="BJ206" s="242"/>
      <c r="BK206" s="242"/>
      <c r="BL206" s="242"/>
      <c r="BM206" s="242"/>
      <c r="BN206" s="242"/>
      <c r="BO206" s="242"/>
      <c r="BP206" s="242"/>
      <c r="BQ206" s="242"/>
      <c r="BR206" s="242"/>
      <c r="BS206" s="242"/>
      <c r="BT206" s="242"/>
      <c r="BU206" s="242"/>
      <c r="BV206" s="242"/>
      <c r="BW206" s="242"/>
      <c r="BX206" s="242"/>
      <c r="BY206" s="242"/>
      <c r="BZ206" s="242"/>
      <c r="CA206" s="242"/>
      <c r="CB206" s="242"/>
      <c r="CC206" s="242"/>
      <c r="CD206" s="242"/>
      <c r="CE206" s="242"/>
      <c r="CF206" s="242"/>
      <c r="CG206" s="242"/>
      <c r="CH206" s="242"/>
      <c r="CI206" s="242"/>
      <c r="CJ206" s="242"/>
      <c r="CK206" s="242"/>
      <c r="CL206" s="242"/>
      <c r="CM206" s="242"/>
      <c r="CN206" s="242"/>
      <c r="CO206" s="242"/>
      <c r="CP206" s="242"/>
      <c r="CQ206" s="242"/>
      <c r="CR206" s="242"/>
      <c r="CS206" s="242"/>
      <c r="CT206" s="242"/>
      <c r="CU206" s="242"/>
      <c r="CV206" s="242"/>
      <c r="CW206" s="242"/>
      <c r="CX206" s="242"/>
      <c r="CY206" s="242"/>
      <c r="CZ206" s="242"/>
      <c r="DA206" s="242"/>
      <c r="DB206" s="242"/>
      <c r="DC206" s="242"/>
      <c r="DD206" s="242"/>
      <c r="DE206" s="242"/>
      <c r="DF206" s="242"/>
      <c r="DG206" s="242"/>
      <c r="DH206" s="242"/>
      <c r="DI206" s="242"/>
      <c r="DJ206" s="242"/>
      <c r="DK206" s="242"/>
      <c r="DL206" s="242"/>
      <c r="DM206" s="242"/>
      <c r="DN206" s="242"/>
      <c r="DO206" s="242"/>
      <c r="DP206" s="242"/>
      <c r="DQ206" s="242"/>
      <c r="DR206" s="242"/>
      <c r="DS206" s="242"/>
      <c r="DT206" s="242"/>
      <c r="DU206" s="242"/>
      <c r="DV206" s="242"/>
      <c r="DW206" s="242"/>
      <c r="DX206" s="242"/>
      <c r="DY206" s="242"/>
      <c r="DZ206" s="242"/>
      <c r="EA206" s="242"/>
      <c r="EB206" s="242"/>
      <c r="EC206" s="242"/>
      <c r="ED206" s="242"/>
      <c r="EE206" s="242"/>
      <c r="EF206" s="242"/>
      <c r="EG206" s="242"/>
      <c r="EH206" s="242"/>
      <c r="EI206" s="242"/>
      <c r="EJ206" s="242"/>
      <c r="EK206" s="242"/>
      <c r="EL206" s="242"/>
      <c r="EM206" s="242"/>
      <c r="EN206" s="242"/>
      <c r="EO206" s="242"/>
      <c r="EP206" s="242"/>
      <c r="EQ206" s="242"/>
      <c r="ER206" s="242"/>
      <c r="ES206" s="242"/>
      <c r="ET206" s="242"/>
      <c r="EU206" s="242"/>
      <c r="EV206" s="242"/>
      <c r="EW206" s="242"/>
      <c r="EX206" s="242"/>
      <c r="EY206" s="242"/>
      <c r="EZ206" s="242"/>
      <c r="FA206" s="242"/>
      <c r="FB206" s="242"/>
      <c r="FC206" s="242"/>
      <c r="FD206" s="242"/>
      <c r="FE206" s="242"/>
      <c r="FF206" s="242"/>
      <c r="FG206" s="242"/>
      <c r="FH206" s="242"/>
      <c r="FI206" s="242"/>
      <c r="FJ206" s="242"/>
      <c r="FK206" s="242"/>
      <c r="FL206" s="242"/>
      <c r="FM206" s="242"/>
      <c r="FN206" s="242"/>
      <c r="FO206" s="242"/>
      <c r="FP206" s="242"/>
      <c r="FQ206" s="242"/>
      <c r="FR206" s="242"/>
      <c r="FS206" s="242"/>
      <c r="FT206" s="242"/>
      <c r="FU206" s="242"/>
      <c r="FV206" s="242"/>
      <c r="FW206" s="242"/>
      <c r="FX206" s="242"/>
      <c r="FY206" s="242"/>
      <c r="FZ206" s="242"/>
      <c r="GA206" s="242"/>
      <c r="GB206" s="242"/>
      <c r="GC206" s="242"/>
      <c r="GD206" s="242"/>
      <c r="GE206" s="242"/>
      <c r="GF206" s="242"/>
      <c r="GG206" s="242"/>
      <c r="GH206" s="242"/>
      <c r="GI206" s="242"/>
      <c r="GJ206" s="242"/>
      <c r="GK206" s="242"/>
      <c r="GL206" s="242"/>
      <c r="GM206" s="242"/>
      <c r="GN206" s="242"/>
      <c r="GO206" s="242"/>
      <c r="GP206" s="242"/>
      <c r="GQ206" s="242"/>
      <c r="GR206" s="242"/>
      <c r="GS206" s="242"/>
      <c r="GT206" s="242"/>
      <c r="GU206" s="242"/>
      <c r="GV206" s="242"/>
      <c r="GW206" s="242"/>
      <c r="GX206" s="242"/>
      <c r="GY206" s="242"/>
      <c r="GZ206" s="242"/>
      <c r="HA206" s="242"/>
      <c r="HB206" s="242"/>
      <c r="HC206" s="242"/>
      <c r="HD206" s="242"/>
      <c r="HE206" s="242"/>
      <c r="HF206" s="242"/>
      <c r="HG206" s="242"/>
      <c r="HH206" s="242"/>
      <c r="HI206" s="242"/>
      <c r="HJ206" s="242"/>
      <c r="HK206" s="242"/>
      <c r="HL206" s="242"/>
      <c r="HM206" s="242"/>
      <c r="HN206" s="242"/>
      <c r="HO206" s="242"/>
      <c r="HP206" s="242"/>
      <c r="HQ206" s="242"/>
      <c r="HR206" s="242"/>
      <c r="HS206" s="242"/>
      <c r="HT206" s="242"/>
      <c r="HU206" s="242"/>
      <c r="HV206" s="242"/>
      <c r="HW206" s="242"/>
      <c r="HX206" s="242"/>
      <c r="HY206" s="242"/>
      <c r="HZ206" s="242"/>
      <c r="IA206" s="242"/>
      <c r="IB206" s="242"/>
      <c r="IC206" s="242"/>
      <c r="ID206" s="242"/>
      <c r="IE206" s="242"/>
      <c r="IF206" s="242"/>
      <c r="IG206" s="242"/>
      <c r="IH206" s="242"/>
      <c r="II206" s="242"/>
      <c r="IJ206" s="242"/>
      <c r="IK206" s="242"/>
      <c r="IL206" s="242"/>
      <c r="IM206" s="242"/>
      <c r="IN206" s="242"/>
      <c r="IO206" s="242"/>
      <c r="IP206" s="242"/>
      <c r="IQ206" s="242"/>
      <c r="IR206" s="242"/>
      <c r="IS206" s="242"/>
      <c r="IT206" s="242"/>
      <c r="IU206" s="242"/>
      <c r="IV206" s="242"/>
    </row>
    <row r="207" spans="1:256" ht="15.75" customHeight="1" x14ac:dyDescent="0.2">
      <c r="A207" s="242"/>
      <c r="B207" s="242"/>
      <c r="C207" s="242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  <c r="AJ207" s="242"/>
      <c r="AK207" s="242"/>
      <c r="AL207" s="242"/>
      <c r="AM207" s="242"/>
      <c r="AN207" s="242"/>
      <c r="AO207" s="242"/>
      <c r="AP207" s="242"/>
      <c r="AQ207" s="242"/>
      <c r="AR207" s="242"/>
      <c r="AS207" s="242"/>
      <c r="AT207" s="242"/>
      <c r="AU207" s="242"/>
      <c r="AV207" s="242"/>
      <c r="AW207" s="242"/>
      <c r="AX207" s="242"/>
      <c r="AY207" s="242"/>
      <c r="AZ207" s="242"/>
      <c r="BA207" s="242"/>
      <c r="BB207" s="242"/>
      <c r="BC207" s="242"/>
      <c r="BD207" s="242"/>
      <c r="BE207" s="242"/>
      <c r="BF207" s="242"/>
      <c r="BG207" s="242"/>
      <c r="BH207" s="242"/>
      <c r="BI207" s="242"/>
      <c r="BJ207" s="242"/>
      <c r="BK207" s="242"/>
      <c r="BL207" s="242"/>
      <c r="BM207" s="242"/>
      <c r="BN207" s="242"/>
      <c r="BO207" s="242"/>
      <c r="BP207" s="242"/>
      <c r="BQ207" s="242"/>
      <c r="BR207" s="242"/>
      <c r="BS207" s="242"/>
      <c r="BT207" s="242"/>
      <c r="BU207" s="242"/>
      <c r="BV207" s="242"/>
      <c r="BW207" s="242"/>
      <c r="BX207" s="242"/>
      <c r="BY207" s="242"/>
      <c r="BZ207" s="242"/>
      <c r="CA207" s="242"/>
      <c r="CB207" s="242"/>
      <c r="CC207" s="242"/>
      <c r="CD207" s="242"/>
      <c r="CE207" s="242"/>
      <c r="CF207" s="242"/>
      <c r="CG207" s="242"/>
      <c r="CH207" s="242"/>
      <c r="CI207" s="242"/>
      <c r="CJ207" s="242"/>
      <c r="CK207" s="242"/>
      <c r="CL207" s="242"/>
      <c r="CM207" s="242"/>
      <c r="CN207" s="242"/>
      <c r="CO207" s="242"/>
      <c r="CP207" s="242"/>
      <c r="CQ207" s="242"/>
      <c r="CR207" s="242"/>
      <c r="CS207" s="242"/>
      <c r="CT207" s="242"/>
      <c r="CU207" s="242"/>
      <c r="CV207" s="242"/>
      <c r="CW207" s="242"/>
      <c r="CX207" s="242"/>
      <c r="CY207" s="242"/>
      <c r="CZ207" s="242"/>
      <c r="DA207" s="242"/>
      <c r="DB207" s="242"/>
      <c r="DC207" s="242"/>
      <c r="DD207" s="242"/>
      <c r="DE207" s="242"/>
      <c r="DF207" s="242"/>
      <c r="DG207" s="242"/>
      <c r="DH207" s="242"/>
      <c r="DI207" s="242"/>
      <c r="DJ207" s="242"/>
      <c r="DK207" s="242"/>
      <c r="DL207" s="242"/>
      <c r="DM207" s="242"/>
      <c r="DN207" s="242"/>
      <c r="DO207" s="242"/>
      <c r="DP207" s="242"/>
      <c r="DQ207" s="242"/>
      <c r="DR207" s="242"/>
      <c r="DS207" s="242"/>
      <c r="DT207" s="242"/>
      <c r="DU207" s="242"/>
      <c r="DV207" s="242"/>
      <c r="DW207" s="242"/>
      <c r="DX207" s="242"/>
      <c r="DY207" s="242"/>
      <c r="DZ207" s="242"/>
      <c r="EA207" s="242"/>
      <c r="EB207" s="242"/>
      <c r="EC207" s="242"/>
      <c r="ED207" s="242"/>
      <c r="EE207" s="242"/>
      <c r="EF207" s="242"/>
      <c r="EG207" s="242"/>
      <c r="EH207" s="242"/>
      <c r="EI207" s="242"/>
      <c r="EJ207" s="242"/>
      <c r="EK207" s="242"/>
      <c r="EL207" s="242"/>
      <c r="EM207" s="242"/>
      <c r="EN207" s="242"/>
      <c r="EO207" s="242"/>
      <c r="EP207" s="242"/>
      <c r="EQ207" s="242"/>
      <c r="ER207" s="242"/>
      <c r="ES207" s="242"/>
      <c r="ET207" s="242"/>
      <c r="EU207" s="242"/>
      <c r="EV207" s="242"/>
      <c r="EW207" s="242"/>
      <c r="EX207" s="242"/>
      <c r="EY207" s="242"/>
      <c r="EZ207" s="242"/>
      <c r="FA207" s="242"/>
      <c r="FB207" s="242"/>
      <c r="FC207" s="242"/>
      <c r="FD207" s="242"/>
      <c r="FE207" s="242"/>
      <c r="FF207" s="242"/>
      <c r="FG207" s="242"/>
      <c r="FH207" s="242"/>
      <c r="FI207" s="242"/>
      <c r="FJ207" s="242"/>
      <c r="FK207" s="242"/>
      <c r="FL207" s="242"/>
      <c r="FM207" s="242"/>
      <c r="FN207" s="242"/>
      <c r="FO207" s="242"/>
      <c r="FP207" s="242"/>
      <c r="FQ207" s="242"/>
      <c r="FR207" s="242"/>
      <c r="FS207" s="242"/>
      <c r="FT207" s="242"/>
      <c r="FU207" s="242"/>
      <c r="FV207" s="242"/>
      <c r="FW207" s="242"/>
      <c r="FX207" s="242"/>
      <c r="FY207" s="242"/>
      <c r="FZ207" s="242"/>
      <c r="GA207" s="242"/>
      <c r="GB207" s="242"/>
      <c r="GC207" s="242"/>
      <c r="GD207" s="242"/>
      <c r="GE207" s="242"/>
      <c r="GF207" s="242"/>
      <c r="GG207" s="242"/>
      <c r="GH207" s="242"/>
      <c r="GI207" s="242"/>
      <c r="GJ207" s="242"/>
      <c r="GK207" s="242"/>
      <c r="GL207" s="242"/>
      <c r="GM207" s="242"/>
      <c r="GN207" s="242"/>
      <c r="GO207" s="242"/>
      <c r="GP207" s="242"/>
      <c r="GQ207" s="242"/>
      <c r="GR207" s="242"/>
      <c r="GS207" s="242"/>
      <c r="GT207" s="242"/>
      <c r="GU207" s="242"/>
      <c r="GV207" s="242"/>
      <c r="GW207" s="242"/>
      <c r="GX207" s="242"/>
      <c r="GY207" s="242"/>
      <c r="GZ207" s="242"/>
      <c r="HA207" s="242"/>
      <c r="HB207" s="242"/>
      <c r="HC207" s="242"/>
      <c r="HD207" s="242"/>
      <c r="HE207" s="242"/>
      <c r="HF207" s="242"/>
      <c r="HG207" s="242"/>
      <c r="HH207" s="242"/>
      <c r="HI207" s="242"/>
      <c r="HJ207" s="242"/>
      <c r="HK207" s="242"/>
      <c r="HL207" s="242"/>
      <c r="HM207" s="242"/>
      <c r="HN207" s="242"/>
      <c r="HO207" s="242"/>
      <c r="HP207" s="242"/>
      <c r="HQ207" s="242"/>
      <c r="HR207" s="242"/>
      <c r="HS207" s="242"/>
      <c r="HT207" s="242"/>
      <c r="HU207" s="242"/>
      <c r="HV207" s="242"/>
      <c r="HW207" s="242"/>
      <c r="HX207" s="242"/>
      <c r="HY207" s="242"/>
      <c r="HZ207" s="242"/>
      <c r="IA207" s="242"/>
      <c r="IB207" s="242"/>
      <c r="IC207" s="242"/>
      <c r="ID207" s="242"/>
      <c r="IE207" s="242"/>
      <c r="IF207" s="242"/>
      <c r="IG207" s="242"/>
      <c r="IH207" s="242"/>
      <c r="II207" s="242"/>
      <c r="IJ207" s="242"/>
      <c r="IK207" s="242"/>
      <c r="IL207" s="242"/>
      <c r="IM207" s="242"/>
      <c r="IN207" s="242"/>
      <c r="IO207" s="242"/>
      <c r="IP207" s="242"/>
      <c r="IQ207" s="242"/>
      <c r="IR207" s="242"/>
      <c r="IS207" s="242"/>
      <c r="IT207" s="242"/>
      <c r="IU207" s="242"/>
      <c r="IV207" s="242"/>
    </row>
    <row r="208" spans="1:256" ht="15.75" customHeight="1" x14ac:dyDescent="0.2">
      <c r="A208" s="242"/>
      <c r="B208" s="242"/>
      <c r="C208" s="242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  <c r="AJ208" s="242"/>
      <c r="AK208" s="242"/>
      <c r="AL208" s="242"/>
      <c r="AM208" s="242"/>
      <c r="AN208" s="242"/>
      <c r="AO208" s="242"/>
      <c r="AP208" s="242"/>
      <c r="AQ208" s="242"/>
      <c r="AR208" s="242"/>
      <c r="AS208" s="242"/>
      <c r="AT208" s="242"/>
      <c r="AU208" s="242"/>
      <c r="AV208" s="242"/>
      <c r="AW208" s="242"/>
      <c r="AX208" s="242"/>
      <c r="AY208" s="242"/>
      <c r="AZ208" s="242"/>
      <c r="BA208" s="242"/>
      <c r="BB208" s="242"/>
      <c r="BC208" s="242"/>
      <c r="BD208" s="242"/>
      <c r="BE208" s="242"/>
      <c r="BF208" s="242"/>
      <c r="BG208" s="242"/>
      <c r="BH208" s="242"/>
      <c r="BI208" s="242"/>
      <c r="BJ208" s="242"/>
      <c r="BK208" s="242"/>
      <c r="BL208" s="242"/>
      <c r="BM208" s="242"/>
      <c r="BN208" s="242"/>
      <c r="BO208" s="242"/>
      <c r="BP208" s="242"/>
      <c r="BQ208" s="242"/>
      <c r="BR208" s="242"/>
      <c r="BS208" s="242"/>
      <c r="BT208" s="242"/>
      <c r="BU208" s="242"/>
      <c r="BV208" s="242"/>
      <c r="BW208" s="242"/>
      <c r="BX208" s="242"/>
      <c r="BY208" s="242"/>
      <c r="BZ208" s="242"/>
      <c r="CA208" s="242"/>
      <c r="CB208" s="242"/>
      <c r="CC208" s="242"/>
      <c r="CD208" s="242"/>
      <c r="CE208" s="242"/>
      <c r="CF208" s="242"/>
      <c r="CG208" s="242"/>
      <c r="CH208" s="242"/>
      <c r="CI208" s="242"/>
      <c r="CJ208" s="242"/>
      <c r="CK208" s="242"/>
      <c r="CL208" s="242"/>
      <c r="CM208" s="242"/>
      <c r="CN208" s="242"/>
      <c r="CO208" s="242"/>
      <c r="CP208" s="242"/>
      <c r="CQ208" s="242"/>
      <c r="CR208" s="242"/>
      <c r="CS208" s="242"/>
      <c r="CT208" s="242"/>
      <c r="CU208" s="242"/>
      <c r="CV208" s="242"/>
      <c r="CW208" s="242"/>
      <c r="CX208" s="242"/>
      <c r="CY208" s="242"/>
      <c r="CZ208" s="242"/>
      <c r="DA208" s="242"/>
      <c r="DB208" s="242"/>
      <c r="DC208" s="242"/>
      <c r="DD208" s="242"/>
      <c r="DE208" s="242"/>
      <c r="DF208" s="242"/>
      <c r="DG208" s="242"/>
      <c r="DH208" s="242"/>
      <c r="DI208" s="242"/>
      <c r="DJ208" s="242"/>
      <c r="DK208" s="242"/>
      <c r="DL208" s="242"/>
      <c r="DM208" s="242"/>
      <c r="DN208" s="242"/>
      <c r="DO208" s="242"/>
      <c r="DP208" s="242"/>
      <c r="DQ208" s="242"/>
      <c r="DR208" s="242"/>
      <c r="DS208" s="242"/>
      <c r="DT208" s="242"/>
      <c r="DU208" s="242"/>
      <c r="DV208" s="242"/>
      <c r="DW208" s="242"/>
      <c r="DX208" s="242"/>
      <c r="DY208" s="242"/>
      <c r="DZ208" s="242"/>
      <c r="EA208" s="242"/>
      <c r="EB208" s="242"/>
      <c r="EC208" s="242"/>
      <c r="ED208" s="242"/>
      <c r="EE208" s="242"/>
      <c r="EF208" s="242"/>
      <c r="EG208" s="242"/>
      <c r="EH208" s="242"/>
      <c r="EI208" s="242"/>
      <c r="EJ208" s="242"/>
      <c r="EK208" s="242"/>
      <c r="EL208" s="242"/>
      <c r="EM208" s="242"/>
      <c r="EN208" s="242"/>
      <c r="EO208" s="242"/>
      <c r="EP208" s="242"/>
      <c r="EQ208" s="242"/>
      <c r="ER208" s="242"/>
      <c r="ES208" s="242"/>
      <c r="ET208" s="242"/>
      <c r="EU208" s="242"/>
      <c r="EV208" s="242"/>
      <c r="EW208" s="242"/>
      <c r="EX208" s="242"/>
      <c r="EY208" s="242"/>
      <c r="EZ208" s="242"/>
      <c r="FA208" s="242"/>
      <c r="FB208" s="242"/>
      <c r="FC208" s="242"/>
      <c r="FD208" s="242"/>
      <c r="FE208" s="242"/>
      <c r="FF208" s="242"/>
      <c r="FG208" s="242"/>
      <c r="FH208" s="242"/>
      <c r="FI208" s="242"/>
      <c r="FJ208" s="242"/>
      <c r="FK208" s="242"/>
      <c r="FL208" s="242"/>
      <c r="FM208" s="242"/>
      <c r="FN208" s="242"/>
      <c r="FO208" s="242"/>
      <c r="FP208" s="242"/>
      <c r="FQ208" s="242"/>
      <c r="FR208" s="242"/>
      <c r="FS208" s="242"/>
      <c r="FT208" s="242"/>
      <c r="FU208" s="242"/>
      <c r="FV208" s="242"/>
      <c r="FW208" s="242"/>
      <c r="FX208" s="242"/>
      <c r="FY208" s="242"/>
      <c r="FZ208" s="242"/>
      <c r="GA208" s="242"/>
      <c r="GB208" s="242"/>
      <c r="GC208" s="242"/>
      <c r="GD208" s="242"/>
      <c r="GE208" s="242"/>
      <c r="GF208" s="242"/>
      <c r="GG208" s="242"/>
      <c r="GH208" s="242"/>
      <c r="GI208" s="242"/>
      <c r="GJ208" s="242"/>
      <c r="GK208" s="242"/>
      <c r="GL208" s="242"/>
      <c r="GM208" s="242"/>
      <c r="GN208" s="242"/>
      <c r="GO208" s="242"/>
      <c r="GP208" s="242"/>
      <c r="GQ208" s="242"/>
      <c r="GR208" s="242"/>
      <c r="GS208" s="242"/>
      <c r="GT208" s="242"/>
      <c r="GU208" s="242"/>
      <c r="GV208" s="242"/>
      <c r="GW208" s="242"/>
      <c r="GX208" s="242"/>
      <c r="GY208" s="242"/>
      <c r="GZ208" s="242"/>
      <c r="HA208" s="242"/>
      <c r="HB208" s="242"/>
      <c r="HC208" s="242"/>
      <c r="HD208" s="242"/>
      <c r="HE208" s="242"/>
      <c r="HF208" s="242"/>
      <c r="HG208" s="242"/>
      <c r="HH208" s="242"/>
      <c r="HI208" s="242"/>
      <c r="HJ208" s="242"/>
      <c r="HK208" s="242"/>
      <c r="HL208" s="242"/>
      <c r="HM208" s="242"/>
      <c r="HN208" s="242"/>
      <c r="HO208" s="242"/>
      <c r="HP208" s="242"/>
      <c r="HQ208" s="242"/>
      <c r="HR208" s="242"/>
      <c r="HS208" s="242"/>
      <c r="HT208" s="242"/>
      <c r="HU208" s="242"/>
      <c r="HV208" s="242"/>
      <c r="HW208" s="242"/>
      <c r="HX208" s="242"/>
      <c r="HY208" s="242"/>
      <c r="HZ208" s="242"/>
      <c r="IA208" s="242"/>
      <c r="IB208" s="242"/>
      <c r="IC208" s="242"/>
      <c r="ID208" s="242"/>
      <c r="IE208" s="242"/>
      <c r="IF208" s="242"/>
      <c r="IG208" s="242"/>
      <c r="IH208" s="242"/>
      <c r="II208" s="242"/>
      <c r="IJ208" s="242"/>
      <c r="IK208" s="242"/>
      <c r="IL208" s="242"/>
      <c r="IM208" s="242"/>
      <c r="IN208" s="242"/>
      <c r="IO208" s="242"/>
      <c r="IP208" s="242"/>
      <c r="IQ208" s="242"/>
      <c r="IR208" s="242"/>
      <c r="IS208" s="242"/>
      <c r="IT208" s="242"/>
      <c r="IU208" s="242"/>
      <c r="IV208" s="242"/>
    </row>
    <row r="209" spans="1:256" ht="15.75" customHeight="1" x14ac:dyDescent="0.2">
      <c r="A209" s="242"/>
      <c r="B209" s="242"/>
      <c r="C209" s="242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  <c r="AJ209" s="242"/>
      <c r="AK209" s="242"/>
      <c r="AL209" s="242"/>
      <c r="AM209" s="242"/>
      <c r="AN209" s="242"/>
      <c r="AO209" s="242"/>
      <c r="AP209" s="242"/>
      <c r="AQ209" s="242"/>
      <c r="AR209" s="242"/>
      <c r="AS209" s="242"/>
      <c r="AT209" s="242"/>
      <c r="AU209" s="242"/>
      <c r="AV209" s="242"/>
      <c r="AW209" s="242"/>
      <c r="AX209" s="242"/>
      <c r="AY209" s="242"/>
      <c r="AZ209" s="242"/>
      <c r="BA209" s="242"/>
      <c r="BB209" s="242"/>
      <c r="BC209" s="242"/>
      <c r="BD209" s="242"/>
      <c r="BE209" s="242"/>
      <c r="BF209" s="242"/>
      <c r="BG209" s="242"/>
      <c r="BH209" s="242"/>
      <c r="BI209" s="242"/>
      <c r="BJ209" s="242"/>
      <c r="BK209" s="242"/>
      <c r="BL209" s="242"/>
      <c r="BM209" s="242"/>
      <c r="BN209" s="242"/>
      <c r="BO209" s="242"/>
      <c r="BP209" s="242"/>
      <c r="BQ209" s="242"/>
      <c r="BR209" s="242"/>
      <c r="BS209" s="242"/>
      <c r="BT209" s="242"/>
      <c r="BU209" s="242"/>
      <c r="BV209" s="242"/>
      <c r="BW209" s="242"/>
      <c r="BX209" s="242"/>
      <c r="BY209" s="242"/>
      <c r="BZ209" s="242"/>
      <c r="CA209" s="242"/>
      <c r="CB209" s="242"/>
      <c r="CC209" s="242"/>
      <c r="CD209" s="242"/>
      <c r="CE209" s="242"/>
      <c r="CF209" s="242"/>
      <c r="CG209" s="242"/>
      <c r="CH209" s="242"/>
      <c r="CI209" s="242"/>
      <c r="CJ209" s="242"/>
      <c r="CK209" s="242"/>
      <c r="CL209" s="242"/>
      <c r="CM209" s="242"/>
      <c r="CN209" s="242"/>
      <c r="CO209" s="242"/>
      <c r="CP209" s="242"/>
      <c r="CQ209" s="242"/>
      <c r="CR209" s="242"/>
      <c r="CS209" s="242"/>
      <c r="CT209" s="242"/>
      <c r="CU209" s="242"/>
      <c r="CV209" s="242"/>
      <c r="CW209" s="242"/>
      <c r="CX209" s="242"/>
      <c r="CY209" s="242"/>
      <c r="CZ209" s="242"/>
      <c r="DA209" s="242"/>
      <c r="DB209" s="242"/>
      <c r="DC209" s="242"/>
      <c r="DD209" s="242"/>
      <c r="DE209" s="242"/>
      <c r="DF209" s="242"/>
      <c r="DG209" s="242"/>
      <c r="DH209" s="242"/>
      <c r="DI209" s="242"/>
      <c r="DJ209" s="242"/>
      <c r="DK209" s="242"/>
      <c r="DL209" s="242"/>
      <c r="DM209" s="242"/>
      <c r="DN209" s="242"/>
      <c r="DO209" s="242"/>
      <c r="DP209" s="242"/>
      <c r="DQ209" s="242"/>
      <c r="DR209" s="242"/>
      <c r="DS209" s="242"/>
      <c r="DT209" s="242"/>
      <c r="DU209" s="242"/>
      <c r="DV209" s="242"/>
      <c r="DW209" s="242"/>
      <c r="DX209" s="242"/>
      <c r="DY209" s="242"/>
      <c r="DZ209" s="242"/>
      <c r="EA209" s="242"/>
      <c r="EB209" s="242"/>
      <c r="EC209" s="242"/>
      <c r="ED209" s="242"/>
      <c r="EE209" s="242"/>
      <c r="EF209" s="242"/>
      <c r="EG209" s="242"/>
      <c r="EH209" s="242"/>
      <c r="EI209" s="242"/>
      <c r="EJ209" s="242"/>
      <c r="EK209" s="242"/>
      <c r="EL209" s="242"/>
      <c r="EM209" s="242"/>
      <c r="EN209" s="242"/>
      <c r="EO209" s="242"/>
      <c r="EP209" s="242"/>
      <c r="EQ209" s="242"/>
      <c r="ER209" s="242"/>
      <c r="ES209" s="242"/>
      <c r="ET209" s="242"/>
      <c r="EU209" s="242"/>
      <c r="EV209" s="242"/>
      <c r="EW209" s="242"/>
      <c r="EX209" s="242"/>
      <c r="EY209" s="242"/>
      <c r="EZ209" s="242"/>
      <c r="FA209" s="242"/>
      <c r="FB209" s="242"/>
      <c r="FC209" s="242"/>
      <c r="FD209" s="242"/>
      <c r="FE209" s="242"/>
      <c r="FF209" s="242"/>
      <c r="FG209" s="242"/>
      <c r="FH209" s="242"/>
      <c r="FI209" s="242"/>
      <c r="FJ209" s="242"/>
      <c r="FK209" s="242"/>
      <c r="FL209" s="242"/>
      <c r="FM209" s="242"/>
      <c r="FN209" s="242"/>
      <c r="FO209" s="242"/>
      <c r="FP209" s="242"/>
      <c r="FQ209" s="242"/>
      <c r="FR209" s="242"/>
      <c r="FS209" s="242"/>
      <c r="FT209" s="242"/>
      <c r="FU209" s="242"/>
      <c r="FV209" s="242"/>
      <c r="FW209" s="242"/>
      <c r="FX209" s="242"/>
      <c r="FY209" s="242"/>
      <c r="FZ209" s="242"/>
      <c r="GA209" s="242"/>
      <c r="GB209" s="242"/>
      <c r="GC209" s="242"/>
      <c r="GD209" s="242"/>
      <c r="GE209" s="242"/>
      <c r="GF209" s="242"/>
      <c r="GG209" s="242"/>
      <c r="GH209" s="242"/>
      <c r="GI209" s="242"/>
      <c r="GJ209" s="242"/>
      <c r="GK209" s="242"/>
      <c r="GL209" s="242"/>
      <c r="GM209" s="242"/>
      <c r="GN209" s="242"/>
      <c r="GO209" s="242"/>
      <c r="GP209" s="242"/>
      <c r="GQ209" s="242"/>
      <c r="GR209" s="242"/>
      <c r="GS209" s="242"/>
      <c r="GT209" s="242"/>
      <c r="GU209" s="242"/>
      <c r="GV209" s="242"/>
      <c r="GW209" s="242"/>
      <c r="GX209" s="242"/>
      <c r="GY209" s="242"/>
      <c r="GZ209" s="242"/>
      <c r="HA209" s="242"/>
      <c r="HB209" s="242"/>
      <c r="HC209" s="242"/>
      <c r="HD209" s="242"/>
      <c r="HE209" s="242"/>
      <c r="HF209" s="242"/>
      <c r="HG209" s="242"/>
      <c r="HH209" s="242"/>
      <c r="HI209" s="242"/>
      <c r="HJ209" s="242"/>
      <c r="HK209" s="242"/>
      <c r="HL209" s="242"/>
      <c r="HM209" s="242"/>
      <c r="HN209" s="242"/>
      <c r="HO209" s="242"/>
      <c r="HP209" s="242"/>
      <c r="HQ209" s="242"/>
      <c r="HR209" s="242"/>
      <c r="HS209" s="242"/>
      <c r="HT209" s="242"/>
      <c r="HU209" s="242"/>
      <c r="HV209" s="242"/>
      <c r="HW209" s="242"/>
      <c r="HX209" s="242"/>
      <c r="HY209" s="242"/>
      <c r="HZ209" s="242"/>
      <c r="IA209" s="242"/>
      <c r="IB209" s="242"/>
      <c r="IC209" s="242"/>
      <c r="ID209" s="242"/>
      <c r="IE209" s="242"/>
      <c r="IF209" s="242"/>
      <c r="IG209" s="242"/>
      <c r="IH209" s="242"/>
      <c r="II209" s="242"/>
      <c r="IJ209" s="242"/>
      <c r="IK209" s="242"/>
      <c r="IL209" s="242"/>
      <c r="IM209" s="242"/>
      <c r="IN209" s="242"/>
      <c r="IO209" s="242"/>
      <c r="IP209" s="242"/>
      <c r="IQ209" s="242"/>
      <c r="IR209" s="242"/>
      <c r="IS209" s="242"/>
      <c r="IT209" s="242"/>
      <c r="IU209" s="242"/>
      <c r="IV209" s="242"/>
    </row>
    <row r="210" spans="1:256" ht="15.75" customHeight="1" x14ac:dyDescent="0.2">
      <c r="A210" s="242"/>
      <c r="B210" s="242"/>
      <c r="C210" s="242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  <c r="AJ210" s="242"/>
      <c r="AK210" s="242"/>
      <c r="AL210" s="242"/>
      <c r="AM210" s="242"/>
      <c r="AN210" s="242"/>
      <c r="AO210" s="242"/>
      <c r="AP210" s="242"/>
      <c r="AQ210" s="242"/>
      <c r="AR210" s="242"/>
      <c r="AS210" s="242"/>
      <c r="AT210" s="242"/>
      <c r="AU210" s="242"/>
      <c r="AV210" s="242"/>
      <c r="AW210" s="242"/>
      <c r="AX210" s="242"/>
      <c r="AY210" s="242"/>
      <c r="AZ210" s="242"/>
      <c r="BA210" s="242"/>
      <c r="BB210" s="242"/>
      <c r="BC210" s="242"/>
      <c r="BD210" s="242"/>
      <c r="BE210" s="242"/>
      <c r="BF210" s="242"/>
      <c r="BG210" s="242"/>
      <c r="BH210" s="242"/>
      <c r="BI210" s="242"/>
      <c r="BJ210" s="242"/>
      <c r="BK210" s="242"/>
      <c r="BL210" s="242"/>
      <c r="BM210" s="242"/>
      <c r="BN210" s="242"/>
      <c r="BO210" s="242"/>
      <c r="BP210" s="242"/>
      <c r="BQ210" s="242"/>
      <c r="BR210" s="242"/>
      <c r="BS210" s="242"/>
      <c r="BT210" s="242"/>
      <c r="BU210" s="242"/>
      <c r="BV210" s="242"/>
      <c r="BW210" s="242"/>
      <c r="BX210" s="242"/>
      <c r="BY210" s="242"/>
      <c r="BZ210" s="242"/>
      <c r="CA210" s="242"/>
      <c r="CB210" s="242"/>
      <c r="CC210" s="242"/>
      <c r="CD210" s="242"/>
      <c r="CE210" s="242"/>
      <c r="CF210" s="242"/>
      <c r="CG210" s="242"/>
      <c r="CH210" s="242"/>
      <c r="CI210" s="242"/>
      <c r="CJ210" s="242"/>
      <c r="CK210" s="242"/>
      <c r="CL210" s="242"/>
      <c r="CM210" s="242"/>
      <c r="CN210" s="242"/>
      <c r="CO210" s="242"/>
      <c r="CP210" s="242"/>
      <c r="CQ210" s="242"/>
      <c r="CR210" s="242"/>
      <c r="CS210" s="242"/>
      <c r="CT210" s="242"/>
      <c r="CU210" s="242"/>
      <c r="CV210" s="242"/>
      <c r="CW210" s="242"/>
      <c r="CX210" s="242"/>
      <c r="CY210" s="242"/>
      <c r="CZ210" s="242"/>
      <c r="DA210" s="242"/>
      <c r="DB210" s="242"/>
      <c r="DC210" s="242"/>
      <c r="DD210" s="242"/>
      <c r="DE210" s="242"/>
      <c r="DF210" s="242"/>
      <c r="DG210" s="242"/>
      <c r="DH210" s="242"/>
      <c r="DI210" s="242"/>
      <c r="DJ210" s="242"/>
      <c r="DK210" s="242"/>
      <c r="DL210" s="242"/>
      <c r="DM210" s="242"/>
      <c r="DN210" s="242"/>
      <c r="DO210" s="242"/>
      <c r="DP210" s="242"/>
      <c r="DQ210" s="242"/>
      <c r="DR210" s="242"/>
      <c r="DS210" s="242"/>
      <c r="DT210" s="242"/>
      <c r="DU210" s="242"/>
      <c r="DV210" s="242"/>
      <c r="DW210" s="242"/>
      <c r="DX210" s="242"/>
      <c r="DY210" s="242"/>
      <c r="DZ210" s="242"/>
      <c r="EA210" s="242"/>
      <c r="EB210" s="242"/>
      <c r="EC210" s="242"/>
      <c r="ED210" s="242"/>
      <c r="EE210" s="242"/>
      <c r="EF210" s="242"/>
      <c r="EG210" s="242"/>
      <c r="EH210" s="242"/>
      <c r="EI210" s="242"/>
      <c r="EJ210" s="242"/>
      <c r="EK210" s="242"/>
      <c r="EL210" s="242"/>
      <c r="EM210" s="242"/>
      <c r="EN210" s="242"/>
      <c r="EO210" s="242"/>
      <c r="EP210" s="242"/>
      <c r="EQ210" s="242"/>
      <c r="ER210" s="242"/>
      <c r="ES210" s="242"/>
      <c r="ET210" s="242"/>
      <c r="EU210" s="242"/>
      <c r="EV210" s="242"/>
      <c r="EW210" s="242"/>
      <c r="EX210" s="242"/>
      <c r="EY210" s="242"/>
      <c r="EZ210" s="242"/>
      <c r="FA210" s="242"/>
      <c r="FB210" s="242"/>
      <c r="FC210" s="242"/>
      <c r="FD210" s="242"/>
      <c r="FE210" s="242"/>
      <c r="FF210" s="242"/>
      <c r="FG210" s="242"/>
      <c r="FH210" s="242"/>
      <c r="FI210" s="242"/>
      <c r="FJ210" s="242"/>
      <c r="FK210" s="242"/>
      <c r="FL210" s="242"/>
      <c r="FM210" s="242"/>
      <c r="FN210" s="242"/>
      <c r="FO210" s="242"/>
      <c r="FP210" s="242"/>
      <c r="FQ210" s="242"/>
      <c r="FR210" s="242"/>
      <c r="FS210" s="242"/>
      <c r="FT210" s="242"/>
      <c r="FU210" s="242"/>
      <c r="FV210" s="242"/>
      <c r="FW210" s="242"/>
      <c r="FX210" s="242"/>
      <c r="FY210" s="242"/>
      <c r="FZ210" s="242"/>
      <c r="GA210" s="242"/>
      <c r="GB210" s="242"/>
      <c r="GC210" s="242"/>
      <c r="GD210" s="242"/>
      <c r="GE210" s="242"/>
      <c r="GF210" s="242"/>
      <c r="GG210" s="242"/>
      <c r="GH210" s="242"/>
      <c r="GI210" s="242"/>
      <c r="GJ210" s="242"/>
      <c r="GK210" s="242"/>
      <c r="GL210" s="242"/>
      <c r="GM210" s="242"/>
      <c r="GN210" s="242"/>
      <c r="GO210" s="242"/>
      <c r="GP210" s="242"/>
      <c r="GQ210" s="242"/>
      <c r="GR210" s="242"/>
      <c r="GS210" s="242"/>
      <c r="GT210" s="242"/>
      <c r="GU210" s="242"/>
      <c r="GV210" s="242"/>
      <c r="GW210" s="242"/>
      <c r="GX210" s="242"/>
      <c r="GY210" s="242"/>
      <c r="GZ210" s="242"/>
      <c r="HA210" s="242"/>
      <c r="HB210" s="242"/>
      <c r="HC210" s="242"/>
      <c r="HD210" s="242"/>
      <c r="HE210" s="242"/>
      <c r="HF210" s="242"/>
      <c r="HG210" s="242"/>
      <c r="HH210" s="242"/>
      <c r="HI210" s="242"/>
      <c r="HJ210" s="242"/>
      <c r="HK210" s="242"/>
      <c r="HL210" s="242"/>
      <c r="HM210" s="242"/>
      <c r="HN210" s="242"/>
      <c r="HO210" s="242"/>
      <c r="HP210" s="242"/>
      <c r="HQ210" s="242"/>
      <c r="HR210" s="242"/>
      <c r="HS210" s="242"/>
      <c r="HT210" s="242"/>
      <c r="HU210" s="242"/>
      <c r="HV210" s="242"/>
      <c r="HW210" s="242"/>
      <c r="HX210" s="242"/>
      <c r="HY210" s="242"/>
      <c r="HZ210" s="242"/>
      <c r="IA210" s="242"/>
      <c r="IB210" s="242"/>
      <c r="IC210" s="242"/>
      <c r="ID210" s="242"/>
      <c r="IE210" s="242"/>
      <c r="IF210" s="242"/>
      <c r="IG210" s="242"/>
      <c r="IH210" s="242"/>
      <c r="II210" s="242"/>
      <c r="IJ210" s="242"/>
      <c r="IK210" s="242"/>
      <c r="IL210" s="242"/>
      <c r="IM210" s="242"/>
      <c r="IN210" s="242"/>
      <c r="IO210" s="242"/>
      <c r="IP210" s="242"/>
      <c r="IQ210" s="242"/>
      <c r="IR210" s="242"/>
      <c r="IS210" s="242"/>
      <c r="IT210" s="242"/>
      <c r="IU210" s="242"/>
      <c r="IV210" s="242"/>
    </row>
    <row r="211" spans="1:256" ht="15.75" customHeight="1" x14ac:dyDescent="0.2">
      <c r="A211" s="242"/>
      <c r="B211" s="242"/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  <c r="AJ211" s="242"/>
      <c r="AK211" s="242"/>
      <c r="AL211" s="242"/>
      <c r="AM211" s="242"/>
      <c r="AN211" s="242"/>
      <c r="AO211" s="242"/>
      <c r="AP211" s="242"/>
      <c r="AQ211" s="242"/>
      <c r="AR211" s="242"/>
      <c r="AS211" s="242"/>
      <c r="AT211" s="242"/>
      <c r="AU211" s="242"/>
      <c r="AV211" s="242"/>
      <c r="AW211" s="242"/>
      <c r="AX211" s="242"/>
      <c r="AY211" s="242"/>
      <c r="AZ211" s="242"/>
      <c r="BA211" s="242"/>
      <c r="BB211" s="242"/>
      <c r="BC211" s="242"/>
      <c r="BD211" s="242"/>
      <c r="BE211" s="242"/>
      <c r="BF211" s="242"/>
      <c r="BG211" s="242"/>
      <c r="BH211" s="242"/>
      <c r="BI211" s="242"/>
      <c r="BJ211" s="242"/>
      <c r="BK211" s="242"/>
      <c r="BL211" s="242"/>
      <c r="BM211" s="242"/>
      <c r="BN211" s="242"/>
      <c r="BO211" s="242"/>
      <c r="BP211" s="242"/>
      <c r="BQ211" s="242"/>
      <c r="BR211" s="242"/>
      <c r="BS211" s="242"/>
      <c r="BT211" s="242"/>
      <c r="BU211" s="242"/>
      <c r="BV211" s="242"/>
      <c r="BW211" s="242"/>
      <c r="BX211" s="242"/>
      <c r="BY211" s="242"/>
      <c r="BZ211" s="242"/>
      <c r="CA211" s="242"/>
      <c r="CB211" s="242"/>
      <c r="CC211" s="242"/>
      <c r="CD211" s="242"/>
      <c r="CE211" s="242"/>
      <c r="CF211" s="242"/>
      <c r="CG211" s="242"/>
      <c r="CH211" s="242"/>
      <c r="CI211" s="242"/>
      <c r="CJ211" s="242"/>
      <c r="CK211" s="242"/>
      <c r="CL211" s="242"/>
      <c r="CM211" s="242"/>
      <c r="CN211" s="242"/>
      <c r="CO211" s="242"/>
      <c r="CP211" s="242"/>
      <c r="CQ211" s="242"/>
      <c r="CR211" s="242"/>
      <c r="CS211" s="242"/>
      <c r="CT211" s="242"/>
      <c r="CU211" s="242"/>
      <c r="CV211" s="242"/>
      <c r="CW211" s="242"/>
      <c r="CX211" s="242"/>
      <c r="CY211" s="242"/>
      <c r="CZ211" s="242"/>
      <c r="DA211" s="242"/>
      <c r="DB211" s="242"/>
      <c r="DC211" s="242"/>
      <c r="DD211" s="242"/>
      <c r="DE211" s="242"/>
      <c r="DF211" s="242"/>
      <c r="DG211" s="242"/>
      <c r="DH211" s="242"/>
      <c r="DI211" s="242"/>
      <c r="DJ211" s="242"/>
      <c r="DK211" s="242"/>
      <c r="DL211" s="242"/>
      <c r="DM211" s="242"/>
      <c r="DN211" s="242"/>
      <c r="DO211" s="242"/>
      <c r="DP211" s="242"/>
      <c r="DQ211" s="242"/>
      <c r="DR211" s="242"/>
      <c r="DS211" s="242"/>
      <c r="DT211" s="242"/>
      <c r="DU211" s="242"/>
      <c r="DV211" s="242"/>
      <c r="DW211" s="242"/>
      <c r="DX211" s="242"/>
      <c r="DY211" s="242"/>
      <c r="DZ211" s="242"/>
      <c r="EA211" s="242"/>
      <c r="EB211" s="242"/>
      <c r="EC211" s="242"/>
      <c r="ED211" s="242"/>
      <c r="EE211" s="242"/>
      <c r="EF211" s="242"/>
      <c r="EG211" s="242"/>
      <c r="EH211" s="242"/>
      <c r="EI211" s="242"/>
      <c r="EJ211" s="242"/>
      <c r="EK211" s="242"/>
      <c r="EL211" s="242"/>
      <c r="EM211" s="242"/>
      <c r="EN211" s="242"/>
      <c r="EO211" s="242"/>
      <c r="EP211" s="242"/>
      <c r="EQ211" s="242"/>
      <c r="ER211" s="242"/>
      <c r="ES211" s="242"/>
      <c r="ET211" s="242"/>
      <c r="EU211" s="242"/>
      <c r="EV211" s="242"/>
      <c r="EW211" s="242"/>
      <c r="EX211" s="242"/>
      <c r="EY211" s="242"/>
      <c r="EZ211" s="242"/>
      <c r="FA211" s="242"/>
      <c r="FB211" s="242"/>
      <c r="FC211" s="242"/>
      <c r="FD211" s="242"/>
      <c r="FE211" s="242"/>
      <c r="FF211" s="242"/>
      <c r="FG211" s="242"/>
      <c r="FH211" s="242"/>
      <c r="FI211" s="242"/>
      <c r="FJ211" s="242"/>
      <c r="FK211" s="242"/>
      <c r="FL211" s="242"/>
      <c r="FM211" s="242"/>
      <c r="FN211" s="242"/>
      <c r="FO211" s="242"/>
      <c r="FP211" s="242"/>
      <c r="FQ211" s="242"/>
      <c r="FR211" s="242"/>
      <c r="FS211" s="242"/>
      <c r="FT211" s="242"/>
      <c r="FU211" s="242"/>
      <c r="FV211" s="242"/>
      <c r="FW211" s="242"/>
      <c r="FX211" s="242"/>
      <c r="FY211" s="242"/>
      <c r="FZ211" s="242"/>
      <c r="GA211" s="242"/>
      <c r="GB211" s="242"/>
      <c r="GC211" s="242"/>
      <c r="GD211" s="242"/>
      <c r="GE211" s="242"/>
      <c r="GF211" s="242"/>
      <c r="GG211" s="242"/>
      <c r="GH211" s="242"/>
      <c r="GI211" s="242"/>
      <c r="GJ211" s="242"/>
      <c r="GK211" s="242"/>
      <c r="GL211" s="242"/>
      <c r="GM211" s="242"/>
      <c r="GN211" s="242"/>
      <c r="GO211" s="242"/>
      <c r="GP211" s="242"/>
      <c r="GQ211" s="242"/>
      <c r="GR211" s="242"/>
      <c r="GS211" s="242"/>
      <c r="GT211" s="242"/>
      <c r="GU211" s="242"/>
      <c r="GV211" s="242"/>
      <c r="GW211" s="242"/>
      <c r="GX211" s="242"/>
      <c r="GY211" s="242"/>
      <c r="GZ211" s="242"/>
      <c r="HA211" s="242"/>
      <c r="HB211" s="242"/>
      <c r="HC211" s="242"/>
      <c r="HD211" s="242"/>
      <c r="HE211" s="242"/>
      <c r="HF211" s="242"/>
      <c r="HG211" s="242"/>
      <c r="HH211" s="242"/>
      <c r="HI211" s="242"/>
      <c r="HJ211" s="242"/>
      <c r="HK211" s="242"/>
      <c r="HL211" s="242"/>
      <c r="HM211" s="242"/>
      <c r="HN211" s="242"/>
      <c r="HO211" s="242"/>
      <c r="HP211" s="242"/>
      <c r="HQ211" s="242"/>
      <c r="HR211" s="242"/>
      <c r="HS211" s="242"/>
      <c r="HT211" s="242"/>
      <c r="HU211" s="242"/>
      <c r="HV211" s="242"/>
      <c r="HW211" s="242"/>
      <c r="HX211" s="242"/>
      <c r="HY211" s="242"/>
      <c r="HZ211" s="242"/>
      <c r="IA211" s="242"/>
      <c r="IB211" s="242"/>
      <c r="IC211" s="242"/>
      <c r="ID211" s="242"/>
      <c r="IE211" s="242"/>
      <c r="IF211" s="242"/>
      <c r="IG211" s="242"/>
      <c r="IH211" s="242"/>
      <c r="II211" s="242"/>
      <c r="IJ211" s="242"/>
      <c r="IK211" s="242"/>
      <c r="IL211" s="242"/>
      <c r="IM211" s="242"/>
      <c r="IN211" s="242"/>
      <c r="IO211" s="242"/>
      <c r="IP211" s="242"/>
      <c r="IQ211" s="242"/>
      <c r="IR211" s="242"/>
      <c r="IS211" s="242"/>
      <c r="IT211" s="242"/>
      <c r="IU211" s="242"/>
      <c r="IV211" s="242"/>
    </row>
    <row r="212" spans="1:256" ht="15.75" customHeight="1" x14ac:dyDescent="0.2">
      <c r="A212" s="242"/>
      <c r="B212" s="242"/>
      <c r="C212" s="242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  <c r="AJ212" s="242"/>
      <c r="AK212" s="242"/>
      <c r="AL212" s="242"/>
      <c r="AM212" s="242"/>
      <c r="AN212" s="242"/>
      <c r="AO212" s="242"/>
      <c r="AP212" s="242"/>
      <c r="AQ212" s="242"/>
      <c r="AR212" s="242"/>
      <c r="AS212" s="242"/>
      <c r="AT212" s="242"/>
      <c r="AU212" s="242"/>
      <c r="AV212" s="242"/>
      <c r="AW212" s="242"/>
      <c r="AX212" s="242"/>
      <c r="AY212" s="242"/>
      <c r="AZ212" s="242"/>
      <c r="BA212" s="242"/>
      <c r="BB212" s="242"/>
      <c r="BC212" s="242"/>
      <c r="BD212" s="242"/>
      <c r="BE212" s="242"/>
      <c r="BF212" s="242"/>
      <c r="BG212" s="242"/>
      <c r="BH212" s="242"/>
      <c r="BI212" s="242"/>
      <c r="BJ212" s="242"/>
      <c r="BK212" s="242"/>
      <c r="BL212" s="242"/>
      <c r="BM212" s="242"/>
      <c r="BN212" s="242"/>
      <c r="BO212" s="242"/>
      <c r="BP212" s="242"/>
      <c r="BQ212" s="242"/>
      <c r="BR212" s="242"/>
      <c r="BS212" s="242"/>
      <c r="BT212" s="242"/>
      <c r="BU212" s="242"/>
      <c r="BV212" s="242"/>
      <c r="BW212" s="242"/>
      <c r="BX212" s="242"/>
      <c r="BY212" s="242"/>
      <c r="BZ212" s="242"/>
      <c r="CA212" s="242"/>
      <c r="CB212" s="242"/>
      <c r="CC212" s="242"/>
      <c r="CD212" s="242"/>
      <c r="CE212" s="242"/>
      <c r="CF212" s="242"/>
      <c r="CG212" s="242"/>
      <c r="CH212" s="242"/>
      <c r="CI212" s="242"/>
      <c r="CJ212" s="242"/>
      <c r="CK212" s="242"/>
      <c r="CL212" s="242"/>
      <c r="CM212" s="242"/>
      <c r="CN212" s="242"/>
      <c r="CO212" s="242"/>
      <c r="CP212" s="242"/>
      <c r="CQ212" s="242"/>
      <c r="CR212" s="242"/>
      <c r="CS212" s="242"/>
      <c r="CT212" s="242"/>
      <c r="CU212" s="242"/>
      <c r="CV212" s="242"/>
      <c r="CW212" s="242"/>
      <c r="CX212" s="242"/>
      <c r="CY212" s="242"/>
      <c r="CZ212" s="242"/>
      <c r="DA212" s="242"/>
      <c r="DB212" s="242"/>
      <c r="DC212" s="242"/>
      <c r="DD212" s="242"/>
      <c r="DE212" s="242"/>
      <c r="DF212" s="242"/>
      <c r="DG212" s="242"/>
      <c r="DH212" s="242"/>
      <c r="DI212" s="242"/>
      <c r="DJ212" s="242"/>
      <c r="DK212" s="242"/>
      <c r="DL212" s="242"/>
      <c r="DM212" s="242"/>
      <c r="DN212" s="242"/>
      <c r="DO212" s="242"/>
      <c r="DP212" s="242"/>
      <c r="DQ212" s="242"/>
      <c r="DR212" s="242"/>
      <c r="DS212" s="242"/>
      <c r="DT212" s="242"/>
      <c r="DU212" s="242"/>
      <c r="DV212" s="242"/>
      <c r="DW212" s="242"/>
      <c r="DX212" s="242"/>
      <c r="DY212" s="242"/>
      <c r="DZ212" s="242"/>
      <c r="EA212" s="242"/>
      <c r="EB212" s="242"/>
      <c r="EC212" s="242"/>
      <c r="ED212" s="242"/>
      <c r="EE212" s="242"/>
      <c r="EF212" s="242"/>
      <c r="EG212" s="242"/>
      <c r="EH212" s="242"/>
      <c r="EI212" s="242"/>
      <c r="EJ212" s="242"/>
      <c r="EK212" s="242"/>
      <c r="EL212" s="242"/>
      <c r="EM212" s="242"/>
      <c r="EN212" s="242"/>
      <c r="EO212" s="242"/>
      <c r="EP212" s="242"/>
      <c r="EQ212" s="242"/>
      <c r="ER212" s="242"/>
      <c r="ES212" s="242"/>
      <c r="ET212" s="242"/>
      <c r="EU212" s="242"/>
      <c r="EV212" s="242"/>
      <c r="EW212" s="242"/>
      <c r="EX212" s="242"/>
      <c r="EY212" s="242"/>
      <c r="EZ212" s="242"/>
      <c r="FA212" s="242"/>
      <c r="FB212" s="242"/>
      <c r="FC212" s="242"/>
      <c r="FD212" s="242"/>
      <c r="FE212" s="242"/>
      <c r="FF212" s="242"/>
      <c r="FG212" s="242"/>
      <c r="FH212" s="242"/>
      <c r="FI212" s="242"/>
      <c r="FJ212" s="242"/>
      <c r="FK212" s="242"/>
      <c r="FL212" s="242"/>
      <c r="FM212" s="242"/>
      <c r="FN212" s="242"/>
      <c r="FO212" s="242"/>
      <c r="FP212" s="242"/>
      <c r="FQ212" s="242"/>
      <c r="FR212" s="242"/>
      <c r="FS212" s="242"/>
      <c r="FT212" s="242"/>
      <c r="FU212" s="242"/>
      <c r="FV212" s="242"/>
      <c r="FW212" s="242"/>
      <c r="FX212" s="242"/>
      <c r="FY212" s="242"/>
      <c r="FZ212" s="242"/>
      <c r="GA212" s="242"/>
      <c r="GB212" s="242"/>
      <c r="GC212" s="242"/>
      <c r="GD212" s="242"/>
      <c r="GE212" s="242"/>
      <c r="GF212" s="242"/>
      <c r="GG212" s="242"/>
      <c r="GH212" s="242"/>
      <c r="GI212" s="242"/>
      <c r="GJ212" s="242"/>
      <c r="GK212" s="242"/>
      <c r="GL212" s="242"/>
      <c r="GM212" s="242"/>
      <c r="GN212" s="242"/>
      <c r="GO212" s="242"/>
      <c r="GP212" s="242"/>
      <c r="GQ212" s="242"/>
      <c r="GR212" s="242"/>
      <c r="GS212" s="242"/>
      <c r="GT212" s="242"/>
      <c r="GU212" s="242"/>
      <c r="GV212" s="242"/>
      <c r="GW212" s="242"/>
      <c r="GX212" s="242"/>
      <c r="GY212" s="242"/>
      <c r="GZ212" s="242"/>
      <c r="HA212" s="242"/>
      <c r="HB212" s="242"/>
      <c r="HC212" s="242"/>
      <c r="HD212" s="242"/>
      <c r="HE212" s="242"/>
      <c r="HF212" s="242"/>
      <c r="HG212" s="242"/>
      <c r="HH212" s="242"/>
      <c r="HI212" s="242"/>
      <c r="HJ212" s="242"/>
      <c r="HK212" s="242"/>
      <c r="HL212" s="242"/>
      <c r="HM212" s="242"/>
      <c r="HN212" s="242"/>
      <c r="HO212" s="242"/>
      <c r="HP212" s="242"/>
      <c r="HQ212" s="242"/>
      <c r="HR212" s="242"/>
      <c r="HS212" s="242"/>
      <c r="HT212" s="242"/>
      <c r="HU212" s="242"/>
      <c r="HV212" s="242"/>
      <c r="HW212" s="242"/>
      <c r="HX212" s="242"/>
      <c r="HY212" s="242"/>
      <c r="HZ212" s="242"/>
      <c r="IA212" s="242"/>
      <c r="IB212" s="242"/>
      <c r="IC212" s="242"/>
      <c r="ID212" s="242"/>
      <c r="IE212" s="242"/>
      <c r="IF212" s="242"/>
      <c r="IG212" s="242"/>
      <c r="IH212" s="242"/>
      <c r="II212" s="242"/>
      <c r="IJ212" s="242"/>
      <c r="IK212" s="242"/>
      <c r="IL212" s="242"/>
      <c r="IM212" s="242"/>
      <c r="IN212" s="242"/>
      <c r="IO212" s="242"/>
      <c r="IP212" s="242"/>
      <c r="IQ212" s="242"/>
      <c r="IR212" s="242"/>
      <c r="IS212" s="242"/>
      <c r="IT212" s="242"/>
      <c r="IU212" s="242"/>
      <c r="IV212" s="242"/>
    </row>
    <row r="213" spans="1:256" ht="15.75" customHeight="1" x14ac:dyDescent="0.2">
      <c r="A213" s="242"/>
      <c r="B213" s="242"/>
      <c r="C213" s="242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  <c r="AJ213" s="242"/>
      <c r="AK213" s="242"/>
      <c r="AL213" s="242"/>
      <c r="AM213" s="242"/>
      <c r="AN213" s="242"/>
      <c r="AO213" s="242"/>
      <c r="AP213" s="242"/>
      <c r="AQ213" s="242"/>
      <c r="AR213" s="242"/>
      <c r="AS213" s="242"/>
      <c r="AT213" s="242"/>
      <c r="AU213" s="242"/>
      <c r="AV213" s="242"/>
      <c r="AW213" s="242"/>
      <c r="AX213" s="242"/>
      <c r="AY213" s="242"/>
      <c r="AZ213" s="242"/>
      <c r="BA213" s="242"/>
      <c r="BB213" s="242"/>
      <c r="BC213" s="242"/>
      <c r="BD213" s="242"/>
      <c r="BE213" s="242"/>
      <c r="BF213" s="242"/>
      <c r="BG213" s="242"/>
      <c r="BH213" s="242"/>
      <c r="BI213" s="242"/>
      <c r="BJ213" s="242"/>
      <c r="BK213" s="242"/>
      <c r="BL213" s="242"/>
      <c r="BM213" s="242"/>
      <c r="BN213" s="242"/>
      <c r="BO213" s="242"/>
      <c r="BP213" s="242"/>
      <c r="BQ213" s="242"/>
      <c r="BR213" s="242"/>
      <c r="BS213" s="242"/>
      <c r="BT213" s="242"/>
      <c r="BU213" s="242"/>
      <c r="BV213" s="242"/>
      <c r="BW213" s="242"/>
      <c r="BX213" s="242"/>
      <c r="BY213" s="242"/>
      <c r="BZ213" s="242"/>
      <c r="CA213" s="242"/>
      <c r="CB213" s="242"/>
      <c r="CC213" s="242"/>
      <c r="CD213" s="242"/>
      <c r="CE213" s="242"/>
      <c r="CF213" s="242"/>
      <c r="CG213" s="242"/>
      <c r="CH213" s="242"/>
      <c r="CI213" s="242"/>
      <c r="CJ213" s="242"/>
      <c r="CK213" s="242"/>
      <c r="CL213" s="242"/>
      <c r="CM213" s="242"/>
      <c r="CN213" s="242"/>
      <c r="CO213" s="242"/>
      <c r="CP213" s="242"/>
      <c r="CQ213" s="242"/>
      <c r="CR213" s="242"/>
      <c r="CS213" s="242"/>
      <c r="CT213" s="242"/>
      <c r="CU213" s="242"/>
      <c r="CV213" s="242"/>
      <c r="CW213" s="242"/>
      <c r="CX213" s="242"/>
      <c r="CY213" s="242"/>
      <c r="CZ213" s="242"/>
      <c r="DA213" s="242"/>
      <c r="DB213" s="242"/>
      <c r="DC213" s="242"/>
      <c r="DD213" s="242"/>
      <c r="DE213" s="242"/>
      <c r="DF213" s="242"/>
      <c r="DG213" s="242"/>
      <c r="DH213" s="242"/>
      <c r="DI213" s="242"/>
      <c r="DJ213" s="242"/>
      <c r="DK213" s="242"/>
      <c r="DL213" s="242"/>
      <c r="DM213" s="242"/>
      <c r="DN213" s="242"/>
      <c r="DO213" s="242"/>
      <c r="DP213" s="242"/>
      <c r="DQ213" s="242"/>
      <c r="DR213" s="242"/>
      <c r="DS213" s="242"/>
      <c r="DT213" s="242"/>
      <c r="DU213" s="242"/>
      <c r="DV213" s="242"/>
      <c r="DW213" s="242"/>
      <c r="DX213" s="242"/>
      <c r="DY213" s="242"/>
      <c r="DZ213" s="242"/>
      <c r="EA213" s="242"/>
      <c r="EB213" s="242"/>
      <c r="EC213" s="242"/>
      <c r="ED213" s="242"/>
      <c r="EE213" s="242"/>
      <c r="EF213" s="242"/>
      <c r="EG213" s="242"/>
      <c r="EH213" s="242"/>
      <c r="EI213" s="242"/>
      <c r="EJ213" s="242"/>
      <c r="EK213" s="242"/>
      <c r="EL213" s="242"/>
      <c r="EM213" s="242"/>
      <c r="EN213" s="242"/>
      <c r="EO213" s="242"/>
      <c r="EP213" s="242"/>
      <c r="EQ213" s="242"/>
      <c r="ER213" s="242"/>
      <c r="ES213" s="242"/>
      <c r="ET213" s="242"/>
      <c r="EU213" s="242"/>
      <c r="EV213" s="242"/>
      <c r="EW213" s="242"/>
      <c r="EX213" s="242"/>
      <c r="EY213" s="242"/>
      <c r="EZ213" s="242"/>
      <c r="FA213" s="242"/>
      <c r="FB213" s="242"/>
      <c r="FC213" s="242"/>
      <c r="FD213" s="242"/>
      <c r="FE213" s="242"/>
      <c r="FF213" s="242"/>
      <c r="FG213" s="242"/>
      <c r="FH213" s="242"/>
      <c r="FI213" s="242"/>
      <c r="FJ213" s="242"/>
      <c r="FK213" s="242"/>
      <c r="FL213" s="242"/>
      <c r="FM213" s="242"/>
      <c r="FN213" s="242"/>
      <c r="FO213" s="242"/>
      <c r="FP213" s="242"/>
      <c r="FQ213" s="242"/>
      <c r="FR213" s="242"/>
      <c r="FS213" s="242"/>
      <c r="FT213" s="242"/>
      <c r="FU213" s="242"/>
      <c r="FV213" s="242"/>
      <c r="FW213" s="242"/>
      <c r="FX213" s="242"/>
      <c r="FY213" s="242"/>
      <c r="FZ213" s="242"/>
      <c r="GA213" s="242"/>
      <c r="GB213" s="242"/>
      <c r="GC213" s="242"/>
      <c r="GD213" s="242"/>
      <c r="GE213" s="242"/>
      <c r="GF213" s="242"/>
      <c r="GG213" s="242"/>
      <c r="GH213" s="242"/>
      <c r="GI213" s="242"/>
      <c r="GJ213" s="242"/>
      <c r="GK213" s="242"/>
      <c r="GL213" s="242"/>
      <c r="GM213" s="242"/>
      <c r="GN213" s="242"/>
      <c r="GO213" s="242"/>
      <c r="GP213" s="242"/>
      <c r="GQ213" s="242"/>
      <c r="GR213" s="242"/>
      <c r="GS213" s="242"/>
      <c r="GT213" s="242"/>
      <c r="GU213" s="242"/>
      <c r="GV213" s="242"/>
      <c r="GW213" s="242"/>
      <c r="GX213" s="242"/>
      <c r="GY213" s="242"/>
      <c r="GZ213" s="242"/>
      <c r="HA213" s="242"/>
      <c r="HB213" s="242"/>
      <c r="HC213" s="242"/>
      <c r="HD213" s="242"/>
      <c r="HE213" s="242"/>
      <c r="HF213" s="242"/>
      <c r="HG213" s="242"/>
      <c r="HH213" s="242"/>
      <c r="HI213" s="242"/>
      <c r="HJ213" s="242"/>
      <c r="HK213" s="242"/>
      <c r="HL213" s="242"/>
      <c r="HM213" s="242"/>
      <c r="HN213" s="242"/>
      <c r="HO213" s="242"/>
      <c r="HP213" s="242"/>
      <c r="HQ213" s="242"/>
      <c r="HR213" s="242"/>
      <c r="HS213" s="242"/>
      <c r="HT213" s="242"/>
      <c r="HU213" s="242"/>
      <c r="HV213" s="242"/>
      <c r="HW213" s="242"/>
      <c r="HX213" s="242"/>
      <c r="HY213" s="242"/>
      <c r="HZ213" s="242"/>
      <c r="IA213" s="242"/>
      <c r="IB213" s="242"/>
      <c r="IC213" s="242"/>
      <c r="ID213" s="242"/>
      <c r="IE213" s="242"/>
      <c r="IF213" s="242"/>
      <c r="IG213" s="242"/>
      <c r="IH213" s="242"/>
      <c r="II213" s="242"/>
      <c r="IJ213" s="242"/>
      <c r="IK213" s="242"/>
      <c r="IL213" s="242"/>
      <c r="IM213" s="242"/>
      <c r="IN213" s="242"/>
      <c r="IO213" s="242"/>
      <c r="IP213" s="242"/>
      <c r="IQ213" s="242"/>
      <c r="IR213" s="242"/>
      <c r="IS213" s="242"/>
      <c r="IT213" s="242"/>
      <c r="IU213" s="242"/>
      <c r="IV213" s="242"/>
    </row>
    <row r="214" spans="1:256" ht="15.75" customHeight="1" x14ac:dyDescent="0.2">
      <c r="A214" s="242"/>
      <c r="B214" s="242"/>
      <c r="C214" s="242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  <c r="AJ214" s="242"/>
      <c r="AK214" s="242"/>
      <c r="AL214" s="242"/>
      <c r="AM214" s="242"/>
      <c r="AN214" s="242"/>
      <c r="AO214" s="242"/>
      <c r="AP214" s="242"/>
      <c r="AQ214" s="242"/>
      <c r="AR214" s="242"/>
      <c r="AS214" s="242"/>
      <c r="AT214" s="242"/>
      <c r="AU214" s="242"/>
      <c r="AV214" s="242"/>
      <c r="AW214" s="242"/>
      <c r="AX214" s="242"/>
      <c r="AY214" s="242"/>
      <c r="AZ214" s="242"/>
      <c r="BA214" s="242"/>
      <c r="BB214" s="242"/>
      <c r="BC214" s="242"/>
      <c r="BD214" s="242"/>
      <c r="BE214" s="242"/>
      <c r="BF214" s="242"/>
      <c r="BG214" s="242"/>
      <c r="BH214" s="242"/>
      <c r="BI214" s="242"/>
      <c r="BJ214" s="242"/>
      <c r="BK214" s="242"/>
      <c r="BL214" s="242"/>
      <c r="BM214" s="242"/>
      <c r="BN214" s="242"/>
      <c r="BO214" s="242"/>
      <c r="BP214" s="242"/>
      <c r="BQ214" s="242"/>
      <c r="BR214" s="242"/>
      <c r="BS214" s="242"/>
      <c r="BT214" s="242"/>
      <c r="BU214" s="242"/>
      <c r="BV214" s="242"/>
      <c r="BW214" s="242"/>
      <c r="BX214" s="242"/>
      <c r="BY214" s="242"/>
      <c r="BZ214" s="242"/>
      <c r="CA214" s="242"/>
      <c r="CB214" s="242"/>
      <c r="CC214" s="242"/>
      <c r="CD214" s="242"/>
      <c r="CE214" s="242"/>
      <c r="CF214" s="242"/>
      <c r="CG214" s="242"/>
      <c r="CH214" s="242"/>
      <c r="CI214" s="242"/>
      <c r="CJ214" s="242"/>
      <c r="CK214" s="242"/>
      <c r="CL214" s="242"/>
      <c r="CM214" s="242"/>
      <c r="CN214" s="242"/>
      <c r="CO214" s="242"/>
      <c r="CP214" s="242"/>
      <c r="CQ214" s="242"/>
      <c r="CR214" s="242"/>
      <c r="CS214" s="242"/>
      <c r="CT214" s="242"/>
      <c r="CU214" s="242"/>
      <c r="CV214" s="242"/>
      <c r="CW214" s="242"/>
      <c r="CX214" s="242"/>
      <c r="CY214" s="242"/>
      <c r="CZ214" s="242"/>
      <c r="DA214" s="242"/>
      <c r="DB214" s="242"/>
      <c r="DC214" s="242"/>
      <c r="DD214" s="242"/>
      <c r="DE214" s="242"/>
      <c r="DF214" s="242"/>
      <c r="DG214" s="242"/>
      <c r="DH214" s="242"/>
      <c r="DI214" s="242"/>
      <c r="DJ214" s="242"/>
      <c r="DK214" s="242"/>
      <c r="DL214" s="242"/>
      <c r="DM214" s="242"/>
      <c r="DN214" s="242"/>
      <c r="DO214" s="242"/>
      <c r="DP214" s="242"/>
      <c r="DQ214" s="242"/>
      <c r="DR214" s="242"/>
      <c r="DS214" s="242"/>
      <c r="DT214" s="242"/>
      <c r="DU214" s="242"/>
      <c r="DV214" s="242"/>
      <c r="DW214" s="242"/>
      <c r="DX214" s="242"/>
      <c r="DY214" s="242"/>
      <c r="DZ214" s="242"/>
      <c r="EA214" s="242"/>
      <c r="EB214" s="242"/>
      <c r="EC214" s="242"/>
      <c r="ED214" s="242"/>
      <c r="EE214" s="242"/>
      <c r="EF214" s="242"/>
      <c r="EG214" s="242"/>
      <c r="EH214" s="242"/>
      <c r="EI214" s="242"/>
      <c r="EJ214" s="242"/>
      <c r="EK214" s="242"/>
      <c r="EL214" s="242"/>
      <c r="EM214" s="242"/>
      <c r="EN214" s="242"/>
      <c r="EO214" s="242"/>
      <c r="EP214" s="242"/>
      <c r="EQ214" s="242"/>
      <c r="ER214" s="242"/>
      <c r="ES214" s="242"/>
      <c r="ET214" s="242"/>
      <c r="EU214" s="242"/>
      <c r="EV214" s="242"/>
      <c r="EW214" s="242"/>
      <c r="EX214" s="242"/>
      <c r="EY214" s="242"/>
      <c r="EZ214" s="242"/>
      <c r="FA214" s="242"/>
      <c r="FB214" s="242"/>
      <c r="FC214" s="242"/>
      <c r="FD214" s="242"/>
      <c r="FE214" s="242"/>
      <c r="FF214" s="242"/>
      <c r="FG214" s="242"/>
      <c r="FH214" s="242"/>
      <c r="FI214" s="242"/>
      <c r="FJ214" s="242"/>
      <c r="FK214" s="242"/>
      <c r="FL214" s="242"/>
      <c r="FM214" s="242"/>
      <c r="FN214" s="242"/>
      <c r="FO214" s="242"/>
      <c r="FP214" s="242"/>
      <c r="FQ214" s="242"/>
      <c r="FR214" s="242"/>
      <c r="FS214" s="242"/>
      <c r="FT214" s="242"/>
      <c r="FU214" s="242"/>
      <c r="FV214" s="242"/>
      <c r="FW214" s="242"/>
      <c r="FX214" s="242"/>
      <c r="FY214" s="242"/>
      <c r="FZ214" s="242"/>
      <c r="GA214" s="242"/>
      <c r="GB214" s="242"/>
      <c r="GC214" s="242"/>
      <c r="GD214" s="242"/>
      <c r="GE214" s="242"/>
      <c r="GF214" s="242"/>
      <c r="GG214" s="242"/>
      <c r="GH214" s="242"/>
      <c r="GI214" s="242"/>
      <c r="GJ214" s="242"/>
      <c r="GK214" s="242"/>
      <c r="GL214" s="242"/>
      <c r="GM214" s="242"/>
      <c r="GN214" s="242"/>
      <c r="GO214" s="242"/>
      <c r="GP214" s="242"/>
      <c r="GQ214" s="242"/>
      <c r="GR214" s="242"/>
      <c r="GS214" s="242"/>
      <c r="GT214" s="242"/>
      <c r="GU214" s="242"/>
      <c r="GV214" s="242"/>
      <c r="GW214" s="242"/>
      <c r="GX214" s="242"/>
      <c r="GY214" s="242"/>
      <c r="GZ214" s="242"/>
      <c r="HA214" s="242"/>
      <c r="HB214" s="242"/>
      <c r="HC214" s="242"/>
      <c r="HD214" s="242"/>
      <c r="HE214" s="242"/>
      <c r="HF214" s="242"/>
      <c r="HG214" s="242"/>
      <c r="HH214" s="242"/>
      <c r="HI214" s="242"/>
      <c r="HJ214" s="242"/>
      <c r="HK214" s="242"/>
      <c r="HL214" s="242"/>
      <c r="HM214" s="242"/>
      <c r="HN214" s="242"/>
      <c r="HO214" s="242"/>
      <c r="HP214" s="242"/>
      <c r="HQ214" s="242"/>
      <c r="HR214" s="242"/>
      <c r="HS214" s="242"/>
      <c r="HT214" s="242"/>
      <c r="HU214" s="242"/>
      <c r="HV214" s="242"/>
      <c r="HW214" s="242"/>
      <c r="HX214" s="242"/>
      <c r="HY214" s="242"/>
      <c r="HZ214" s="242"/>
      <c r="IA214" s="242"/>
      <c r="IB214" s="242"/>
      <c r="IC214" s="242"/>
      <c r="ID214" s="242"/>
      <c r="IE214" s="242"/>
      <c r="IF214" s="242"/>
      <c r="IG214" s="242"/>
      <c r="IH214" s="242"/>
      <c r="II214" s="242"/>
      <c r="IJ214" s="242"/>
      <c r="IK214" s="242"/>
      <c r="IL214" s="242"/>
      <c r="IM214" s="242"/>
      <c r="IN214" s="242"/>
      <c r="IO214" s="242"/>
      <c r="IP214" s="242"/>
      <c r="IQ214" s="242"/>
      <c r="IR214" s="242"/>
      <c r="IS214" s="242"/>
      <c r="IT214" s="242"/>
      <c r="IU214" s="242"/>
      <c r="IV214" s="242"/>
    </row>
    <row r="215" spans="1:256" ht="15.75" customHeight="1" x14ac:dyDescent="0.2">
      <c r="A215" s="242"/>
      <c r="B215" s="242"/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  <c r="AJ215" s="242"/>
      <c r="AK215" s="242"/>
      <c r="AL215" s="242"/>
      <c r="AM215" s="242"/>
      <c r="AN215" s="242"/>
      <c r="AO215" s="242"/>
      <c r="AP215" s="242"/>
      <c r="AQ215" s="242"/>
      <c r="AR215" s="242"/>
      <c r="AS215" s="242"/>
      <c r="AT215" s="242"/>
      <c r="AU215" s="242"/>
      <c r="AV215" s="242"/>
      <c r="AW215" s="242"/>
      <c r="AX215" s="242"/>
      <c r="AY215" s="242"/>
      <c r="AZ215" s="242"/>
      <c r="BA215" s="242"/>
      <c r="BB215" s="242"/>
      <c r="BC215" s="242"/>
      <c r="BD215" s="242"/>
      <c r="BE215" s="242"/>
      <c r="BF215" s="242"/>
      <c r="BG215" s="242"/>
      <c r="BH215" s="242"/>
      <c r="BI215" s="242"/>
      <c r="BJ215" s="242"/>
      <c r="BK215" s="242"/>
      <c r="BL215" s="242"/>
      <c r="BM215" s="242"/>
      <c r="BN215" s="242"/>
      <c r="BO215" s="242"/>
      <c r="BP215" s="242"/>
      <c r="BQ215" s="242"/>
      <c r="BR215" s="242"/>
      <c r="BS215" s="242"/>
      <c r="BT215" s="242"/>
      <c r="BU215" s="242"/>
      <c r="BV215" s="242"/>
      <c r="BW215" s="242"/>
      <c r="BX215" s="242"/>
      <c r="BY215" s="242"/>
      <c r="BZ215" s="242"/>
      <c r="CA215" s="242"/>
      <c r="CB215" s="242"/>
      <c r="CC215" s="242"/>
      <c r="CD215" s="242"/>
      <c r="CE215" s="242"/>
      <c r="CF215" s="242"/>
      <c r="CG215" s="242"/>
      <c r="CH215" s="242"/>
      <c r="CI215" s="242"/>
      <c r="CJ215" s="242"/>
      <c r="CK215" s="242"/>
      <c r="CL215" s="242"/>
      <c r="CM215" s="242"/>
      <c r="CN215" s="242"/>
      <c r="CO215" s="242"/>
      <c r="CP215" s="242"/>
      <c r="CQ215" s="242"/>
      <c r="CR215" s="242"/>
      <c r="CS215" s="242"/>
      <c r="CT215" s="242"/>
      <c r="CU215" s="242"/>
      <c r="CV215" s="242"/>
      <c r="CW215" s="242"/>
      <c r="CX215" s="242"/>
      <c r="CY215" s="242"/>
      <c r="CZ215" s="242"/>
      <c r="DA215" s="242"/>
      <c r="DB215" s="242"/>
      <c r="DC215" s="242"/>
      <c r="DD215" s="242"/>
      <c r="DE215" s="242"/>
      <c r="DF215" s="242"/>
      <c r="DG215" s="242"/>
      <c r="DH215" s="242"/>
      <c r="DI215" s="242"/>
      <c r="DJ215" s="242"/>
      <c r="DK215" s="242"/>
      <c r="DL215" s="242"/>
      <c r="DM215" s="242"/>
      <c r="DN215" s="242"/>
      <c r="DO215" s="242"/>
      <c r="DP215" s="242"/>
      <c r="DQ215" s="242"/>
      <c r="DR215" s="242"/>
      <c r="DS215" s="242"/>
      <c r="DT215" s="242"/>
      <c r="DU215" s="242"/>
      <c r="DV215" s="242"/>
      <c r="DW215" s="242"/>
      <c r="DX215" s="242"/>
      <c r="DY215" s="242"/>
      <c r="DZ215" s="242"/>
      <c r="EA215" s="242"/>
      <c r="EB215" s="242"/>
      <c r="EC215" s="242"/>
      <c r="ED215" s="242"/>
      <c r="EE215" s="242"/>
      <c r="EF215" s="242"/>
      <c r="EG215" s="242"/>
      <c r="EH215" s="242"/>
      <c r="EI215" s="242"/>
      <c r="EJ215" s="242"/>
      <c r="EK215" s="242"/>
      <c r="EL215" s="242"/>
      <c r="EM215" s="242"/>
      <c r="EN215" s="242"/>
      <c r="EO215" s="242"/>
      <c r="EP215" s="242"/>
      <c r="EQ215" s="242"/>
      <c r="ER215" s="242"/>
      <c r="ES215" s="242"/>
      <c r="ET215" s="242"/>
      <c r="EU215" s="242"/>
      <c r="EV215" s="242"/>
      <c r="EW215" s="242"/>
      <c r="EX215" s="242"/>
      <c r="EY215" s="242"/>
      <c r="EZ215" s="242"/>
      <c r="FA215" s="242"/>
      <c r="FB215" s="242"/>
      <c r="FC215" s="242"/>
      <c r="FD215" s="242"/>
      <c r="FE215" s="242"/>
      <c r="FF215" s="242"/>
      <c r="FG215" s="242"/>
      <c r="FH215" s="242"/>
      <c r="FI215" s="242"/>
      <c r="FJ215" s="242"/>
      <c r="FK215" s="242"/>
      <c r="FL215" s="242"/>
      <c r="FM215" s="242"/>
      <c r="FN215" s="242"/>
      <c r="FO215" s="242"/>
      <c r="FP215" s="242"/>
      <c r="FQ215" s="242"/>
      <c r="FR215" s="242"/>
      <c r="FS215" s="242"/>
      <c r="FT215" s="242"/>
      <c r="FU215" s="242"/>
      <c r="FV215" s="242"/>
      <c r="FW215" s="242"/>
      <c r="FX215" s="242"/>
      <c r="FY215" s="242"/>
      <c r="FZ215" s="242"/>
      <c r="GA215" s="242"/>
      <c r="GB215" s="242"/>
      <c r="GC215" s="242"/>
      <c r="GD215" s="242"/>
      <c r="GE215" s="242"/>
      <c r="GF215" s="242"/>
      <c r="GG215" s="242"/>
      <c r="GH215" s="242"/>
      <c r="GI215" s="242"/>
      <c r="GJ215" s="242"/>
      <c r="GK215" s="242"/>
      <c r="GL215" s="242"/>
      <c r="GM215" s="242"/>
      <c r="GN215" s="242"/>
      <c r="GO215" s="242"/>
      <c r="GP215" s="242"/>
      <c r="GQ215" s="242"/>
      <c r="GR215" s="242"/>
      <c r="GS215" s="242"/>
      <c r="GT215" s="242"/>
      <c r="GU215" s="242"/>
      <c r="GV215" s="242"/>
      <c r="GW215" s="242"/>
      <c r="GX215" s="242"/>
      <c r="GY215" s="242"/>
      <c r="GZ215" s="242"/>
      <c r="HA215" s="242"/>
      <c r="HB215" s="242"/>
      <c r="HC215" s="242"/>
      <c r="HD215" s="242"/>
      <c r="HE215" s="242"/>
      <c r="HF215" s="242"/>
      <c r="HG215" s="242"/>
      <c r="HH215" s="242"/>
      <c r="HI215" s="242"/>
      <c r="HJ215" s="242"/>
      <c r="HK215" s="242"/>
      <c r="HL215" s="242"/>
      <c r="HM215" s="242"/>
      <c r="HN215" s="242"/>
      <c r="HO215" s="242"/>
      <c r="HP215" s="242"/>
      <c r="HQ215" s="242"/>
      <c r="HR215" s="242"/>
      <c r="HS215" s="242"/>
      <c r="HT215" s="242"/>
      <c r="HU215" s="242"/>
      <c r="HV215" s="242"/>
      <c r="HW215" s="242"/>
      <c r="HX215" s="242"/>
      <c r="HY215" s="242"/>
      <c r="HZ215" s="242"/>
      <c r="IA215" s="242"/>
      <c r="IB215" s="242"/>
      <c r="IC215" s="242"/>
      <c r="ID215" s="242"/>
      <c r="IE215" s="242"/>
      <c r="IF215" s="242"/>
      <c r="IG215" s="242"/>
      <c r="IH215" s="242"/>
      <c r="II215" s="242"/>
      <c r="IJ215" s="242"/>
      <c r="IK215" s="242"/>
      <c r="IL215" s="242"/>
      <c r="IM215" s="242"/>
      <c r="IN215" s="242"/>
      <c r="IO215" s="242"/>
      <c r="IP215" s="242"/>
      <c r="IQ215" s="242"/>
      <c r="IR215" s="242"/>
      <c r="IS215" s="242"/>
      <c r="IT215" s="242"/>
      <c r="IU215" s="242"/>
      <c r="IV215" s="242"/>
    </row>
    <row r="216" spans="1:256" ht="15.75" customHeight="1" x14ac:dyDescent="0.2">
      <c r="A216" s="242"/>
      <c r="B216" s="242"/>
      <c r="C216" s="242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  <c r="AJ216" s="242"/>
      <c r="AK216" s="242"/>
      <c r="AL216" s="242"/>
      <c r="AM216" s="242"/>
      <c r="AN216" s="242"/>
      <c r="AO216" s="242"/>
      <c r="AP216" s="242"/>
      <c r="AQ216" s="242"/>
      <c r="AR216" s="242"/>
      <c r="AS216" s="242"/>
      <c r="AT216" s="242"/>
      <c r="AU216" s="242"/>
      <c r="AV216" s="242"/>
      <c r="AW216" s="242"/>
      <c r="AX216" s="242"/>
      <c r="AY216" s="242"/>
      <c r="AZ216" s="242"/>
      <c r="BA216" s="242"/>
      <c r="BB216" s="242"/>
      <c r="BC216" s="242"/>
      <c r="BD216" s="242"/>
      <c r="BE216" s="242"/>
      <c r="BF216" s="242"/>
      <c r="BG216" s="242"/>
      <c r="BH216" s="242"/>
      <c r="BI216" s="242"/>
      <c r="BJ216" s="242"/>
      <c r="BK216" s="242"/>
      <c r="BL216" s="242"/>
      <c r="BM216" s="242"/>
      <c r="BN216" s="242"/>
      <c r="BO216" s="242"/>
      <c r="BP216" s="242"/>
      <c r="BQ216" s="242"/>
      <c r="BR216" s="242"/>
      <c r="BS216" s="242"/>
      <c r="BT216" s="242"/>
      <c r="BU216" s="242"/>
      <c r="BV216" s="242"/>
      <c r="BW216" s="242"/>
      <c r="BX216" s="242"/>
      <c r="BY216" s="242"/>
      <c r="BZ216" s="242"/>
      <c r="CA216" s="242"/>
      <c r="CB216" s="242"/>
      <c r="CC216" s="242"/>
      <c r="CD216" s="242"/>
      <c r="CE216" s="242"/>
      <c r="CF216" s="242"/>
      <c r="CG216" s="242"/>
      <c r="CH216" s="242"/>
      <c r="CI216" s="242"/>
      <c r="CJ216" s="242"/>
      <c r="CK216" s="242"/>
      <c r="CL216" s="242"/>
      <c r="CM216" s="242"/>
      <c r="CN216" s="242"/>
      <c r="CO216" s="242"/>
      <c r="CP216" s="242"/>
      <c r="CQ216" s="242"/>
      <c r="CR216" s="242"/>
      <c r="CS216" s="242"/>
      <c r="CT216" s="242"/>
      <c r="CU216" s="242"/>
      <c r="CV216" s="242"/>
      <c r="CW216" s="242"/>
      <c r="CX216" s="242"/>
      <c r="CY216" s="242"/>
      <c r="CZ216" s="242"/>
      <c r="DA216" s="242"/>
      <c r="DB216" s="242"/>
      <c r="DC216" s="242"/>
      <c r="DD216" s="242"/>
      <c r="DE216" s="242"/>
      <c r="DF216" s="242"/>
      <c r="DG216" s="242"/>
      <c r="DH216" s="242"/>
      <c r="DI216" s="242"/>
      <c r="DJ216" s="242"/>
      <c r="DK216" s="242"/>
      <c r="DL216" s="242"/>
      <c r="DM216" s="242"/>
      <c r="DN216" s="242"/>
      <c r="DO216" s="242"/>
      <c r="DP216" s="242"/>
      <c r="DQ216" s="242"/>
      <c r="DR216" s="242"/>
      <c r="DS216" s="242"/>
      <c r="DT216" s="242"/>
      <c r="DU216" s="242"/>
      <c r="DV216" s="242"/>
      <c r="DW216" s="242"/>
      <c r="DX216" s="242"/>
      <c r="DY216" s="242"/>
      <c r="DZ216" s="242"/>
      <c r="EA216" s="242"/>
      <c r="EB216" s="242"/>
      <c r="EC216" s="242"/>
      <c r="ED216" s="242"/>
      <c r="EE216" s="242"/>
      <c r="EF216" s="242"/>
      <c r="EG216" s="242"/>
      <c r="EH216" s="242"/>
      <c r="EI216" s="242"/>
      <c r="EJ216" s="242"/>
      <c r="EK216" s="242"/>
      <c r="EL216" s="242"/>
      <c r="EM216" s="242"/>
      <c r="EN216" s="242"/>
      <c r="EO216" s="242"/>
      <c r="EP216" s="242"/>
      <c r="EQ216" s="242"/>
      <c r="ER216" s="242"/>
      <c r="ES216" s="242"/>
      <c r="ET216" s="242"/>
      <c r="EU216" s="242"/>
      <c r="EV216" s="242"/>
      <c r="EW216" s="242"/>
      <c r="EX216" s="242"/>
      <c r="EY216" s="242"/>
      <c r="EZ216" s="242"/>
      <c r="FA216" s="242"/>
      <c r="FB216" s="242"/>
      <c r="FC216" s="242"/>
      <c r="FD216" s="242"/>
      <c r="FE216" s="242"/>
      <c r="FF216" s="242"/>
      <c r="FG216" s="242"/>
      <c r="FH216" s="242"/>
      <c r="FI216" s="242"/>
      <c r="FJ216" s="242"/>
      <c r="FK216" s="242"/>
      <c r="FL216" s="242"/>
      <c r="FM216" s="242"/>
      <c r="FN216" s="242"/>
      <c r="FO216" s="242"/>
      <c r="FP216" s="242"/>
      <c r="FQ216" s="242"/>
      <c r="FR216" s="242"/>
      <c r="FS216" s="242"/>
      <c r="FT216" s="242"/>
      <c r="FU216" s="242"/>
      <c r="FV216" s="242"/>
      <c r="FW216" s="242"/>
      <c r="FX216" s="242"/>
      <c r="FY216" s="242"/>
      <c r="FZ216" s="242"/>
      <c r="GA216" s="242"/>
      <c r="GB216" s="242"/>
      <c r="GC216" s="242"/>
      <c r="GD216" s="242"/>
      <c r="GE216" s="242"/>
      <c r="GF216" s="242"/>
      <c r="GG216" s="242"/>
      <c r="GH216" s="242"/>
      <c r="GI216" s="242"/>
      <c r="GJ216" s="242"/>
      <c r="GK216" s="242"/>
      <c r="GL216" s="242"/>
      <c r="GM216" s="242"/>
      <c r="GN216" s="242"/>
      <c r="GO216" s="242"/>
      <c r="GP216" s="242"/>
      <c r="GQ216" s="242"/>
      <c r="GR216" s="242"/>
      <c r="GS216" s="242"/>
      <c r="GT216" s="242"/>
      <c r="GU216" s="242"/>
      <c r="GV216" s="242"/>
      <c r="GW216" s="242"/>
      <c r="GX216" s="242"/>
      <c r="GY216" s="242"/>
      <c r="GZ216" s="242"/>
      <c r="HA216" s="242"/>
      <c r="HB216" s="242"/>
      <c r="HC216" s="242"/>
      <c r="HD216" s="242"/>
      <c r="HE216" s="242"/>
      <c r="HF216" s="242"/>
      <c r="HG216" s="242"/>
      <c r="HH216" s="242"/>
      <c r="HI216" s="242"/>
      <c r="HJ216" s="242"/>
      <c r="HK216" s="242"/>
      <c r="HL216" s="242"/>
      <c r="HM216" s="242"/>
      <c r="HN216" s="242"/>
      <c r="HO216" s="242"/>
      <c r="HP216" s="242"/>
      <c r="HQ216" s="242"/>
      <c r="HR216" s="242"/>
      <c r="HS216" s="242"/>
      <c r="HT216" s="242"/>
      <c r="HU216" s="242"/>
      <c r="HV216" s="242"/>
      <c r="HW216" s="242"/>
      <c r="HX216" s="242"/>
      <c r="HY216" s="242"/>
      <c r="HZ216" s="242"/>
      <c r="IA216" s="242"/>
      <c r="IB216" s="242"/>
      <c r="IC216" s="242"/>
      <c r="ID216" s="242"/>
      <c r="IE216" s="242"/>
      <c r="IF216" s="242"/>
      <c r="IG216" s="242"/>
      <c r="IH216" s="242"/>
      <c r="II216" s="242"/>
      <c r="IJ216" s="242"/>
      <c r="IK216" s="242"/>
      <c r="IL216" s="242"/>
      <c r="IM216" s="242"/>
      <c r="IN216" s="242"/>
      <c r="IO216" s="242"/>
      <c r="IP216" s="242"/>
      <c r="IQ216" s="242"/>
      <c r="IR216" s="242"/>
      <c r="IS216" s="242"/>
      <c r="IT216" s="242"/>
      <c r="IU216" s="242"/>
      <c r="IV216" s="242"/>
    </row>
    <row r="217" spans="1:256" ht="15.75" customHeight="1" x14ac:dyDescent="0.2">
      <c r="A217" s="242"/>
      <c r="B217" s="242"/>
      <c r="C217" s="242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  <c r="AJ217" s="242"/>
      <c r="AK217" s="242"/>
      <c r="AL217" s="242"/>
      <c r="AM217" s="242"/>
      <c r="AN217" s="242"/>
      <c r="AO217" s="242"/>
      <c r="AP217" s="242"/>
      <c r="AQ217" s="242"/>
      <c r="AR217" s="242"/>
      <c r="AS217" s="242"/>
      <c r="AT217" s="242"/>
      <c r="AU217" s="242"/>
      <c r="AV217" s="242"/>
      <c r="AW217" s="242"/>
      <c r="AX217" s="242"/>
      <c r="AY217" s="242"/>
      <c r="AZ217" s="242"/>
      <c r="BA217" s="242"/>
      <c r="BB217" s="242"/>
      <c r="BC217" s="242"/>
      <c r="BD217" s="242"/>
      <c r="BE217" s="242"/>
      <c r="BF217" s="242"/>
      <c r="BG217" s="242"/>
      <c r="BH217" s="242"/>
      <c r="BI217" s="242"/>
      <c r="BJ217" s="242"/>
      <c r="BK217" s="242"/>
      <c r="BL217" s="242"/>
      <c r="BM217" s="242"/>
      <c r="BN217" s="242"/>
      <c r="BO217" s="242"/>
      <c r="BP217" s="242"/>
      <c r="BQ217" s="242"/>
      <c r="BR217" s="242"/>
      <c r="BS217" s="242"/>
      <c r="BT217" s="242"/>
      <c r="BU217" s="242"/>
      <c r="BV217" s="242"/>
      <c r="BW217" s="242"/>
      <c r="BX217" s="242"/>
      <c r="BY217" s="242"/>
      <c r="BZ217" s="242"/>
      <c r="CA217" s="242"/>
      <c r="CB217" s="242"/>
      <c r="CC217" s="242"/>
      <c r="CD217" s="242"/>
      <c r="CE217" s="242"/>
      <c r="CF217" s="242"/>
      <c r="CG217" s="242"/>
      <c r="CH217" s="242"/>
      <c r="CI217" s="242"/>
      <c r="CJ217" s="242"/>
      <c r="CK217" s="242"/>
      <c r="CL217" s="242"/>
      <c r="CM217" s="242"/>
      <c r="CN217" s="242"/>
      <c r="CO217" s="242"/>
      <c r="CP217" s="242"/>
      <c r="CQ217" s="242"/>
      <c r="CR217" s="242"/>
      <c r="CS217" s="242"/>
      <c r="CT217" s="242"/>
      <c r="CU217" s="242"/>
      <c r="CV217" s="242"/>
      <c r="CW217" s="242"/>
      <c r="CX217" s="242"/>
      <c r="CY217" s="242"/>
      <c r="CZ217" s="242"/>
      <c r="DA217" s="242"/>
      <c r="DB217" s="242"/>
      <c r="DC217" s="242"/>
      <c r="DD217" s="242"/>
      <c r="DE217" s="242"/>
      <c r="DF217" s="242"/>
      <c r="DG217" s="242"/>
      <c r="DH217" s="242"/>
      <c r="DI217" s="242"/>
      <c r="DJ217" s="242"/>
      <c r="DK217" s="242"/>
      <c r="DL217" s="242"/>
      <c r="DM217" s="242"/>
      <c r="DN217" s="242"/>
      <c r="DO217" s="242"/>
      <c r="DP217" s="242"/>
      <c r="DQ217" s="242"/>
      <c r="DR217" s="242"/>
      <c r="DS217" s="242"/>
      <c r="DT217" s="242"/>
      <c r="DU217" s="242"/>
      <c r="DV217" s="242"/>
      <c r="DW217" s="242"/>
      <c r="DX217" s="242"/>
      <c r="DY217" s="242"/>
      <c r="DZ217" s="242"/>
      <c r="EA217" s="242"/>
      <c r="EB217" s="242"/>
      <c r="EC217" s="242"/>
      <c r="ED217" s="242"/>
      <c r="EE217" s="242"/>
      <c r="EF217" s="242"/>
      <c r="EG217" s="242"/>
      <c r="EH217" s="242"/>
      <c r="EI217" s="242"/>
      <c r="EJ217" s="242"/>
      <c r="EK217" s="242"/>
      <c r="EL217" s="242"/>
      <c r="EM217" s="242"/>
      <c r="EN217" s="242"/>
      <c r="EO217" s="242"/>
      <c r="EP217" s="242"/>
      <c r="EQ217" s="242"/>
      <c r="ER217" s="242"/>
      <c r="ES217" s="242"/>
      <c r="ET217" s="242"/>
      <c r="EU217" s="242"/>
      <c r="EV217" s="242"/>
      <c r="EW217" s="242"/>
      <c r="EX217" s="242"/>
      <c r="EY217" s="242"/>
      <c r="EZ217" s="242"/>
      <c r="FA217" s="242"/>
      <c r="FB217" s="242"/>
      <c r="FC217" s="242"/>
      <c r="FD217" s="242"/>
      <c r="FE217" s="242"/>
      <c r="FF217" s="242"/>
      <c r="FG217" s="242"/>
      <c r="FH217" s="242"/>
      <c r="FI217" s="242"/>
      <c r="FJ217" s="242"/>
      <c r="FK217" s="242"/>
      <c r="FL217" s="242"/>
      <c r="FM217" s="242"/>
      <c r="FN217" s="242"/>
      <c r="FO217" s="242"/>
      <c r="FP217" s="242"/>
      <c r="FQ217" s="242"/>
      <c r="FR217" s="242"/>
      <c r="FS217" s="242"/>
      <c r="FT217" s="242"/>
      <c r="FU217" s="242"/>
      <c r="FV217" s="242"/>
      <c r="FW217" s="242"/>
      <c r="FX217" s="242"/>
      <c r="FY217" s="242"/>
      <c r="FZ217" s="242"/>
      <c r="GA217" s="242"/>
      <c r="GB217" s="242"/>
      <c r="GC217" s="242"/>
      <c r="GD217" s="242"/>
      <c r="GE217" s="242"/>
      <c r="GF217" s="242"/>
      <c r="GG217" s="242"/>
      <c r="GH217" s="242"/>
      <c r="GI217" s="242"/>
      <c r="GJ217" s="242"/>
      <c r="GK217" s="242"/>
      <c r="GL217" s="242"/>
      <c r="GM217" s="242"/>
      <c r="GN217" s="242"/>
      <c r="GO217" s="242"/>
      <c r="GP217" s="242"/>
      <c r="GQ217" s="242"/>
      <c r="GR217" s="242"/>
      <c r="GS217" s="242"/>
      <c r="GT217" s="242"/>
      <c r="GU217" s="242"/>
      <c r="GV217" s="242"/>
      <c r="GW217" s="242"/>
      <c r="GX217" s="242"/>
      <c r="GY217" s="242"/>
      <c r="GZ217" s="242"/>
      <c r="HA217" s="242"/>
      <c r="HB217" s="242"/>
      <c r="HC217" s="242"/>
      <c r="HD217" s="242"/>
      <c r="HE217" s="242"/>
      <c r="HF217" s="242"/>
      <c r="HG217" s="242"/>
      <c r="HH217" s="242"/>
      <c r="HI217" s="242"/>
      <c r="HJ217" s="242"/>
      <c r="HK217" s="242"/>
      <c r="HL217" s="242"/>
      <c r="HM217" s="242"/>
      <c r="HN217" s="242"/>
      <c r="HO217" s="242"/>
      <c r="HP217" s="242"/>
      <c r="HQ217" s="242"/>
      <c r="HR217" s="242"/>
      <c r="HS217" s="242"/>
      <c r="HT217" s="242"/>
      <c r="HU217" s="242"/>
      <c r="HV217" s="242"/>
      <c r="HW217" s="242"/>
      <c r="HX217" s="242"/>
      <c r="HY217" s="242"/>
      <c r="HZ217" s="242"/>
      <c r="IA217" s="242"/>
      <c r="IB217" s="242"/>
      <c r="IC217" s="242"/>
      <c r="ID217" s="242"/>
      <c r="IE217" s="242"/>
      <c r="IF217" s="242"/>
      <c r="IG217" s="242"/>
      <c r="IH217" s="242"/>
      <c r="II217" s="242"/>
      <c r="IJ217" s="242"/>
      <c r="IK217" s="242"/>
      <c r="IL217" s="242"/>
      <c r="IM217" s="242"/>
      <c r="IN217" s="242"/>
      <c r="IO217" s="242"/>
      <c r="IP217" s="242"/>
      <c r="IQ217" s="242"/>
      <c r="IR217" s="242"/>
      <c r="IS217" s="242"/>
      <c r="IT217" s="242"/>
      <c r="IU217" s="242"/>
      <c r="IV217" s="242"/>
    </row>
    <row r="218" spans="1:256" ht="15.75" customHeight="1" x14ac:dyDescent="0.2">
      <c r="A218" s="242"/>
      <c r="B218" s="242"/>
      <c r="C218" s="242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  <c r="AJ218" s="242"/>
      <c r="AK218" s="242"/>
      <c r="AL218" s="242"/>
      <c r="AM218" s="242"/>
      <c r="AN218" s="242"/>
      <c r="AO218" s="242"/>
      <c r="AP218" s="242"/>
      <c r="AQ218" s="242"/>
      <c r="AR218" s="242"/>
      <c r="AS218" s="242"/>
      <c r="AT218" s="242"/>
      <c r="AU218" s="242"/>
      <c r="AV218" s="242"/>
      <c r="AW218" s="242"/>
      <c r="AX218" s="242"/>
      <c r="AY218" s="242"/>
      <c r="AZ218" s="242"/>
      <c r="BA218" s="242"/>
      <c r="BB218" s="242"/>
      <c r="BC218" s="242"/>
      <c r="BD218" s="242"/>
      <c r="BE218" s="242"/>
      <c r="BF218" s="242"/>
      <c r="BG218" s="242"/>
      <c r="BH218" s="242"/>
      <c r="BI218" s="242"/>
      <c r="BJ218" s="242"/>
      <c r="BK218" s="242"/>
      <c r="BL218" s="242"/>
      <c r="BM218" s="242"/>
      <c r="BN218" s="242"/>
      <c r="BO218" s="242"/>
      <c r="BP218" s="242"/>
      <c r="BQ218" s="242"/>
      <c r="BR218" s="242"/>
      <c r="BS218" s="242"/>
      <c r="BT218" s="242"/>
      <c r="BU218" s="242"/>
      <c r="BV218" s="242"/>
      <c r="BW218" s="242"/>
      <c r="BX218" s="242"/>
      <c r="BY218" s="242"/>
      <c r="BZ218" s="242"/>
      <c r="CA218" s="242"/>
      <c r="CB218" s="242"/>
      <c r="CC218" s="242"/>
      <c r="CD218" s="242"/>
      <c r="CE218" s="242"/>
      <c r="CF218" s="242"/>
      <c r="CG218" s="242"/>
      <c r="CH218" s="242"/>
      <c r="CI218" s="242"/>
      <c r="CJ218" s="242"/>
      <c r="CK218" s="242"/>
      <c r="CL218" s="242"/>
      <c r="CM218" s="242"/>
      <c r="CN218" s="242"/>
      <c r="CO218" s="242"/>
      <c r="CP218" s="242"/>
      <c r="CQ218" s="242"/>
      <c r="CR218" s="242"/>
      <c r="CS218" s="242"/>
      <c r="CT218" s="242"/>
      <c r="CU218" s="242"/>
      <c r="CV218" s="242"/>
      <c r="CW218" s="242"/>
      <c r="CX218" s="242"/>
      <c r="CY218" s="242"/>
      <c r="CZ218" s="242"/>
      <c r="DA218" s="242"/>
      <c r="DB218" s="242"/>
      <c r="DC218" s="242"/>
      <c r="DD218" s="242"/>
      <c r="DE218" s="242"/>
      <c r="DF218" s="242"/>
      <c r="DG218" s="242"/>
      <c r="DH218" s="242"/>
      <c r="DI218" s="242"/>
      <c r="DJ218" s="242"/>
      <c r="DK218" s="242"/>
      <c r="DL218" s="242"/>
      <c r="DM218" s="242"/>
      <c r="DN218" s="242"/>
      <c r="DO218" s="242"/>
      <c r="DP218" s="242"/>
      <c r="DQ218" s="242"/>
      <c r="DR218" s="242"/>
      <c r="DS218" s="242"/>
      <c r="DT218" s="242"/>
      <c r="DU218" s="242"/>
      <c r="DV218" s="242"/>
      <c r="DW218" s="242"/>
      <c r="DX218" s="242"/>
      <c r="DY218" s="242"/>
      <c r="DZ218" s="242"/>
      <c r="EA218" s="242"/>
      <c r="EB218" s="242"/>
      <c r="EC218" s="242"/>
      <c r="ED218" s="242"/>
      <c r="EE218" s="242"/>
      <c r="EF218" s="242"/>
      <c r="EG218" s="242"/>
      <c r="EH218" s="242"/>
      <c r="EI218" s="242"/>
      <c r="EJ218" s="242"/>
      <c r="EK218" s="242"/>
      <c r="EL218" s="242"/>
      <c r="EM218" s="242"/>
      <c r="EN218" s="242"/>
      <c r="EO218" s="242"/>
      <c r="EP218" s="242"/>
      <c r="EQ218" s="242"/>
      <c r="ER218" s="242"/>
      <c r="ES218" s="242"/>
      <c r="ET218" s="242"/>
      <c r="EU218" s="242"/>
      <c r="EV218" s="242"/>
      <c r="EW218" s="242"/>
      <c r="EX218" s="242"/>
      <c r="EY218" s="242"/>
      <c r="EZ218" s="242"/>
      <c r="FA218" s="242"/>
      <c r="FB218" s="242"/>
      <c r="FC218" s="242"/>
      <c r="FD218" s="242"/>
      <c r="FE218" s="242"/>
      <c r="FF218" s="242"/>
      <c r="FG218" s="242"/>
      <c r="FH218" s="242"/>
      <c r="FI218" s="242"/>
      <c r="FJ218" s="242"/>
      <c r="FK218" s="242"/>
      <c r="FL218" s="242"/>
      <c r="FM218" s="242"/>
      <c r="FN218" s="242"/>
      <c r="FO218" s="242"/>
      <c r="FP218" s="242"/>
      <c r="FQ218" s="242"/>
      <c r="FR218" s="242"/>
      <c r="FS218" s="242"/>
      <c r="FT218" s="242"/>
      <c r="FU218" s="242"/>
      <c r="FV218" s="242"/>
      <c r="FW218" s="242"/>
      <c r="FX218" s="242"/>
      <c r="FY218" s="242"/>
      <c r="FZ218" s="242"/>
      <c r="GA218" s="242"/>
      <c r="GB218" s="242"/>
      <c r="GC218" s="242"/>
      <c r="GD218" s="242"/>
      <c r="GE218" s="242"/>
      <c r="GF218" s="242"/>
      <c r="GG218" s="242"/>
      <c r="GH218" s="242"/>
      <c r="GI218" s="242"/>
      <c r="GJ218" s="242"/>
      <c r="GK218" s="242"/>
      <c r="GL218" s="242"/>
      <c r="GM218" s="242"/>
      <c r="GN218" s="242"/>
      <c r="GO218" s="242"/>
      <c r="GP218" s="242"/>
      <c r="GQ218" s="242"/>
      <c r="GR218" s="242"/>
      <c r="GS218" s="242"/>
      <c r="GT218" s="242"/>
      <c r="GU218" s="242"/>
      <c r="GV218" s="242"/>
      <c r="GW218" s="242"/>
      <c r="GX218" s="242"/>
      <c r="GY218" s="242"/>
      <c r="GZ218" s="242"/>
      <c r="HA218" s="242"/>
      <c r="HB218" s="242"/>
      <c r="HC218" s="242"/>
      <c r="HD218" s="242"/>
      <c r="HE218" s="242"/>
      <c r="HF218" s="242"/>
      <c r="HG218" s="242"/>
      <c r="HH218" s="242"/>
      <c r="HI218" s="242"/>
      <c r="HJ218" s="242"/>
      <c r="HK218" s="242"/>
      <c r="HL218" s="242"/>
      <c r="HM218" s="242"/>
      <c r="HN218" s="242"/>
      <c r="HO218" s="242"/>
      <c r="HP218" s="242"/>
      <c r="HQ218" s="242"/>
      <c r="HR218" s="242"/>
      <c r="HS218" s="242"/>
      <c r="HT218" s="242"/>
      <c r="HU218" s="242"/>
      <c r="HV218" s="242"/>
      <c r="HW218" s="242"/>
      <c r="HX218" s="242"/>
      <c r="HY218" s="242"/>
      <c r="HZ218" s="242"/>
      <c r="IA218" s="242"/>
      <c r="IB218" s="242"/>
      <c r="IC218" s="242"/>
      <c r="ID218" s="242"/>
      <c r="IE218" s="242"/>
      <c r="IF218" s="242"/>
      <c r="IG218" s="242"/>
      <c r="IH218" s="242"/>
      <c r="II218" s="242"/>
      <c r="IJ218" s="242"/>
      <c r="IK218" s="242"/>
      <c r="IL218" s="242"/>
      <c r="IM218" s="242"/>
      <c r="IN218" s="242"/>
      <c r="IO218" s="242"/>
      <c r="IP218" s="242"/>
      <c r="IQ218" s="242"/>
      <c r="IR218" s="242"/>
      <c r="IS218" s="242"/>
      <c r="IT218" s="242"/>
      <c r="IU218" s="242"/>
      <c r="IV218" s="242"/>
    </row>
    <row r="219" spans="1:256" ht="15.75" customHeight="1" x14ac:dyDescent="0.2">
      <c r="A219" s="242"/>
      <c r="B219" s="242"/>
      <c r="C219" s="242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  <c r="AJ219" s="242"/>
      <c r="AK219" s="242"/>
      <c r="AL219" s="242"/>
      <c r="AM219" s="242"/>
      <c r="AN219" s="242"/>
      <c r="AO219" s="242"/>
      <c r="AP219" s="242"/>
      <c r="AQ219" s="242"/>
      <c r="AR219" s="242"/>
      <c r="AS219" s="242"/>
      <c r="AT219" s="242"/>
      <c r="AU219" s="242"/>
      <c r="AV219" s="242"/>
      <c r="AW219" s="242"/>
      <c r="AX219" s="242"/>
      <c r="AY219" s="242"/>
      <c r="AZ219" s="242"/>
      <c r="BA219" s="242"/>
      <c r="BB219" s="242"/>
      <c r="BC219" s="242"/>
      <c r="BD219" s="242"/>
      <c r="BE219" s="242"/>
      <c r="BF219" s="242"/>
      <c r="BG219" s="242"/>
      <c r="BH219" s="242"/>
      <c r="BI219" s="242"/>
      <c r="BJ219" s="242"/>
      <c r="BK219" s="242"/>
      <c r="BL219" s="242"/>
      <c r="BM219" s="242"/>
      <c r="BN219" s="242"/>
      <c r="BO219" s="242"/>
      <c r="BP219" s="242"/>
      <c r="BQ219" s="242"/>
      <c r="BR219" s="242"/>
      <c r="BS219" s="242"/>
      <c r="BT219" s="242"/>
      <c r="BU219" s="242"/>
      <c r="BV219" s="242"/>
      <c r="BW219" s="242"/>
      <c r="BX219" s="242"/>
      <c r="BY219" s="242"/>
      <c r="BZ219" s="242"/>
      <c r="CA219" s="242"/>
      <c r="CB219" s="242"/>
      <c r="CC219" s="242"/>
      <c r="CD219" s="242"/>
      <c r="CE219" s="242"/>
      <c r="CF219" s="242"/>
      <c r="CG219" s="242"/>
      <c r="CH219" s="242"/>
      <c r="CI219" s="242"/>
      <c r="CJ219" s="242"/>
      <c r="CK219" s="242"/>
      <c r="CL219" s="242"/>
      <c r="CM219" s="242"/>
      <c r="CN219" s="242"/>
      <c r="CO219" s="242"/>
      <c r="CP219" s="242"/>
      <c r="CQ219" s="242"/>
      <c r="CR219" s="242"/>
      <c r="CS219" s="242"/>
      <c r="CT219" s="242"/>
      <c r="CU219" s="242"/>
      <c r="CV219" s="242"/>
      <c r="CW219" s="242"/>
      <c r="CX219" s="242"/>
      <c r="CY219" s="242"/>
      <c r="CZ219" s="242"/>
      <c r="DA219" s="242"/>
      <c r="DB219" s="242"/>
      <c r="DC219" s="242"/>
      <c r="DD219" s="242"/>
      <c r="DE219" s="242"/>
      <c r="DF219" s="242"/>
      <c r="DG219" s="242"/>
      <c r="DH219" s="242"/>
      <c r="DI219" s="242"/>
      <c r="DJ219" s="242"/>
      <c r="DK219" s="242"/>
      <c r="DL219" s="242"/>
      <c r="DM219" s="242"/>
      <c r="DN219" s="242"/>
      <c r="DO219" s="242"/>
      <c r="DP219" s="242"/>
      <c r="DQ219" s="242"/>
      <c r="DR219" s="242"/>
      <c r="DS219" s="242"/>
      <c r="DT219" s="242"/>
      <c r="DU219" s="242"/>
      <c r="DV219" s="242"/>
      <c r="DW219" s="242"/>
      <c r="DX219" s="242"/>
      <c r="DY219" s="242"/>
      <c r="DZ219" s="242"/>
      <c r="EA219" s="242"/>
      <c r="EB219" s="242"/>
      <c r="EC219" s="242"/>
      <c r="ED219" s="242"/>
      <c r="EE219" s="242"/>
      <c r="EF219" s="242"/>
      <c r="EG219" s="242"/>
      <c r="EH219" s="242"/>
      <c r="EI219" s="242"/>
      <c r="EJ219" s="242"/>
      <c r="EK219" s="242"/>
      <c r="EL219" s="242"/>
      <c r="EM219" s="242"/>
      <c r="EN219" s="242"/>
      <c r="EO219" s="242"/>
      <c r="EP219" s="242"/>
      <c r="EQ219" s="242"/>
      <c r="ER219" s="242"/>
      <c r="ES219" s="242"/>
      <c r="ET219" s="242"/>
      <c r="EU219" s="242"/>
      <c r="EV219" s="242"/>
      <c r="EW219" s="242"/>
      <c r="EX219" s="242"/>
      <c r="EY219" s="242"/>
      <c r="EZ219" s="242"/>
      <c r="FA219" s="242"/>
      <c r="FB219" s="242"/>
      <c r="FC219" s="242"/>
      <c r="FD219" s="242"/>
      <c r="FE219" s="242"/>
      <c r="FF219" s="242"/>
      <c r="FG219" s="242"/>
      <c r="FH219" s="242"/>
      <c r="FI219" s="242"/>
      <c r="FJ219" s="242"/>
      <c r="FK219" s="242"/>
      <c r="FL219" s="242"/>
      <c r="FM219" s="242"/>
      <c r="FN219" s="242"/>
      <c r="FO219" s="242"/>
      <c r="FP219" s="242"/>
      <c r="FQ219" s="242"/>
      <c r="FR219" s="242"/>
      <c r="FS219" s="242"/>
      <c r="FT219" s="242"/>
      <c r="FU219" s="242"/>
      <c r="FV219" s="242"/>
      <c r="FW219" s="242"/>
      <c r="FX219" s="242"/>
      <c r="FY219" s="242"/>
      <c r="FZ219" s="242"/>
      <c r="GA219" s="242"/>
      <c r="GB219" s="242"/>
      <c r="GC219" s="242"/>
      <c r="GD219" s="242"/>
      <c r="GE219" s="242"/>
      <c r="GF219" s="242"/>
      <c r="GG219" s="242"/>
      <c r="GH219" s="242"/>
      <c r="GI219" s="242"/>
      <c r="GJ219" s="242"/>
      <c r="GK219" s="242"/>
      <c r="GL219" s="242"/>
      <c r="GM219" s="242"/>
      <c r="GN219" s="242"/>
      <c r="GO219" s="242"/>
      <c r="GP219" s="242"/>
      <c r="GQ219" s="242"/>
      <c r="GR219" s="242"/>
      <c r="GS219" s="242"/>
      <c r="GT219" s="242"/>
      <c r="GU219" s="242"/>
      <c r="GV219" s="242"/>
      <c r="GW219" s="242"/>
      <c r="GX219" s="242"/>
      <c r="GY219" s="242"/>
      <c r="GZ219" s="242"/>
      <c r="HA219" s="242"/>
      <c r="HB219" s="242"/>
      <c r="HC219" s="242"/>
      <c r="HD219" s="242"/>
      <c r="HE219" s="242"/>
      <c r="HF219" s="242"/>
      <c r="HG219" s="242"/>
      <c r="HH219" s="242"/>
      <c r="HI219" s="242"/>
      <c r="HJ219" s="242"/>
      <c r="HK219" s="242"/>
      <c r="HL219" s="242"/>
      <c r="HM219" s="242"/>
      <c r="HN219" s="242"/>
      <c r="HO219" s="242"/>
      <c r="HP219" s="242"/>
      <c r="HQ219" s="242"/>
      <c r="HR219" s="242"/>
      <c r="HS219" s="242"/>
      <c r="HT219" s="242"/>
      <c r="HU219" s="242"/>
      <c r="HV219" s="242"/>
      <c r="HW219" s="242"/>
      <c r="HX219" s="242"/>
      <c r="HY219" s="242"/>
      <c r="HZ219" s="242"/>
      <c r="IA219" s="242"/>
      <c r="IB219" s="242"/>
      <c r="IC219" s="242"/>
      <c r="ID219" s="242"/>
      <c r="IE219" s="242"/>
      <c r="IF219" s="242"/>
      <c r="IG219" s="242"/>
      <c r="IH219" s="242"/>
      <c r="II219" s="242"/>
      <c r="IJ219" s="242"/>
      <c r="IK219" s="242"/>
      <c r="IL219" s="242"/>
      <c r="IM219" s="242"/>
      <c r="IN219" s="242"/>
      <c r="IO219" s="242"/>
      <c r="IP219" s="242"/>
      <c r="IQ219" s="242"/>
      <c r="IR219" s="242"/>
      <c r="IS219" s="242"/>
      <c r="IT219" s="242"/>
      <c r="IU219" s="242"/>
      <c r="IV219" s="242"/>
    </row>
    <row r="220" spans="1:256" ht="15.75" customHeight="1" x14ac:dyDescent="0.2">
      <c r="A220" s="242"/>
      <c r="B220" s="242"/>
      <c r="C220" s="242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  <c r="AJ220" s="242"/>
      <c r="AK220" s="242"/>
      <c r="AL220" s="242"/>
      <c r="AM220" s="242"/>
      <c r="AN220" s="242"/>
      <c r="AO220" s="242"/>
      <c r="AP220" s="242"/>
      <c r="AQ220" s="242"/>
      <c r="AR220" s="242"/>
      <c r="AS220" s="242"/>
      <c r="AT220" s="242"/>
      <c r="AU220" s="242"/>
      <c r="AV220" s="242"/>
      <c r="AW220" s="242"/>
      <c r="AX220" s="242"/>
      <c r="AY220" s="242"/>
      <c r="AZ220" s="242"/>
      <c r="BA220" s="242"/>
      <c r="BB220" s="242"/>
      <c r="BC220" s="242"/>
      <c r="BD220" s="242"/>
      <c r="BE220" s="242"/>
      <c r="BF220" s="242"/>
      <c r="BG220" s="242"/>
      <c r="BH220" s="242"/>
      <c r="BI220" s="242"/>
      <c r="BJ220" s="242"/>
      <c r="BK220" s="242"/>
      <c r="BL220" s="242"/>
      <c r="BM220" s="242"/>
      <c r="BN220" s="242"/>
      <c r="BO220" s="242"/>
      <c r="BP220" s="242"/>
      <c r="BQ220" s="242"/>
      <c r="BR220" s="242"/>
      <c r="BS220" s="242"/>
      <c r="BT220" s="242"/>
      <c r="BU220" s="242"/>
      <c r="BV220" s="242"/>
      <c r="BW220" s="242"/>
      <c r="BX220" s="242"/>
      <c r="BY220" s="242"/>
      <c r="BZ220" s="242"/>
      <c r="CA220" s="242"/>
      <c r="CB220" s="242"/>
      <c r="CC220" s="242"/>
      <c r="CD220" s="242"/>
      <c r="CE220" s="242"/>
      <c r="CF220" s="242"/>
      <c r="CG220" s="242"/>
      <c r="CH220" s="242"/>
      <c r="CI220" s="242"/>
      <c r="CJ220" s="242"/>
      <c r="CK220" s="242"/>
      <c r="CL220" s="242"/>
      <c r="CM220" s="242"/>
      <c r="CN220" s="242"/>
      <c r="CO220" s="242"/>
      <c r="CP220" s="242"/>
      <c r="CQ220" s="242"/>
      <c r="CR220" s="242"/>
      <c r="CS220" s="242"/>
      <c r="CT220" s="242"/>
      <c r="CU220" s="242"/>
      <c r="CV220" s="242"/>
      <c r="CW220" s="242"/>
      <c r="CX220" s="242"/>
      <c r="CY220" s="242"/>
      <c r="CZ220" s="242"/>
      <c r="DA220" s="242"/>
      <c r="DB220" s="242"/>
      <c r="DC220" s="242"/>
      <c r="DD220" s="242"/>
      <c r="DE220" s="242"/>
      <c r="DF220" s="242"/>
      <c r="DG220" s="242"/>
      <c r="DH220" s="242"/>
      <c r="DI220" s="242"/>
      <c r="DJ220" s="242"/>
      <c r="DK220" s="242"/>
      <c r="DL220" s="242"/>
      <c r="DM220" s="242"/>
      <c r="DN220" s="242"/>
      <c r="DO220" s="242"/>
      <c r="DP220" s="242"/>
      <c r="DQ220" s="242"/>
      <c r="DR220" s="242"/>
      <c r="DS220" s="242"/>
      <c r="DT220" s="242"/>
      <c r="DU220" s="242"/>
      <c r="DV220" s="242"/>
      <c r="DW220" s="242"/>
      <c r="DX220" s="242"/>
      <c r="DY220" s="242"/>
      <c r="DZ220" s="242"/>
      <c r="EA220" s="242"/>
      <c r="EB220" s="242"/>
      <c r="EC220" s="242"/>
      <c r="ED220" s="242"/>
      <c r="EE220" s="242"/>
      <c r="EF220" s="242"/>
      <c r="EG220" s="242"/>
      <c r="EH220" s="242"/>
      <c r="EI220" s="242"/>
      <c r="EJ220" s="242"/>
      <c r="EK220" s="242"/>
      <c r="EL220" s="242"/>
      <c r="EM220" s="242"/>
      <c r="EN220" s="242"/>
      <c r="EO220" s="242"/>
      <c r="EP220" s="242"/>
      <c r="EQ220" s="242"/>
      <c r="ER220" s="242"/>
      <c r="ES220" s="242"/>
      <c r="ET220" s="242"/>
      <c r="EU220" s="242"/>
      <c r="EV220" s="242"/>
      <c r="EW220" s="242"/>
      <c r="EX220" s="242"/>
      <c r="EY220" s="242"/>
      <c r="EZ220" s="242"/>
      <c r="FA220" s="242"/>
      <c r="FB220" s="242"/>
      <c r="FC220" s="242"/>
      <c r="FD220" s="242"/>
      <c r="FE220" s="242"/>
      <c r="FF220" s="242"/>
      <c r="FG220" s="242"/>
      <c r="FH220" s="242"/>
      <c r="FI220" s="242"/>
      <c r="FJ220" s="242"/>
      <c r="FK220" s="242"/>
      <c r="FL220" s="242"/>
      <c r="FM220" s="242"/>
      <c r="FN220" s="242"/>
      <c r="FO220" s="242"/>
      <c r="FP220" s="242"/>
      <c r="FQ220" s="242"/>
      <c r="FR220" s="242"/>
      <c r="FS220" s="242"/>
      <c r="FT220" s="242"/>
      <c r="FU220" s="242"/>
      <c r="FV220" s="242"/>
      <c r="FW220" s="242"/>
      <c r="FX220" s="242"/>
      <c r="FY220" s="242"/>
      <c r="FZ220" s="242"/>
      <c r="GA220" s="242"/>
      <c r="GB220" s="242"/>
      <c r="GC220" s="242"/>
      <c r="GD220" s="242"/>
      <c r="GE220" s="242"/>
      <c r="GF220" s="242"/>
      <c r="GG220" s="242"/>
      <c r="GH220" s="242"/>
      <c r="GI220" s="242"/>
      <c r="GJ220" s="242"/>
      <c r="GK220" s="242"/>
      <c r="GL220" s="242"/>
      <c r="GM220" s="242"/>
      <c r="GN220" s="242"/>
      <c r="GO220" s="242"/>
      <c r="GP220" s="242"/>
      <c r="GQ220" s="242"/>
      <c r="GR220" s="242"/>
      <c r="GS220" s="242"/>
      <c r="GT220" s="242"/>
      <c r="GU220" s="242"/>
      <c r="GV220" s="242"/>
      <c r="GW220" s="242"/>
      <c r="GX220" s="242"/>
      <c r="GY220" s="242"/>
      <c r="GZ220" s="242"/>
      <c r="HA220" s="242"/>
      <c r="HB220" s="242"/>
      <c r="HC220" s="242"/>
      <c r="HD220" s="242"/>
      <c r="HE220" s="242"/>
      <c r="HF220" s="242"/>
      <c r="HG220" s="242"/>
      <c r="HH220" s="242"/>
      <c r="HI220" s="242"/>
      <c r="HJ220" s="242"/>
      <c r="HK220" s="242"/>
      <c r="HL220" s="242"/>
      <c r="HM220" s="242"/>
      <c r="HN220" s="242"/>
      <c r="HO220" s="242"/>
      <c r="HP220" s="242"/>
      <c r="HQ220" s="242"/>
      <c r="HR220" s="242"/>
      <c r="HS220" s="242"/>
      <c r="HT220" s="242"/>
      <c r="HU220" s="242"/>
      <c r="HV220" s="242"/>
      <c r="HW220" s="242"/>
      <c r="HX220" s="242"/>
      <c r="HY220" s="242"/>
      <c r="HZ220" s="242"/>
      <c r="IA220" s="242"/>
      <c r="IB220" s="242"/>
      <c r="IC220" s="242"/>
      <c r="ID220" s="242"/>
      <c r="IE220" s="242"/>
      <c r="IF220" s="242"/>
      <c r="IG220" s="242"/>
      <c r="IH220" s="242"/>
      <c r="II220" s="242"/>
      <c r="IJ220" s="242"/>
      <c r="IK220" s="242"/>
      <c r="IL220" s="242"/>
      <c r="IM220" s="242"/>
      <c r="IN220" s="242"/>
      <c r="IO220" s="242"/>
      <c r="IP220" s="242"/>
      <c r="IQ220" s="242"/>
      <c r="IR220" s="242"/>
      <c r="IS220" s="242"/>
      <c r="IT220" s="242"/>
      <c r="IU220" s="242"/>
      <c r="IV220" s="242"/>
    </row>
    <row r="221" spans="1:256" ht="15.75" customHeight="1" x14ac:dyDescent="0.2">
      <c r="A221" s="242"/>
      <c r="B221" s="242"/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  <c r="AJ221" s="242"/>
      <c r="AK221" s="242"/>
      <c r="AL221" s="242"/>
      <c r="AM221" s="242"/>
      <c r="AN221" s="242"/>
      <c r="AO221" s="242"/>
      <c r="AP221" s="242"/>
      <c r="AQ221" s="242"/>
      <c r="AR221" s="242"/>
      <c r="AS221" s="242"/>
      <c r="AT221" s="242"/>
      <c r="AU221" s="242"/>
      <c r="AV221" s="242"/>
      <c r="AW221" s="242"/>
      <c r="AX221" s="242"/>
      <c r="AY221" s="242"/>
      <c r="AZ221" s="242"/>
      <c r="BA221" s="242"/>
      <c r="BB221" s="242"/>
      <c r="BC221" s="242"/>
      <c r="BD221" s="242"/>
      <c r="BE221" s="242"/>
      <c r="BF221" s="242"/>
      <c r="BG221" s="242"/>
      <c r="BH221" s="242"/>
      <c r="BI221" s="242"/>
      <c r="BJ221" s="242"/>
      <c r="BK221" s="242"/>
      <c r="BL221" s="242"/>
      <c r="BM221" s="242"/>
      <c r="BN221" s="242"/>
      <c r="BO221" s="242"/>
      <c r="BP221" s="242"/>
      <c r="BQ221" s="242"/>
      <c r="BR221" s="242"/>
      <c r="BS221" s="242"/>
      <c r="BT221" s="242"/>
      <c r="BU221" s="242"/>
      <c r="BV221" s="242"/>
      <c r="BW221" s="242"/>
      <c r="BX221" s="242"/>
      <c r="BY221" s="242"/>
      <c r="BZ221" s="242"/>
      <c r="CA221" s="242"/>
      <c r="CB221" s="242"/>
      <c r="CC221" s="242"/>
      <c r="CD221" s="242"/>
      <c r="CE221" s="242"/>
      <c r="CF221" s="242"/>
      <c r="CG221" s="242"/>
      <c r="CH221" s="242"/>
      <c r="CI221" s="242"/>
      <c r="CJ221" s="242"/>
      <c r="CK221" s="242"/>
      <c r="CL221" s="242"/>
      <c r="CM221" s="242"/>
      <c r="CN221" s="242"/>
      <c r="CO221" s="242"/>
      <c r="CP221" s="242"/>
      <c r="CQ221" s="242"/>
      <c r="CR221" s="242"/>
      <c r="CS221" s="242"/>
      <c r="CT221" s="242"/>
      <c r="CU221" s="242"/>
      <c r="CV221" s="242"/>
      <c r="CW221" s="242"/>
      <c r="CX221" s="242"/>
      <c r="CY221" s="242"/>
      <c r="CZ221" s="242"/>
      <c r="DA221" s="242"/>
      <c r="DB221" s="242"/>
      <c r="DC221" s="242"/>
      <c r="DD221" s="242"/>
      <c r="DE221" s="242"/>
      <c r="DF221" s="242"/>
      <c r="DG221" s="242"/>
      <c r="DH221" s="242"/>
      <c r="DI221" s="242"/>
      <c r="DJ221" s="242"/>
      <c r="DK221" s="242"/>
      <c r="DL221" s="242"/>
      <c r="DM221" s="242"/>
      <c r="DN221" s="242"/>
      <c r="DO221" s="242"/>
      <c r="DP221" s="242"/>
      <c r="DQ221" s="242"/>
      <c r="DR221" s="242"/>
      <c r="DS221" s="242"/>
      <c r="DT221" s="242"/>
      <c r="DU221" s="242"/>
      <c r="DV221" s="242"/>
      <c r="DW221" s="242"/>
      <c r="DX221" s="242"/>
      <c r="DY221" s="242"/>
      <c r="DZ221" s="242"/>
      <c r="EA221" s="242"/>
      <c r="EB221" s="242"/>
      <c r="EC221" s="242"/>
      <c r="ED221" s="242"/>
      <c r="EE221" s="242"/>
      <c r="EF221" s="242"/>
      <c r="EG221" s="242"/>
      <c r="EH221" s="242"/>
      <c r="EI221" s="242"/>
      <c r="EJ221" s="242"/>
      <c r="EK221" s="242"/>
      <c r="EL221" s="242"/>
      <c r="EM221" s="242"/>
      <c r="EN221" s="242"/>
      <c r="EO221" s="242"/>
      <c r="EP221" s="242"/>
      <c r="EQ221" s="242"/>
      <c r="ER221" s="242"/>
      <c r="ES221" s="242"/>
      <c r="ET221" s="242"/>
      <c r="EU221" s="242"/>
      <c r="EV221" s="242"/>
      <c r="EW221" s="242"/>
      <c r="EX221" s="242"/>
      <c r="EY221" s="242"/>
      <c r="EZ221" s="242"/>
      <c r="FA221" s="242"/>
      <c r="FB221" s="242"/>
      <c r="FC221" s="242"/>
      <c r="FD221" s="242"/>
      <c r="FE221" s="242"/>
      <c r="FF221" s="242"/>
      <c r="FG221" s="242"/>
      <c r="FH221" s="242"/>
      <c r="FI221" s="242"/>
      <c r="FJ221" s="242"/>
      <c r="FK221" s="242"/>
      <c r="FL221" s="242"/>
      <c r="FM221" s="242"/>
      <c r="FN221" s="242"/>
      <c r="FO221" s="242"/>
      <c r="FP221" s="242"/>
      <c r="FQ221" s="242"/>
      <c r="FR221" s="242"/>
      <c r="FS221" s="242"/>
      <c r="FT221" s="242"/>
      <c r="FU221" s="242"/>
      <c r="FV221" s="242"/>
      <c r="FW221" s="242"/>
      <c r="FX221" s="242"/>
      <c r="FY221" s="242"/>
      <c r="FZ221" s="242"/>
      <c r="GA221" s="242"/>
      <c r="GB221" s="242"/>
      <c r="GC221" s="242"/>
      <c r="GD221" s="242"/>
      <c r="GE221" s="242"/>
      <c r="GF221" s="242"/>
      <c r="GG221" s="242"/>
      <c r="GH221" s="242"/>
      <c r="GI221" s="242"/>
      <c r="GJ221" s="242"/>
      <c r="GK221" s="242"/>
      <c r="GL221" s="242"/>
      <c r="GM221" s="242"/>
      <c r="GN221" s="242"/>
      <c r="GO221" s="242"/>
      <c r="GP221" s="242"/>
      <c r="GQ221" s="242"/>
      <c r="GR221" s="242"/>
      <c r="GS221" s="242"/>
      <c r="GT221" s="242"/>
      <c r="GU221" s="242"/>
      <c r="GV221" s="242"/>
      <c r="GW221" s="242"/>
      <c r="GX221" s="242"/>
      <c r="GY221" s="242"/>
      <c r="GZ221" s="242"/>
      <c r="HA221" s="242"/>
      <c r="HB221" s="242"/>
      <c r="HC221" s="242"/>
      <c r="HD221" s="242"/>
      <c r="HE221" s="242"/>
      <c r="HF221" s="242"/>
      <c r="HG221" s="242"/>
      <c r="HH221" s="242"/>
      <c r="HI221" s="242"/>
      <c r="HJ221" s="242"/>
      <c r="HK221" s="242"/>
      <c r="HL221" s="242"/>
      <c r="HM221" s="242"/>
      <c r="HN221" s="242"/>
      <c r="HO221" s="242"/>
      <c r="HP221" s="242"/>
      <c r="HQ221" s="242"/>
      <c r="HR221" s="242"/>
      <c r="HS221" s="242"/>
      <c r="HT221" s="242"/>
      <c r="HU221" s="242"/>
      <c r="HV221" s="242"/>
      <c r="HW221" s="242"/>
      <c r="HX221" s="242"/>
      <c r="HY221" s="242"/>
      <c r="HZ221" s="242"/>
      <c r="IA221" s="242"/>
      <c r="IB221" s="242"/>
      <c r="IC221" s="242"/>
      <c r="ID221" s="242"/>
      <c r="IE221" s="242"/>
      <c r="IF221" s="242"/>
      <c r="IG221" s="242"/>
      <c r="IH221" s="242"/>
      <c r="II221" s="242"/>
      <c r="IJ221" s="242"/>
      <c r="IK221" s="242"/>
      <c r="IL221" s="242"/>
      <c r="IM221" s="242"/>
      <c r="IN221" s="242"/>
      <c r="IO221" s="242"/>
      <c r="IP221" s="242"/>
      <c r="IQ221" s="242"/>
      <c r="IR221" s="242"/>
      <c r="IS221" s="242"/>
      <c r="IT221" s="242"/>
      <c r="IU221" s="242"/>
      <c r="IV221" s="242"/>
    </row>
    <row r="222" spans="1:256" ht="15.75" customHeight="1" x14ac:dyDescent="0.2">
      <c r="A222" s="242"/>
      <c r="B222" s="242"/>
      <c r="C222" s="242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  <c r="AJ222" s="242"/>
      <c r="AK222" s="242"/>
      <c r="AL222" s="242"/>
      <c r="AM222" s="242"/>
      <c r="AN222" s="242"/>
      <c r="AO222" s="242"/>
      <c r="AP222" s="242"/>
      <c r="AQ222" s="242"/>
      <c r="AR222" s="242"/>
      <c r="AS222" s="242"/>
      <c r="AT222" s="242"/>
      <c r="AU222" s="242"/>
      <c r="AV222" s="242"/>
      <c r="AW222" s="242"/>
      <c r="AX222" s="242"/>
      <c r="AY222" s="242"/>
      <c r="AZ222" s="242"/>
      <c r="BA222" s="242"/>
      <c r="BB222" s="242"/>
      <c r="BC222" s="242"/>
      <c r="BD222" s="242"/>
      <c r="BE222" s="242"/>
      <c r="BF222" s="242"/>
      <c r="BG222" s="242"/>
      <c r="BH222" s="242"/>
      <c r="BI222" s="242"/>
      <c r="BJ222" s="242"/>
      <c r="BK222" s="242"/>
      <c r="BL222" s="242"/>
      <c r="BM222" s="242"/>
      <c r="BN222" s="242"/>
      <c r="BO222" s="242"/>
      <c r="BP222" s="242"/>
      <c r="BQ222" s="242"/>
      <c r="BR222" s="242"/>
      <c r="BS222" s="242"/>
      <c r="BT222" s="242"/>
      <c r="BU222" s="242"/>
      <c r="BV222" s="242"/>
      <c r="BW222" s="242"/>
      <c r="BX222" s="242"/>
      <c r="BY222" s="242"/>
      <c r="BZ222" s="242"/>
      <c r="CA222" s="242"/>
      <c r="CB222" s="242"/>
      <c r="CC222" s="242"/>
      <c r="CD222" s="242"/>
      <c r="CE222" s="242"/>
      <c r="CF222" s="242"/>
      <c r="CG222" s="242"/>
      <c r="CH222" s="242"/>
      <c r="CI222" s="242"/>
      <c r="CJ222" s="242"/>
      <c r="CK222" s="242"/>
      <c r="CL222" s="242"/>
      <c r="CM222" s="242"/>
      <c r="CN222" s="242"/>
      <c r="CO222" s="242"/>
      <c r="CP222" s="242"/>
      <c r="CQ222" s="242"/>
      <c r="CR222" s="242"/>
      <c r="CS222" s="242"/>
      <c r="CT222" s="242"/>
      <c r="CU222" s="242"/>
      <c r="CV222" s="242"/>
      <c r="CW222" s="242"/>
      <c r="CX222" s="242"/>
      <c r="CY222" s="242"/>
      <c r="CZ222" s="242"/>
      <c r="DA222" s="242"/>
      <c r="DB222" s="242"/>
      <c r="DC222" s="242"/>
      <c r="DD222" s="242"/>
      <c r="DE222" s="242"/>
      <c r="DF222" s="242"/>
      <c r="DG222" s="242"/>
      <c r="DH222" s="242"/>
      <c r="DI222" s="242"/>
      <c r="DJ222" s="242"/>
      <c r="DK222" s="242"/>
      <c r="DL222" s="242"/>
      <c r="DM222" s="242"/>
      <c r="DN222" s="242"/>
      <c r="DO222" s="242"/>
      <c r="DP222" s="242"/>
      <c r="DQ222" s="242"/>
      <c r="DR222" s="242"/>
      <c r="DS222" s="242"/>
      <c r="DT222" s="242"/>
      <c r="DU222" s="242"/>
      <c r="DV222" s="242"/>
      <c r="DW222" s="242"/>
      <c r="DX222" s="242"/>
      <c r="DY222" s="242"/>
      <c r="DZ222" s="242"/>
      <c r="EA222" s="242"/>
      <c r="EB222" s="242"/>
      <c r="EC222" s="242"/>
      <c r="ED222" s="242"/>
      <c r="EE222" s="242"/>
      <c r="EF222" s="242"/>
      <c r="EG222" s="242"/>
      <c r="EH222" s="242"/>
      <c r="EI222" s="242"/>
      <c r="EJ222" s="242"/>
      <c r="EK222" s="242"/>
      <c r="EL222" s="242"/>
      <c r="EM222" s="242"/>
      <c r="EN222" s="242"/>
      <c r="EO222" s="242"/>
      <c r="EP222" s="242"/>
      <c r="EQ222" s="242"/>
      <c r="ER222" s="242"/>
      <c r="ES222" s="242"/>
      <c r="ET222" s="242"/>
      <c r="EU222" s="242"/>
      <c r="EV222" s="242"/>
      <c r="EW222" s="242"/>
      <c r="EX222" s="242"/>
      <c r="EY222" s="242"/>
      <c r="EZ222" s="242"/>
      <c r="FA222" s="242"/>
      <c r="FB222" s="242"/>
      <c r="FC222" s="242"/>
      <c r="FD222" s="242"/>
      <c r="FE222" s="242"/>
      <c r="FF222" s="242"/>
      <c r="FG222" s="242"/>
      <c r="FH222" s="242"/>
      <c r="FI222" s="242"/>
      <c r="FJ222" s="242"/>
      <c r="FK222" s="242"/>
      <c r="FL222" s="242"/>
      <c r="FM222" s="242"/>
      <c r="FN222" s="242"/>
      <c r="FO222" s="242"/>
      <c r="FP222" s="242"/>
      <c r="FQ222" s="242"/>
      <c r="FR222" s="242"/>
      <c r="FS222" s="242"/>
      <c r="FT222" s="242"/>
      <c r="FU222" s="242"/>
      <c r="FV222" s="242"/>
      <c r="FW222" s="242"/>
      <c r="FX222" s="242"/>
      <c r="FY222" s="242"/>
      <c r="FZ222" s="242"/>
      <c r="GA222" s="242"/>
      <c r="GB222" s="242"/>
      <c r="GC222" s="242"/>
      <c r="GD222" s="242"/>
      <c r="GE222" s="242"/>
      <c r="GF222" s="242"/>
      <c r="GG222" s="242"/>
      <c r="GH222" s="242"/>
      <c r="GI222" s="242"/>
      <c r="GJ222" s="242"/>
      <c r="GK222" s="242"/>
      <c r="GL222" s="242"/>
      <c r="GM222" s="242"/>
      <c r="GN222" s="242"/>
      <c r="GO222" s="242"/>
      <c r="GP222" s="242"/>
      <c r="GQ222" s="242"/>
      <c r="GR222" s="242"/>
      <c r="GS222" s="242"/>
      <c r="GT222" s="242"/>
      <c r="GU222" s="242"/>
      <c r="GV222" s="242"/>
      <c r="GW222" s="242"/>
      <c r="GX222" s="242"/>
      <c r="GY222" s="242"/>
      <c r="GZ222" s="242"/>
      <c r="HA222" s="242"/>
      <c r="HB222" s="242"/>
      <c r="HC222" s="242"/>
      <c r="HD222" s="242"/>
      <c r="HE222" s="242"/>
      <c r="HF222" s="242"/>
      <c r="HG222" s="242"/>
      <c r="HH222" s="242"/>
      <c r="HI222" s="242"/>
      <c r="HJ222" s="242"/>
      <c r="HK222" s="242"/>
      <c r="HL222" s="242"/>
      <c r="HM222" s="242"/>
      <c r="HN222" s="242"/>
      <c r="HO222" s="242"/>
      <c r="HP222" s="242"/>
      <c r="HQ222" s="242"/>
      <c r="HR222" s="242"/>
      <c r="HS222" s="242"/>
      <c r="HT222" s="242"/>
      <c r="HU222" s="242"/>
      <c r="HV222" s="242"/>
      <c r="HW222" s="242"/>
      <c r="HX222" s="242"/>
      <c r="HY222" s="242"/>
      <c r="HZ222" s="242"/>
      <c r="IA222" s="242"/>
      <c r="IB222" s="242"/>
      <c r="IC222" s="242"/>
      <c r="ID222" s="242"/>
      <c r="IE222" s="242"/>
      <c r="IF222" s="242"/>
      <c r="IG222" s="242"/>
      <c r="IH222" s="242"/>
      <c r="II222" s="242"/>
      <c r="IJ222" s="242"/>
      <c r="IK222" s="242"/>
      <c r="IL222" s="242"/>
      <c r="IM222" s="242"/>
      <c r="IN222" s="242"/>
      <c r="IO222" s="242"/>
      <c r="IP222" s="242"/>
      <c r="IQ222" s="242"/>
      <c r="IR222" s="242"/>
      <c r="IS222" s="242"/>
      <c r="IT222" s="242"/>
      <c r="IU222" s="242"/>
      <c r="IV222" s="242"/>
    </row>
    <row r="223" spans="1:256" ht="15.75" customHeight="1" x14ac:dyDescent="0.2">
      <c r="A223" s="242"/>
      <c r="B223" s="242"/>
      <c r="C223" s="242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  <c r="AJ223" s="242"/>
      <c r="AK223" s="242"/>
      <c r="AL223" s="242"/>
      <c r="AM223" s="242"/>
      <c r="AN223" s="242"/>
      <c r="AO223" s="242"/>
      <c r="AP223" s="242"/>
      <c r="AQ223" s="242"/>
      <c r="AR223" s="242"/>
      <c r="AS223" s="242"/>
      <c r="AT223" s="242"/>
      <c r="AU223" s="242"/>
      <c r="AV223" s="242"/>
      <c r="AW223" s="242"/>
      <c r="AX223" s="242"/>
      <c r="AY223" s="242"/>
      <c r="AZ223" s="242"/>
      <c r="BA223" s="242"/>
      <c r="BB223" s="242"/>
      <c r="BC223" s="242"/>
      <c r="BD223" s="242"/>
      <c r="BE223" s="242"/>
      <c r="BF223" s="242"/>
      <c r="BG223" s="242"/>
      <c r="BH223" s="242"/>
      <c r="BI223" s="242"/>
      <c r="BJ223" s="242"/>
      <c r="BK223" s="242"/>
      <c r="BL223" s="242"/>
      <c r="BM223" s="242"/>
      <c r="BN223" s="242"/>
      <c r="BO223" s="242"/>
      <c r="BP223" s="242"/>
      <c r="BQ223" s="242"/>
      <c r="BR223" s="242"/>
      <c r="BS223" s="242"/>
      <c r="BT223" s="242"/>
      <c r="BU223" s="242"/>
      <c r="BV223" s="242"/>
      <c r="BW223" s="242"/>
      <c r="BX223" s="242"/>
      <c r="BY223" s="242"/>
      <c r="BZ223" s="242"/>
      <c r="CA223" s="242"/>
      <c r="CB223" s="242"/>
      <c r="CC223" s="242"/>
      <c r="CD223" s="242"/>
      <c r="CE223" s="242"/>
      <c r="CF223" s="242"/>
      <c r="CG223" s="242"/>
      <c r="CH223" s="242"/>
      <c r="CI223" s="242"/>
      <c r="CJ223" s="242"/>
      <c r="CK223" s="242"/>
      <c r="CL223" s="242"/>
      <c r="CM223" s="242"/>
      <c r="CN223" s="242"/>
      <c r="CO223" s="242"/>
      <c r="CP223" s="242"/>
      <c r="CQ223" s="242"/>
      <c r="CR223" s="242"/>
      <c r="CS223" s="242"/>
      <c r="CT223" s="242"/>
      <c r="CU223" s="242"/>
      <c r="CV223" s="242"/>
      <c r="CW223" s="242"/>
      <c r="CX223" s="242"/>
      <c r="CY223" s="242"/>
      <c r="CZ223" s="242"/>
      <c r="DA223" s="242"/>
      <c r="DB223" s="242"/>
      <c r="DC223" s="242"/>
      <c r="DD223" s="242"/>
      <c r="DE223" s="242"/>
      <c r="DF223" s="242"/>
      <c r="DG223" s="242"/>
      <c r="DH223" s="242"/>
      <c r="DI223" s="242"/>
      <c r="DJ223" s="242"/>
      <c r="DK223" s="242"/>
      <c r="DL223" s="242"/>
      <c r="DM223" s="242"/>
      <c r="DN223" s="242"/>
      <c r="DO223" s="242"/>
      <c r="DP223" s="242"/>
      <c r="DQ223" s="242"/>
      <c r="DR223" s="242"/>
      <c r="DS223" s="242"/>
      <c r="DT223" s="242"/>
      <c r="DU223" s="242"/>
      <c r="DV223" s="242"/>
      <c r="DW223" s="242"/>
      <c r="DX223" s="242"/>
      <c r="DY223" s="242"/>
      <c r="DZ223" s="242"/>
      <c r="EA223" s="242"/>
      <c r="EB223" s="242"/>
      <c r="EC223" s="242"/>
      <c r="ED223" s="242"/>
      <c r="EE223" s="242"/>
      <c r="EF223" s="242"/>
      <c r="EG223" s="242"/>
      <c r="EH223" s="242"/>
      <c r="EI223" s="242"/>
      <c r="EJ223" s="242"/>
      <c r="EK223" s="242"/>
      <c r="EL223" s="242"/>
      <c r="EM223" s="242"/>
      <c r="EN223" s="242"/>
      <c r="EO223" s="242"/>
      <c r="EP223" s="242"/>
      <c r="EQ223" s="242"/>
      <c r="ER223" s="242"/>
      <c r="ES223" s="242"/>
      <c r="ET223" s="242"/>
      <c r="EU223" s="242"/>
      <c r="EV223" s="242"/>
      <c r="EW223" s="242"/>
      <c r="EX223" s="242"/>
      <c r="EY223" s="242"/>
      <c r="EZ223" s="242"/>
      <c r="FA223" s="242"/>
      <c r="FB223" s="242"/>
      <c r="FC223" s="242"/>
      <c r="FD223" s="242"/>
      <c r="FE223" s="242"/>
      <c r="FF223" s="242"/>
      <c r="FG223" s="242"/>
      <c r="FH223" s="242"/>
      <c r="FI223" s="242"/>
      <c r="FJ223" s="242"/>
      <c r="FK223" s="242"/>
      <c r="FL223" s="242"/>
      <c r="FM223" s="242"/>
      <c r="FN223" s="242"/>
      <c r="FO223" s="242"/>
      <c r="FP223" s="242"/>
      <c r="FQ223" s="242"/>
      <c r="FR223" s="242"/>
      <c r="FS223" s="242"/>
      <c r="FT223" s="242"/>
      <c r="FU223" s="242"/>
      <c r="FV223" s="242"/>
      <c r="FW223" s="242"/>
      <c r="FX223" s="242"/>
      <c r="FY223" s="242"/>
      <c r="FZ223" s="242"/>
      <c r="GA223" s="242"/>
      <c r="GB223" s="242"/>
      <c r="GC223" s="242"/>
      <c r="GD223" s="242"/>
      <c r="GE223" s="242"/>
      <c r="GF223" s="242"/>
      <c r="GG223" s="242"/>
      <c r="GH223" s="242"/>
      <c r="GI223" s="242"/>
      <c r="GJ223" s="242"/>
      <c r="GK223" s="242"/>
      <c r="GL223" s="242"/>
      <c r="GM223" s="242"/>
      <c r="GN223" s="242"/>
      <c r="GO223" s="242"/>
      <c r="GP223" s="242"/>
      <c r="GQ223" s="242"/>
      <c r="GR223" s="242"/>
      <c r="GS223" s="242"/>
      <c r="GT223" s="242"/>
      <c r="GU223" s="242"/>
      <c r="GV223" s="242"/>
      <c r="GW223" s="242"/>
      <c r="GX223" s="242"/>
      <c r="GY223" s="242"/>
      <c r="GZ223" s="242"/>
      <c r="HA223" s="242"/>
      <c r="HB223" s="242"/>
      <c r="HC223" s="242"/>
      <c r="HD223" s="242"/>
      <c r="HE223" s="242"/>
      <c r="HF223" s="242"/>
      <c r="HG223" s="242"/>
      <c r="HH223" s="242"/>
      <c r="HI223" s="242"/>
      <c r="HJ223" s="242"/>
      <c r="HK223" s="242"/>
      <c r="HL223" s="242"/>
      <c r="HM223" s="242"/>
      <c r="HN223" s="242"/>
      <c r="HO223" s="242"/>
      <c r="HP223" s="242"/>
      <c r="HQ223" s="242"/>
      <c r="HR223" s="242"/>
      <c r="HS223" s="242"/>
      <c r="HT223" s="242"/>
      <c r="HU223" s="242"/>
      <c r="HV223" s="242"/>
      <c r="HW223" s="242"/>
      <c r="HX223" s="242"/>
      <c r="HY223" s="242"/>
      <c r="HZ223" s="242"/>
      <c r="IA223" s="242"/>
      <c r="IB223" s="242"/>
      <c r="IC223" s="242"/>
      <c r="ID223" s="242"/>
      <c r="IE223" s="242"/>
      <c r="IF223" s="242"/>
      <c r="IG223" s="242"/>
      <c r="IH223" s="242"/>
      <c r="II223" s="242"/>
      <c r="IJ223" s="242"/>
      <c r="IK223" s="242"/>
      <c r="IL223" s="242"/>
      <c r="IM223" s="242"/>
      <c r="IN223" s="242"/>
      <c r="IO223" s="242"/>
      <c r="IP223" s="242"/>
      <c r="IQ223" s="242"/>
      <c r="IR223" s="242"/>
      <c r="IS223" s="242"/>
      <c r="IT223" s="242"/>
      <c r="IU223" s="242"/>
      <c r="IV223" s="242"/>
    </row>
    <row r="224" spans="1:256" ht="15.75" customHeight="1" x14ac:dyDescent="0.2">
      <c r="A224" s="242"/>
      <c r="B224" s="242"/>
      <c r="C224" s="242"/>
      <c r="D224" s="242"/>
      <c r="E224" s="242"/>
      <c r="F224" s="242"/>
      <c r="G224" s="242"/>
      <c r="H224" s="242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  <c r="AJ224" s="242"/>
      <c r="AK224" s="242"/>
      <c r="AL224" s="242"/>
      <c r="AM224" s="242"/>
      <c r="AN224" s="242"/>
      <c r="AO224" s="242"/>
      <c r="AP224" s="242"/>
      <c r="AQ224" s="242"/>
      <c r="AR224" s="242"/>
      <c r="AS224" s="242"/>
      <c r="AT224" s="242"/>
      <c r="AU224" s="242"/>
      <c r="AV224" s="242"/>
      <c r="AW224" s="242"/>
      <c r="AX224" s="242"/>
      <c r="AY224" s="242"/>
      <c r="AZ224" s="242"/>
      <c r="BA224" s="242"/>
      <c r="BB224" s="242"/>
      <c r="BC224" s="242"/>
      <c r="BD224" s="242"/>
      <c r="BE224" s="242"/>
      <c r="BF224" s="242"/>
      <c r="BG224" s="242"/>
      <c r="BH224" s="242"/>
      <c r="BI224" s="242"/>
      <c r="BJ224" s="242"/>
      <c r="BK224" s="242"/>
      <c r="BL224" s="242"/>
      <c r="BM224" s="242"/>
      <c r="BN224" s="242"/>
      <c r="BO224" s="242"/>
      <c r="BP224" s="242"/>
      <c r="BQ224" s="242"/>
      <c r="BR224" s="242"/>
      <c r="BS224" s="242"/>
      <c r="BT224" s="242"/>
      <c r="BU224" s="242"/>
      <c r="BV224" s="242"/>
      <c r="BW224" s="242"/>
      <c r="BX224" s="242"/>
      <c r="BY224" s="242"/>
      <c r="BZ224" s="242"/>
      <c r="CA224" s="242"/>
      <c r="CB224" s="242"/>
      <c r="CC224" s="242"/>
      <c r="CD224" s="242"/>
      <c r="CE224" s="242"/>
      <c r="CF224" s="242"/>
      <c r="CG224" s="242"/>
      <c r="CH224" s="242"/>
      <c r="CI224" s="242"/>
      <c r="CJ224" s="242"/>
      <c r="CK224" s="242"/>
      <c r="CL224" s="242"/>
      <c r="CM224" s="242"/>
      <c r="CN224" s="242"/>
      <c r="CO224" s="242"/>
      <c r="CP224" s="242"/>
      <c r="CQ224" s="242"/>
      <c r="CR224" s="242"/>
      <c r="CS224" s="242"/>
      <c r="CT224" s="242"/>
      <c r="CU224" s="242"/>
      <c r="CV224" s="242"/>
      <c r="CW224" s="242"/>
      <c r="CX224" s="242"/>
      <c r="CY224" s="242"/>
      <c r="CZ224" s="242"/>
      <c r="DA224" s="242"/>
      <c r="DB224" s="242"/>
      <c r="DC224" s="242"/>
      <c r="DD224" s="242"/>
      <c r="DE224" s="242"/>
      <c r="DF224" s="242"/>
      <c r="DG224" s="242"/>
      <c r="DH224" s="242"/>
      <c r="DI224" s="242"/>
      <c r="DJ224" s="242"/>
      <c r="DK224" s="242"/>
      <c r="DL224" s="242"/>
      <c r="DM224" s="242"/>
      <c r="DN224" s="242"/>
      <c r="DO224" s="242"/>
      <c r="DP224" s="242"/>
      <c r="DQ224" s="242"/>
      <c r="DR224" s="242"/>
      <c r="DS224" s="242"/>
      <c r="DT224" s="242"/>
      <c r="DU224" s="242"/>
      <c r="DV224" s="242"/>
      <c r="DW224" s="242"/>
      <c r="DX224" s="242"/>
      <c r="DY224" s="242"/>
      <c r="DZ224" s="242"/>
      <c r="EA224" s="242"/>
      <c r="EB224" s="242"/>
      <c r="EC224" s="242"/>
      <c r="ED224" s="242"/>
      <c r="EE224" s="242"/>
      <c r="EF224" s="242"/>
      <c r="EG224" s="242"/>
      <c r="EH224" s="242"/>
      <c r="EI224" s="242"/>
      <c r="EJ224" s="242"/>
      <c r="EK224" s="242"/>
      <c r="EL224" s="242"/>
      <c r="EM224" s="242"/>
      <c r="EN224" s="242"/>
      <c r="EO224" s="242"/>
      <c r="EP224" s="242"/>
      <c r="EQ224" s="242"/>
      <c r="ER224" s="242"/>
      <c r="ES224" s="242"/>
      <c r="ET224" s="242"/>
      <c r="EU224" s="242"/>
      <c r="EV224" s="242"/>
      <c r="EW224" s="242"/>
      <c r="EX224" s="242"/>
      <c r="EY224" s="242"/>
      <c r="EZ224" s="242"/>
      <c r="FA224" s="242"/>
      <c r="FB224" s="242"/>
      <c r="FC224" s="242"/>
      <c r="FD224" s="242"/>
      <c r="FE224" s="242"/>
      <c r="FF224" s="242"/>
      <c r="FG224" s="242"/>
      <c r="FH224" s="242"/>
      <c r="FI224" s="242"/>
      <c r="FJ224" s="242"/>
      <c r="FK224" s="242"/>
      <c r="FL224" s="242"/>
      <c r="FM224" s="242"/>
      <c r="FN224" s="242"/>
      <c r="FO224" s="242"/>
      <c r="FP224" s="242"/>
      <c r="FQ224" s="242"/>
      <c r="FR224" s="242"/>
      <c r="FS224" s="242"/>
      <c r="FT224" s="242"/>
      <c r="FU224" s="242"/>
      <c r="FV224" s="242"/>
      <c r="FW224" s="242"/>
      <c r="FX224" s="242"/>
      <c r="FY224" s="242"/>
      <c r="FZ224" s="242"/>
      <c r="GA224" s="242"/>
      <c r="GB224" s="242"/>
      <c r="GC224" s="242"/>
      <c r="GD224" s="242"/>
      <c r="GE224" s="242"/>
      <c r="GF224" s="242"/>
      <c r="GG224" s="242"/>
      <c r="GH224" s="242"/>
      <c r="GI224" s="242"/>
      <c r="GJ224" s="242"/>
      <c r="GK224" s="242"/>
      <c r="GL224" s="242"/>
      <c r="GM224" s="242"/>
      <c r="GN224" s="242"/>
      <c r="GO224" s="242"/>
      <c r="GP224" s="242"/>
      <c r="GQ224" s="242"/>
      <c r="GR224" s="242"/>
      <c r="GS224" s="242"/>
      <c r="GT224" s="242"/>
      <c r="GU224" s="242"/>
      <c r="GV224" s="242"/>
      <c r="GW224" s="242"/>
      <c r="GX224" s="242"/>
      <c r="GY224" s="242"/>
      <c r="GZ224" s="242"/>
      <c r="HA224" s="242"/>
      <c r="HB224" s="242"/>
      <c r="HC224" s="242"/>
      <c r="HD224" s="242"/>
      <c r="HE224" s="242"/>
      <c r="HF224" s="242"/>
      <c r="HG224" s="242"/>
      <c r="HH224" s="242"/>
      <c r="HI224" s="242"/>
      <c r="HJ224" s="242"/>
      <c r="HK224" s="242"/>
      <c r="HL224" s="242"/>
      <c r="HM224" s="242"/>
      <c r="HN224" s="242"/>
      <c r="HO224" s="242"/>
      <c r="HP224" s="242"/>
      <c r="HQ224" s="242"/>
      <c r="HR224" s="242"/>
      <c r="HS224" s="242"/>
      <c r="HT224" s="242"/>
      <c r="HU224" s="242"/>
      <c r="HV224" s="242"/>
      <c r="HW224" s="242"/>
      <c r="HX224" s="242"/>
      <c r="HY224" s="242"/>
      <c r="HZ224" s="242"/>
      <c r="IA224" s="242"/>
      <c r="IB224" s="242"/>
      <c r="IC224" s="242"/>
      <c r="ID224" s="242"/>
      <c r="IE224" s="242"/>
      <c r="IF224" s="242"/>
      <c r="IG224" s="242"/>
      <c r="IH224" s="242"/>
      <c r="II224" s="242"/>
      <c r="IJ224" s="242"/>
      <c r="IK224" s="242"/>
      <c r="IL224" s="242"/>
      <c r="IM224" s="242"/>
      <c r="IN224" s="242"/>
      <c r="IO224" s="242"/>
      <c r="IP224" s="242"/>
      <c r="IQ224" s="242"/>
      <c r="IR224" s="242"/>
      <c r="IS224" s="242"/>
      <c r="IT224" s="242"/>
      <c r="IU224" s="242"/>
      <c r="IV224" s="242"/>
    </row>
    <row r="225" spans="1:256" ht="15.75" customHeight="1" x14ac:dyDescent="0.2">
      <c r="A225" s="242"/>
      <c r="B225" s="242"/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  <c r="AJ225" s="242"/>
      <c r="AK225" s="242"/>
      <c r="AL225" s="242"/>
      <c r="AM225" s="242"/>
      <c r="AN225" s="242"/>
      <c r="AO225" s="242"/>
      <c r="AP225" s="242"/>
      <c r="AQ225" s="242"/>
      <c r="AR225" s="242"/>
      <c r="AS225" s="242"/>
      <c r="AT225" s="242"/>
      <c r="AU225" s="242"/>
      <c r="AV225" s="242"/>
      <c r="AW225" s="242"/>
      <c r="AX225" s="242"/>
      <c r="AY225" s="242"/>
      <c r="AZ225" s="242"/>
      <c r="BA225" s="242"/>
      <c r="BB225" s="242"/>
      <c r="BC225" s="242"/>
      <c r="BD225" s="242"/>
      <c r="BE225" s="242"/>
      <c r="BF225" s="242"/>
      <c r="BG225" s="242"/>
      <c r="BH225" s="242"/>
      <c r="BI225" s="242"/>
      <c r="BJ225" s="242"/>
      <c r="BK225" s="242"/>
      <c r="BL225" s="242"/>
      <c r="BM225" s="242"/>
      <c r="BN225" s="242"/>
      <c r="BO225" s="242"/>
      <c r="BP225" s="242"/>
      <c r="BQ225" s="242"/>
      <c r="BR225" s="242"/>
      <c r="BS225" s="242"/>
      <c r="BT225" s="242"/>
      <c r="BU225" s="242"/>
      <c r="BV225" s="242"/>
      <c r="BW225" s="242"/>
      <c r="BX225" s="242"/>
      <c r="BY225" s="242"/>
      <c r="BZ225" s="242"/>
      <c r="CA225" s="242"/>
      <c r="CB225" s="242"/>
      <c r="CC225" s="242"/>
      <c r="CD225" s="242"/>
      <c r="CE225" s="242"/>
      <c r="CF225" s="242"/>
      <c r="CG225" s="242"/>
      <c r="CH225" s="242"/>
      <c r="CI225" s="242"/>
      <c r="CJ225" s="242"/>
      <c r="CK225" s="242"/>
      <c r="CL225" s="242"/>
      <c r="CM225" s="242"/>
      <c r="CN225" s="242"/>
      <c r="CO225" s="242"/>
      <c r="CP225" s="242"/>
      <c r="CQ225" s="242"/>
      <c r="CR225" s="242"/>
      <c r="CS225" s="242"/>
      <c r="CT225" s="242"/>
      <c r="CU225" s="242"/>
      <c r="CV225" s="242"/>
      <c r="CW225" s="242"/>
      <c r="CX225" s="242"/>
      <c r="CY225" s="242"/>
      <c r="CZ225" s="242"/>
      <c r="DA225" s="242"/>
      <c r="DB225" s="242"/>
      <c r="DC225" s="242"/>
      <c r="DD225" s="242"/>
      <c r="DE225" s="242"/>
      <c r="DF225" s="242"/>
      <c r="DG225" s="242"/>
      <c r="DH225" s="242"/>
      <c r="DI225" s="242"/>
      <c r="DJ225" s="242"/>
      <c r="DK225" s="242"/>
      <c r="DL225" s="242"/>
      <c r="DM225" s="242"/>
      <c r="DN225" s="242"/>
      <c r="DO225" s="242"/>
      <c r="DP225" s="242"/>
      <c r="DQ225" s="242"/>
      <c r="DR225" s="242"/>
      <c r="DS225" s="242"/>
      <c r="DT225" s="242"/>
      <c r="DU225" s="242"/>
      <c r="DV225" s="242"/>
      <c r="DW225" s="242"/>
      <c r="DX225" s="242"/>
      <c r="DY225" s="242"/>
      <c r="DZ225" s="242"/>
      <c r="EA225" s="242"/>
      <c r="EB225" s="242"/>
      <c r="EC225" s="242"/>
      <c r="ED225" s="242"/>
      <c r="EE225" s="242"/>
      <c r="EF225" s="242"/>
      <c r="EG225" s="242"/>
      <c r="EH225" s="242"/>
      <c r="EI225" s="242"/>
      <c r="EJ225" s="242"/>
      <c r="EK225" s="242"/>
      <c r="EL225" s="242"/>
      <c r="EM225" s="242"/>
      <c r="EN225" s="242"/>
      <c r="EO225" s="242"/>
      <c r="EP225" s="242"/>
      <c r="EQ225" s="242"/>
      <c r="ER225" s="242"/>
      <c r="ES225" s="242"/>
      <c r="ET225" s="242"/>
      <c r="EU225" s="242"/>
      <c r="EV225" s="242"/>
      <c r="EW225" s="242"/>
      <c r="EX225" s="242"/>
      <c r="EY225" s="242"/>
      <c r="EZ225" s="242"/>
      <c r="FA225" s="242"/>
      <c r="FB225" s="242"/>
      <c r="FC225" s="242"/>
      <c r="FD225" s="242"/>
      <c r="FE225" s="242"/>
      <c r="FF225" s="242"/>
      <c r="FG225" s="242"/>
      <c r="FH225" s="242"/>
      <c r="FI225" s="242"/>
      <c r="FJ225" s="242"/>
      <c r="FK225" s="242"/>
      <c r="FL225" s="242"/>
      <c r="FM225" s="242"/>
      <c r="FN225" s="242"/>
      <c r="FO225" s="242"/>
      <c r="FP225" s="242"/>
      <c r="FQ225" s="242"/>
      <c r="FR225" s="242"/>
      <c r="FS225" s="242"/>
      <c r="FT225" s="242"/>
      <c r="FU225" s="242"/>
      <c r="FV225" s="242"/>
      <c r="FW225" s="242"/>
      <c r="FX225" s="242"/>
      <c r="FY225" s="242"/>
      <c r="FZ225" s="242"/>
      <c r="GA225" s="242"/>
      <c r="GB225" s="242"/>
      <c r="GC225" s="242"/>
      <c r="GD225" s="242"/>
      <c r="GE225" s="242"/>
      <c r="GF225" s="242"/>
      <c r="GG225" s="242"/>
      <c r="GH225" s="242"/>
      <c r="GI225" s="242"/>
      <c r="GJ225" s="242"/>
      <c r="GK225" s="242"/>
      <c r="GL225" s="242"/>
      <c r="GM225" s="242"/>
      <c r="GN225" s="242"/>
      <c r="GO225" s="242"/>
      <c r="GP225" s="242"/>
      <c r="GQ225" s="242"/>
      <c r="GR225" s="242"/>
      <c r="GS225" s="242"/>
      <c r="GT225" s="242"/>
      <c r="GU225" s="242"/>
      <c r="GV225" s="242"/>
      <c r="GW225" s="242"/>
      <c r="GX225" s="242"/>
      <c r="GY225" s="242"/>
      <c r="GZ225" s="242"/>
      <c r="HA225" s="242"/>
      <c r="HB225" s="242"/>
      <c r="HC225" s="242"/>
      <c r="HD225" s="242"/>
      <c r="HE225" s="242"/>
      <c r="HF225" s="242"/>
      <c r="HG225" s="242"/>
      <c r="HH225" s="242"/>
      <c r="HI225" s="242"/>
      <c r="HJ225" s="242"/>
      <c r="HK225" s="242"/>
      <c r="HL225" s="242"/>
      <c r="HM225" s="242"/>
      <c r="HN225" s="242"/>
      <c r="HO225" s="242"/>
      <c r="HP225" s="242"/>
      <c r="HQ225" s="242"/>
      <c r="HR225" s="242"/>
      <c r="HS225" s="242"/>
      <c r="HT225" s="242"/>
      <c r="HU225" s="242"/>
      <c r="HV225" s="242"/>
      <c r="HW225" s="242"/>
      <c r="HX225" s="242"/>
      <c r="HY225" s="242"/>
      <c r="HZ225" s="242"/>
      <c r="IA225" s="242"/>
      <c r="IB225" s="242"/>
      <c r="IC225" s="242"/>
      <c r="ID225" s="242"/>
      <c r="IE225" s="242"/>
      <c r="IF225" s="242"/>
      <c r="IG225" s="242"/>
      <c r="IH225" s="242"/>
      <c r="II225" s="242"/>
      <c r="IJ225" s="242"/>
      <c r="IK225" s="242"/>
      <c r="IL225" s="242"/>
      <c r="IM225" s="242"/>
      <c r="IN225" s="242"/>
      <c r="IO225" s="242"/>
      <c r="IP225" s="242"/>
      <c r="IQ225" s="242"/>
      <c r="IR225" s="242"/>
      <c r="IS225" s="242"/>
      <c r="IT225" s="242"/>
      <c r="IU225" s="242"/>
      <c r="IV225" s="242"/>
    </row>
    <row r="226" spans="1:256" ht="15.75" customHeight="1" x14ac:dyDescent="0.2">
      <c r="A226" s="242"/>
      <c r="B226" s="242"/>
      <c r="C226" s="242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  <c r="AJ226" s="242"/>
      <c r="AK226" s="242"/>
      <c r="AL226" s="242"/>
      <c r="AM226" s="242"/>
      <c r="AN226" s="242"/>
      <c r="AO226" s="242"/>
      <c r="AP226" s="242"/>
      <c r="AQ226" s="242"/>
      <c r="AR226" s="242"/>
      <c r="AS226" s="242"/>
      <c r="AT226" s="242"/>
      <c r="AU226" s="242"/>
      <c r="AV226" s="242"/>
      <c r="AW226" s="242"/>
      <c r="AX226" s="242"/>
      <c r="AY226" s="242"/>
      <c r="AZ226" s="242"/>
      <c r="BA226" s="242"/>
      <c r="BB226" s="242"/>
      <c r="BC226" s="242"/>
      <c r="BD226" s="242"/>
      <c r="BE226" s="242"/>
      <c r="BF226" s="242"/>
      <c r="BG226" s="242"/>
      <c r="BH226" s="242"/>
      <c r="BI226" s="242"/>
      <c r="BJ226" s="242"/>
      <c r="BK226" s="242"/>
      <c r="BL226" s="242"/>
      <c r="BM226" s="242"/>
      <c r="BN226" s="242"/>
      <c r="BO226" s="242"/>
      <c r="BP226" s="242"/>
      <c r="BQ226" s="242"/>
      <c r="BR226" s="242"/>
      <c r="BS226" s="242"/>
      <c r="BT226" s="242"/>
      <c r="BU226" s="242"/>
      <c r="BV226" s="242"/>
      <c r="BW226" s="242"/>
      <c r="BX226" s="242"/>
      <c r="BY226" s="242"/>
      <c r="BZ226" s="242"/>
      <c r="CA226" s="242"/>
      <c r="CB226" s="242"/>
      <c r="CC226" s="242"/>
      <c r="CD226" s="242"/>
      <c r="CE226" s="242"/>
      <c r="CF226" s="242"/>
      <c r="CG226" s="242"/>
      <c r="CH226" s="242"/>
      <c r="CI226" s="242"/>
      <c r="CJ226" s="242"/>
      <c r="CK226" s="242"/>
      <c r="CL226" s="242"/>
      <c r="CM226" s="242"/>
      <c r="CN226" s="242"/>
      <c r="CO226" s="242"/>
      <c r="CP226" s="242"/>
      <c r="CQ226" s="242"/>
      <c r="CR226" s="242"/>
      <c r="CS226" s="242"/>
      <c r="CT226" s="242"/>
      <c r="CU226" s="242"/>
      <c r="CV226" s="242"/>
      <c r="CW226" s="242"/>
      <c r="CX226" s="242"/>
      <c r="CY226" s="242"/>
      <c r="CZ226" s="242"/>
      <c r="DA226" s="242"/>
      <c r="DB226" s="242"/>
      <c r="DC226" s="242"/>
      <c r="DD226" s="242"/>
      <c r="DE226" s="242"/>
      <c r="DF226" s="242"/>
      <c r="DG226" s="242"/>
      <c r="DH226" s="242"/>
      <c r="DI226" s="242"/>
      <c r="DJ226" s="242"/>
      <c r="DK226" s="242"/>
      <c r="DL226" s="242"/>
      <c r="DM226" s="242"/>
      <c r="DN226" s="242"/>
      <c r="DO226" s="242"/>
      <c r="DP226" s="242"/>
      <c r="DQ226" s="242"/>
      <c r="DR226" s="242"/>
      <c r="DS226" s="242"/>
      <c r="DT226" s="242"/>
      <c r="DU226" s="242"/>
      <c r="DV226" s="242"/>
      <c r="DW226" s="242"/>
      <c r="DX226" s="242"/>
      <c r="DY226" s="242"/>
      <c r="DZ226" s="242"/>
      <c r="EA226" s="242"/>
      <c r="EB226" s="242"/>
      <c r="EC226" s="242"/>
      <c r="ED226" s="242"/>
      <c r="EE226" s="242"/>
      <c r="EF226" s="242"/>
      <c r="EG226" s="242"/>
      <c r="EH226" s="242"/>
      <c r="EI226" s="242"/>
      <c r="EJ226" s="242"/>
      <c r="EK226" s="242"/>
      <c r="EL226" s="242"/>
      <c r="EM226" s="242"/>
      <c r="EN226" s="242"/>
      <c r="EO226" s="242"/>
      <c r="EP226" s="242"/>
      <c r="EQ226" s="242"/>
      <c r="ER226" s="242"/>
      <c r="ES226" s="242"/>
      <c r="ET226" s="242"/>
      <c r="EU226" s="242"/>
      <c r="EV226" s="242"/>
      <c r="EW226" s="242"/>
      <c r="EX226" s="242"/>
      <c r="EY226" s="242"/>
      <c r="EZ226" s="242"/>
      <c r="FA226" s="242"/>
      <c r="FB226" s="242"/>
      <c r="FC226" s="242"/>
      <c r="FD226" s="242"/>
      <c r="FE226" s="242"/>
      <c r="FF226" s="242"/>
      <c r="FG226" s="242"/>
      <c r="FH226" s="242"/>
      <c r="FI226" s="242"/>
      <c r="FJ226" s="242"/>
      <c r="FK226" s="242"/>
      <c r="FL226" s="242"/>
      <c r="FM226" s="242"/>
      <c r="FN226" s="242"/>
      <c r="FO226" s="242"/>
      <c r="FP226" s="242"/>
      <c r="FQ226" s="242"/>
      <c r="FR226" s="242"/>
      <c r="FS226" s="242"/>
      <c r="FT226" s="242"/>
      <c r="FU226" s="242"/>
      <c r="FV226" s="242"/>
      <c r="FW226" s="242"/>
      <c r="FX226" s="242"/>
      <c r="FY226" s="242"/>
      <c r="FZ226" s="242"/>
      <c r="GA226" s="242"/>
      <c r="GB226" s="242"/>
      <c r="GC226" s="242"/>
      <c r="GD226" s="242"/>
      <c r="GE226" s="242"/>
      <c r="GF226" s="242"/>
      <c r="GG226" s="242"/>
      <c r="GH226" s="242"/>
      <c r="GI226" s="242"/>
      <c r="GJ226" s="242"/>
      <c r="GK226" s="242"/>
      <c r="GL226" s="242"/>
      <c r="GM226" s="242"/>
      <c r="GN226" s="242"/>
      <c r="GO226" s="242"/>
      <c r="GP226" s="242"/>
      <c r="GQ226" s="242"/>
      <c r="GR226" s="242"/>
      <c r="GS226" s="242"/>
      <c r="GT226" s="242"/>
      <c r="GU226" s="242"/>
      <c r="GV226" s="242"/>
      <c r="GW226" s="242"/>
      <c r="GX226" s="242"/>
      <c r="GY226" s="242"/>
      <c r="GZ226" s="242"/>
      <c r="HA226" s="242"/>
      <c r="HB226" s="242"/>
      <c r="HC226" s="242"/>
      <c r="HD226" s="242"/>
      <c r="HE226" s="242"/>
      <c r="HF226" s="242"/>
      <c r="HG226" s="242"/>
      <c r="HH226" s="242"/>
      <c r="HI226" s="242"/>
      <c r="HJ226" s="242"/>
      <c r="HK226" s="242"/>
      <c r="HL226" s="242"/>
      <c r="HM226" s="242"/>
      <c r="HN226" s="242"/>
      <c r="HO226" s="242"/>
      <c r="HP226" s="242"/>
      <c r="HQ226" s="242"/>
      <c r="HR226" s="242"/>
      <c r="HS226" s="242"/>
      <c r="HT226" s="242"/>
      <c r="HU226" s="242"/>
      <c r="HV226" s="242"/>
      <c r="HW226" s="242"/>
      <c r="HX226" s="242"/>
      <c r="HY226" s="242"/>
      <c r="HZ226" s="242"/>
      <c r="IA226" s="242"/>
      <c r="IB226" s="242"/>
      <c r="IC226" s="242"/>
      <c r="ID226" s="242"/>
      <c r="IE226" s="242"/>
      <c r="IF226" s="242"/>
      <c r="IG226" s="242"/>
      <c r="IH226" s="242"/>
      <c r="II226" s="242"/>
      <c r="IJ226" s="242"/>
      <c r="IK226" s="242"/>
      <c r="IL226" s="242"/>
      <c r="IM226" s="242"/>
      <c r="IN226" s="242"/>
      <c r="IO226" s="242"/>
      <c r="IP226" s="242"/>
      <c r="IQ226" s="242"/>
      <c r="IR226" s="242"/>
      <c r="IS226" s="242"/>
      <c r="IT226" s="242"/>
      <c r="IU226" s="242"/>
      <c r="IV226" s="242"/>
    </row>
    <row r="227" spans="1:256" ht="15.75" customHeight="1" x14ac:dyDescent="0.2">
      <c r="A227" s="242"/>
      <c r="B227" s="242"/>
      <c r="C227" s="242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  <c r="AJ227" s="242"/>
      <c r="AK227" s="242"/>
      <c r="AL227" s="242"/>
      <c r="AM227" s="242"/>
      <c r="AN227" s="242"/>
      <c r="AO227" s="242"/>
      <c r="AP227" s="242"/>
      <c r="AQ227" s="242"/>
      <c r="AR227" s="242"/>
      <c r="AS227" s="242"/>
      <c r="AT227" s="242"/>
      <c r="AU227" s="242"/>
      <c r="AV227" s="242"/>
      <c r="AW227" s="242"/>
      <c r="AX227" s="242"/>
      <c r="AY227" s="242"/>
      <c r="AZ227" s="242"/>
      <c r="BA227" s="242"/>
      <c r="BB227" s="242"/>
      <c r="BC227" s="242"/>
      <c r="BD227" s="242"/>
      <c r="BE227" s="242"/>
      <c r="BF227" s="242"/>
      <c r="BG227" s="242"/>
      <c r="BH227" s="242"/>
      <c r="BI227" s="242"/>
      <c r="BJ227" s="242"/>
      <c r="BK227" s="242"/>
      <c r="BL227" s="242"/>
      <c r="BM227" s="242"/>
      <c r="BN227" s="242"/>
      <c r="BO227" s="242"/>
      <c r="BP227" s="242"/>
      <c r="BQ227" s="242"/>
      <c r="BR227" s="242"/>
      <c r="BS227" s="242"/>
      <c r="BT227" s="242"/>
      <c r="BU227" s="242"/>
      <c r="BV227" s="242"/>
      <c r="BW227" s="242"/>
      <c r="BX227" s="242"/>
      <c r="BY227" s="242"/>
      <c r="BZ227" s="242"/>
      <c r="CA227" s="242"/>
      <c r="CB227" s="242"/>
      <c r="CC227" s="242"/>
      <c r="CD227" s="242"/>
      <c r="CE227" s="242"/>
      <c r="CF227" s="242"/>
      <c r="CG227" s="242"/>
      <c r="CH227" s="242"/>
      <c r="CI227" s="242"/>
      <c r="CJ227" s="242"/>
      <c r="CK227" s="242"/>
      <c r="CL227" s="242"/>
      <c r="CM227" s="242"/>
      <c r="CN227" s="242"/>
      <c r="CO227" s="242"/>
      <c r="CP227" s="242"/>
      <c r="CQ227" s="242"/>
      <c r="CR227" s="242"/>
      <c r="CS227" s="242"/>
      <c r="CT227" s="242"/>
      <c r="CU227" s="242"/>
      <c r="CV227" s="242"/>
      <c r="CW227" s="242"/>
      <c r="CX227" s="242"/>
      <c r="CY227" s="242"/>
      <c r="CZ227" s="242"/>
      <c r="DA227" s="242"/>
      <c r="DB227" s="242"/>
      <c r="DC227" s="242"/>
      <c r="DD227" s="242"/>
      <c r="DE227" s="242"/>
      <c r="DF227" s="242"/>
      <c r="DG227" s="242"/>
      <c r="DH227" s="242"/>
      <c r="DI227" s="242"/>
      <c r="DJ227" s="242"/>
      <c r="DK227" s="242"/>
      <c r="DL227" s="242"/>
      <c r="DM227" s="242"/>
      <c r="DN227" s="242"/>
      <c r="DO227" s="242"/>
      <c r="DP227" s="242"/>
      <c r="DQ227" s="242"/>
      <c r="DR227" s="242"/>
      <c r="DS227" s="242"/>
      <c r="DT227" s="242"/>
      <c r="DU227" s="242"/>
      <c r="DV227" s="242"/>
      <c r="DW227" s="242"/>
      <c r="DX227" s="242"/>
      <c r="DY227" s="242"/>
      <c r="DZ227" s="242"/>
      <c r="EA227" s="242"/>
      <c r="EB227" s="242"/>
      <c r="EC227" s="242"/>
      <c r="ED227" s="242"/>
      <c r="EE227" s="242"/>
      <c r="EF227" s="242"/>
      <c r="EG227" s="242"/>
      <c r="EH227" s="242"/>
      <c r="EI227" s="242"/>
      <c r="EJ227" s="242"/>
      <c r="EK227" s="242"/>
      <c r="EL227" s="242"/>
      <c r="EM227" s="242"/>
      <c r="EN227" s="242"/>
      <c r="EO227" s="242"/>
      <c r="EP227" s="242"/>
      <c r="EQ227" s="242"/>
      <c r="ER227" s="242"/>
      <c r="ES227" s="242"/>
      <c r="ET227" s="242"/>
      <c r="EU227" s="242"/>
      <c r="EV227" s="242"/>
      <c r="EW227" s="242"/>
      <c r="EX227" s="242"/>
      <c r="EY227" s="242"/>
      <c r="EZ227" s="242"/>
      <c r="FA227" s="242"/>
      <c r="FB227" s="242"/>
      <c r="FC227" s="242"/>
      <c r="FD227" s="242"/>
      <c r="FE227" s="242"/>
      <c r="FF227" s="242"/>
      <c r="FG227" s="242"/>
      <c r="FH227" s="242"/>
      <c r="FI227" s="242"/>
      <c r="FJ227" s="242"/>
      <c r="FK227" s="242"/>
      <c r="FL227" s="242"/>
      <c r="FM227" s="242"/>
      <c r="FN227" s="242"/>
      <c r="FO227" s="242"/>
      <c r="FP227" s="242"/>
      <c r="FQ227" s="242"/>
      <c r="FR227" s="242"/>
      <c r="FS227" s="242"/>
      <c r="FT227" s="242"/>
      <c r="FU227" s="242"/>
      <c r="FV227" s="242"/>
      <c r="FW227" s="242"/>
      <c r="FX227" s="242"/>
      <c r="FY227" s="242"/>
      <c r="FZ227" s="242"/>
      <c r="GA227" s="242"/>
      <c r="GB227" s="242"/>
      <c r="GC227" s="242"/>
      <c r="GD227" s="242"/>
      <c r="GE227" s="242"/>
      <c r="GF227" s="242"/>
      <c r="GG227" s="242"/>
      <c r="GH227" s="242"/>
      <c r="GI227" s="242"/>
      <c r="GJ227" s="242"/>
      <c r="GK227" s="242"/>
      <c r="GL227" s="242"/>
      <c r="GM227" s="242"/>
      <c r="GN227" s="242"/>
      <c r="GO227" s="242"/>
      <c r="GP227" s="242"/>
      <c r="GQ227" s="242"/>
      <c r="GR227" s="242"/>
      <c r="GS227" s="242"/>
      <c r="GT227" s="242"/>
      <c r="GU227" s="242"/>
      <c r="GV227" s="242"/>
      <c r="GW227" s="242"/>
      <c r="GX227" s="242"/>
      <c r="GY227" s="242"/>
      <c r="GZ227" s="242"/>
      <c r="HA227" s="242"/>
      <c r="HB227" s="242"/>
      <c r="HC227" s="242"/>
      <c r="HD227" s="242"/>
      <c r="HE227" s="242"/>
      <c r="HF227" s="242"/>
      <c r="HG227" s="242"/>
      <c r="HH227" s="242"/>
      <c r="HI227" s="242"/>
      <c r="HJ227" s="242"/>
      <c r="HK227" s="242"/>
      <c r="HL227" s="242"/>
      <c r="HM227" s="242"/>
      <c r="HN227" s="242"/>
      <c r="HO227" s="242"/>
      <c r="HP227" s="242"/>
      <c r="HQ227" s="242"/>
      <c r="HR227" s="242"/>
      <c r="HS227" s="242"/>
      <c r="HT227" s="242"/>
      <c r="HU227" s="242"/>
      <c r="HV227" s="242"/>
      <c r="HW227" s="242"/>
      <c r="HX227" s="242"/>
      <c r="HY227" s="242"/>
      <c r="HZ227" s="242"/>
      <c r="IA227" s="242"/>
      <c r="IB227" s="242"/>
      <c r="IC227" s="242"/>
      <c r="ID227" s="242"/>
      <c r="IE227" s="242"/>
      <c r="IF227" s="242"/>
      <c r="IG227" s="242"/>
      <c r="IH227" s="242"/>
      <c r="II227" s="242"/>
      <c r="IJ227" s="242"/>
      <c r="IK227" s="242"/>
      <c r="IL227" s="242"/>
      <c r="IM227" s="242"/>
      <c r="IN227" s="242"/>
      <c r="IO227" s="242"/>
      <c r="IP227" s="242"/>
      <c r="IQ227" s="242"/>
      <c r="IR227" s="242"/>
      <c r="IS227" s="242"/>
      <c r="IT227" s="242"/>
      <c r="IU227" s="242"/>
      <c r="IV227" s="242"/>
    </row>
    <row r="228" spans="1:256" ht="15.75" customHeight="1" x14ac:dyDescent="0.2">
      <c r="A228" s="242"/>
      <c r="B228" s="242"/>
      <c r="C228" s="242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  <c r="AJ228" s="242"/>
      <c r="AK228" s="242"/>
      <c r="AL228" s="242"/>
      <c r="AM228" s="242"/>
      <c r="AN228" s="242"/>
      <c r="AO228" s="242"/>
      <c r="AP228" s="242"/>
      <c r="AQ228" s="242"/>
      <c r="AR228" s="242"/>
      <c r="AS228" s="242"/>
      <c r="AT228" s="242"/>
      <c r="AU228" s="242"/>
      <c r="AV228" s="242"/>
      <c r="AW228" s="242"/>
      <c r="AX228" s="242"/>
      <c r="AY228" s="242"/>
      <c r="AZ228" s="242"/>
      <c r="BA228" s="242"/>
      <c r="BB228" s="242"/>
      <c r="BC228" s="242"/>
      <c r="BD228" s="242"/>
      <c r="BE228" s="242"/>
      <c r="BF228" s="242"/>
      <c r="BG228" s="242"/>
      <c r="BH228" s="242"/>
      <c r="BI228" s="242"/>
      <c r="BJ228" s="242"/>
      <c r="BK228" s="242"/>
      <c r="BL228" s="242"/>
      <c r="BM228" s="242"/>
      <c r="BN228" s="242"/>
      <c r="BO228" s="242"/>
      <c r="BP228" s="242"/>
      <c r="BQ228" s="242"/>
      <c r="BR228" s="242"/>
      <c r="BS228" s="242"/>
      <c r="BT228" s="242"/>
      <c r="BU228" s="242"/>
      <c r="BV228" s="242"/>
      <c r="BW228" s="242"/>
      <c r="BX228" s="242"/>
      <c r="BY228" s="242"/>
      <c r="BZ228" s="242"/>
      <c r="CA228" s="242"/>
      <c r="CB228" s="242"/>
      <c r="CC228" s="242"/>
      <c r="CD228" s="242"/>
      <c r="CE228" s="242"/>
      <c r="CF228" s="242"/>
      <c r="CG228" s="242"/>
      <c r="CH228" s="242"/>
      <c r="CI228" s="242"/>
      <c r="CJ228" s="242"/>
      <c r="CK228" s="242"/>
      <c r="CL228" s="242"/>
      <c r="CM228" s="242"/>
      <c r="CN228" s="242"/>
      <c r="CO228" s="242"/>
      <c r="CP228" s="242"/>
      <c r="CQ228" s="242"/>
      <c r="CR228" s="242"/>
      <c r="CS228" s="242"/>
      <c r="CT228" s="242"/>
      <c r="CU228" s="242"/>
      <c r="CV228" s="242"/>
      <c r="CW228" s="242"/>
      <c r="CX228" s="242"/>
      <c r="CY228" s="242"/>
      <c r="CZ228" s="242"/>
      <c r="DA228" s="242"/>
      <c r="DB228" s="242"/>
      <c r="DC228" s="242"/>
      <c r="DD228" s="242"/>
      <c r="DE228" s="242"/>
      <c r="DF228" s="242"/>
      <c r="DG228" s="242"/>
      <c r="DH228" s="242"/>
      <c r="DI228" s="242"/>
      <c r="DJ228" s="242"/>
      <c r="DK228" s="242"/>
      <c r="DL228" s="242"/>
      <c r="DM228" s="242"/>
      <c r="DN228" s="242"/>
      <c r="DO228" s="242"/>
      <c r="DP228" s="242"/>
      <c r="DQ228" s="242"/>
      <c r="DR228" s="242"/>
      <c r="DS228" s="242"/>
      <c r="DT228" s="242"/>
      <c r="DU228" s="242"/>
      <c r="DV228" s="242"/>
      <c r="DW228" s="242"/>
      <c r="DX228" s="242"/>
      <c r="DY228" s="242"/>
      <c r="DZ228" s="242"/>
      <c r="EA228" s="242"/>
      <c r="EB228" s="242"/>
      <c r="EC228" s="242"/>
      <c r="ED228" s="242"/>
      <c r="EE228" s="242"/>
      <c r="EF228" s="242"/>
      <c r="EG228" s="242"/>
      <c r="EH228" s="242"/>
      <c r="EI228" s="242"/>
      <c r="EJ228" s="242"/>
      <c r="EK228" s="242"/>
      <c r="EL228" s="242"/>
      <c r="EM228" s="242"/>
      <c r="EN228" s="242"/>
      <c r="EO228" s="242"/>
      <c r="EP228" s="242"/>
      <c r="EQ228" s="242"/>
      <c r="ER228" s="242"/>
      <c r="ES228" s="242"/>
      <c r="ET228" s="242"/>
      <c r="EU228" s="242"/>
      <c r="EV228" s="242"/>
      <c r="EW228" s="242"/>
      <c r="EX228" s="242"/>
      <c r="EY228" s="242"/>
      <c r="EZ228" s="242"/>
      <c r="FA228" s="242"/>
      <c r="FB228" s="242"/>
      <c r="FC228" s="242"/>
      <c r="FD228" s="242"/>
      <c r="FE228" s="242"/>
      <c r="FF228" s="242"/>
      <c r="FG228" s="242"/>
      <c r="FH228" s="242"/>
      <c r="FI228" s="242"/>
      <c r="FJ228" s="242"/>
      <c r="FK228" s="242"/>
      <c r="FL228" s="242"/>
      <c r="FM228" s="242"/>
      <c r="FN228" s="242"/>
      <c r="FO228" s="242"/>
      <c r="FP228" s="242"/>
      <c r="FQ228" s="242"/>
      <c r="FR228" s="242"/>
      <c r="FS228" s="242"/>
      <c r="FT228" s="242"/>
      <c r="FU228" s="242"/>
      <c r="FV228" s="242"/>
      <c r="FW228" s="242"/>
      <c r="FX228" s="242"/>
      <c r="FY228" s="242"/>
      <c r="FZ228" s="242"/>
      <c r="GA228" s="242"/>
      <c r="GB228" s="242"/>
      <c r="GC228" s="242"/>
      <c r="GD228" s="242"/>
      <c r="GE228" s="242"/>
      <c r="GF228" s="242"/>
      <c r="GG228" s="242"/>
      <c r="GH228" s="242"/>
      <c r="GI228" s="242"/>
      <c r="GJ228" s="242"/>
      <c r="GK228" s="242"/>
      <c r="GL228" s="242"/>
      <c r="GM228" s="242"/>
      <c r="GN228" s="242"/>
      <c r="GO228" s="242"/>
      <c r="GP228" s="242"/>
      <c r="GQ228" s="242"/>
      <c r="GR228" s="242"/>
      <c r="GS228" s="242"/>
      <c r="GT228" s="242"/>
      <c r="GU228" s="242"/>
      <c r="GV228" s="242"/>
      <c r="GW228" s="242"/>
      <c r="GX228" s="242"/>
      <c r="GY228" s="242"/>
      <c r="GZ228" s="242"/>
      <c r="HA228" s="242"/>
      <c r="HB228" s="242"/>
      <c r="HC228" s="242"/>
      <c r="HD228" s="242"/>
      <c r="HE228" s="242"/>
      <c r="HF228" s="242"/>
      <c r="HG228" s="242"/>
      <c r="HH228" s="242"/>
      <c r="HI228" s="242"/>
      <c r="HJ228" s="242"/>
      <c r="HK228" s="242"/>
      <c r="HL228" s="242"/>
      <c r="HM228" s="242"/>
      <c r="HN228" s="242"/>
      <c r="HO228" s="242"/>
      <c r="HP228" s="242"/>
      <c r="HQ228" s="242"/>
      <c r="HR228" s="242"/>
      <c r="HS228" s="242"/>
      <c r="HT228" s="242"/>
      <c r="HU228" s="242"/>
      <c r="HV228" s="242"/>
      <c r="HW228" s="242"/>
      <c r="HX228" s="242"/>
      <c r="HY228" s="242"/>
      <c r="HZ228" s="242"/>
      <c r="IA228" s="242"/>
      <c r="IB228" s="242"/>
      <c r="IC228" s="242"/>
      <c r="ID228" s="242"/>
      <c r="IE228" s="242"/>
      <c r="IF228" s="242"/>
      <c r="IG228" s="242"/>
      <c r="IH228" s="242"/>
      <c r="II228" s="242"/>
      <c r="IJ228" s="242"/>
      <c r="IK228" s="242"/>
      <c r="IL228" s="242"/>
      <c r="IM228" s="242"/>
      <c r="IN228" s="242"/>
      <c r="IO228" s="242"/>
      <c r="IP228" s="242"/>
      <c r="IQ228" s="242"/>
      <c r="IR228" s="242"/>
      <c r="IS228" s="242"/>
      <c r="IT228" s="242"/>
      <c r="IU228" s="242"/>
      <c r="IV228" s="242"/>
    </row>
    <row r="229" spans="1:256" ht="15.75" customHeight="1" x14ac:dyDescent="0.2">
      <c r="A229" s="242"/>
      <c r="B229" s="242"/>
      <c r="C229" s="242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  <c r="AJ229" s="242"/>
      <c r="AK229" s="242"/>
      <c r="AL229" s="242"/>
      <c r="AM229" s="242"/>
      <c r="AN229" s="242"/>
      <c r="AO229" s="242"/>
      <c r="AP229" s="242"/>
      <c r="AQ229" s="242"/>
      <c r="AR229" s="242"/>
      <c r="AS229" s="242"/>
      <c r="AT229" s="242"/>
      <c r="AU229" s="242"/>
      <c r="AV229" s="242"/>
      <c r="AW229" s="242"/>
      <c r="AX229" s="242"/>
      <c r="AY229" s="242"/>
      <c r="AZ229" s="242"/>
      <c r="BA229" s="242"/>
      <c r="BB229" s="242"/>
      <c r="BC229" s="242"/>
      <c r="BD229" s="242"/>
      <c r="BE229" s="242"/>
      <c r="BF229" s="242"/>
      <c r="BG229" s="242"/>
      <c r="BH229" s="242"/>
      <c r="BI229" s="242"/>
      <c r="BJ229" s="242"/>
      <c r="BK229" s="242"/>
      <c r="BL229" s="242"/>
      <c r="BM229" s="242"/>
      <c r="BN229" s="242"/>
      <c r="BO229" s="242"/>
      <c r="BP229" s="242"/>
      <c r="BQ229" s="242"/>
      <c r="BR229" s="242"/>
      <c r="BS229" s="242"/>
      <c r="BT229" s="242"/>
      <c r="BU229" s="242"/>
      <c r="BV229" s="242"/>
      <c r="BW229" s="242"/>
      <c r="BX229" s="242"/>
      <c r="BY229" s="242"/>
      <c r="BZ229" s="242"/>
      <c r="CA229" s="242"/>
      <c r="CB229" s="242"/>
      <c r="CC229" s="242"/>
      <c r="CD229" s="242"/>
      <c r="CE229" s="242"/>
      <c r="CF229" s="242"/>
      <c r="CG229" s="242"/>
      <c r="CH229" s="242"/>
      <c r="CI229" s="242"/>
      <c r="CJ229" s="242"/>
      <c r="CK229" s="242"/>
      <c r="CL229" s="242"/>
      <c r="CM229" s="242"/>
      <c r="CN229" s="242"/>
      <c r="CO229" s="242"/>
      <c r="CP229" s="242"/>
      <c r="CQ229" s="242"/>
      <c r="CR229" s="242"/>
      <c r="CS229" s="242"/>
      <c r="CT229" s="242"/>
      <c r="CU229" s="242"/>
      <c r="CV229" s="242"/>
      <c r="CW229" s="242"/>
      <c r="CX229" s="242"/>
      <c r="CY229" s="242"/>
      <c r="CZ229" s="242"/>
      <c r="DA229" s="242"/>
      <c r="DB229" s="242"/>
      <c r="DC229" s="242"/>
      <c r="DD229" s="242"/>
      <c r="DE229" s="242"/>
      <c r="DF229" s="242"/>
      <c r="DG229" s="242"/>
      <c r="DH229" s="242"/>
      <c r="DI229" s="242"/>
      <c r="DJ229" s="242"/>
      <c r="DK229" s="242"/>
      <c r="DL229" s="242"/>
      <c r="DM229" s="242"/>
      <c r="DN229" s="242"/>
      <c r="DO229" s="242"/>
      <c r="DP229" s="242"/>
      <c r="DQ229" s="242"/>
      <c r="DR229" s="242"/>
      <c r="DS229" s="242"/>
      <c r="DT229" s="242"/>
      <c r="DU229" s="242"/>
      <c r="DV229" s="242"/>
      <c r="DW229" s="242"/>
      <c r="DX229" s="242"/>
      <c r="DY229" s="242"/>
      <c r="DZ229" s="242"/>
      <c r="EA229" s="242"/>
      <c r="EB229" s="242"/>
      <c r="EC229" s="242"/>
      <c r="ED229" s="242"/>
      <c r="EE229" s="242"/>
      <c r="EF229" s="242"/>
      <c r="EG229" s="242"/>
      <c r="EH229" s="242"/>
      <c r="EI229" s="242"/>
      <c r="EJ229" s="242"/>
      <c r="EK229" s="242"/>
      <c r="EL229" s="242"/>
      <c r="EM229" s="242"/>
      <c r="EN229" s="242"/>
      <c r="EO229" s="242"/>
      <c r="EP229" s="242"/>
      <c r="EQ229" s="242"/>
      <c r="ER229" s="242"/>
      <c r="ES229" s="242"/>
      <c r="ET229" s="242"/>
      <c r="EU229" s="242"/>
      <c r="EV229" s="242"/>
      <c r="EW229" s="242"/>
      <c r="EX229" s="242"/>
      <c r="EY229" s="242"/>
      <c r="EZ229" s="242"/>
      <c r="FA229" s="242"/>
      <c r="FB229" s="242"/>
      <c r="FC229" s="242"/>
      <c r="FD229" s="242"/>
      <c r="FE229" s="242"/>
      <c r="FF229" s="242"/>
      <c r="FG229" s="242"/>
      <c r="FH229" s="242"/>
      <c r="FI229" s="242"/>
      <c r="FJ229" s="242"/>
      <c r="FK229" s="242"/>
      <c r="FL229" s="242"/>
      <c r="FM229" s="242"/>
      <c r="FN229" s="242"/>
      <c r="FO229" s="242"/>
      <c r="FP229" s="242"/>
      <c r="FQ229" s="242"/>
      <c r="FR229" s="242"/>
      <c r="FS229" s="242"/>
      <c r="FT229" s="242"/>
      <c r="FU229" s="242"/>
      <c r="FV229" s="242"/>
      <c r="FW229" s="242"/>
      <c r="FX229" s="242"/>
      <c r="FY229" s="242"/>
      <c r="FZ229" s="242"/>
      <c r="GA229" s="242"/>
      <c r="GB229" s="242"/>
      <c r="GC229" s="242"/>
      <c r="GD229" s="242"/>
      <c r="GE229" s="242"/>
      <c r="GF229" s="242"/>
      <c r="GG229" s="242"/>
      <c r="GH229" s="242"/>
      <c r="GI229" s="242"/>
      <c r="GJ229" s="242"/>
      <c r="GK229" s="242"/>
      <c r="GL229" s="242"/>
      <c r="GM229" s="242"/>
      <c r="GN229" s="242"/>
      <c r="GO229" s="242"/>
      <c r="GP229" s="242"/>
      <c r="GQ229" s="242"/>
      <c r="GR229" s="242"/>
      <c r="GS229" s="242"/>
      <c r="GT229" s="242"/>
      <c r="GU229" s="242"/>
      <c r="GV229" s="242"/>
      <c r="GW229" s="242"/>
      <c r="GX229" s="242"/>
      <c r="GY229" s="242"/>
      <c r="GZ229" s="242"/>
      <c r="HA229" s="242"/>
      <c r="HB229" s="242"/>
      <c r="HC229" s="242"/>
      <c r="HD229" s="242"/>
      <c r="HE229" s="242"/>
      <c r="HF229" s="242"/>
      <c r="HG229" s="242"/>
      <c r="HH229" s="242"/>
      <c r="HI229" s="242"/>
      <c r="HJ229" s="242"/>
      <c r="HK229" s="242"/>
      <c r="HL229" s="242"/>
      <c r="HM229" s="242"/>
      <c r="HN229" s="242"/>
      <c r="HO229" s="242"/>
      <c r="HP229" s="242"/>
      <c r="HQ229" s="242"/>
      <c r="HR229" s="242"/>
      <c r="HS229" s="242"/>
      <c r="HT229" s="242"/>
      <c r="HU229" s="242"/>
      <c r="HV229" s="242"/>
      <c r="HW229" s="242"/>
      <c r="HX229" s="242"/>
      <c r="HY229" s="242"/>
      <c r="HZ229" s="242"/>
      <c r="IA229" s="242"/>
      <c r="IB229" s="242"/>
      <c r="IC229" s="242"/>
      <c r="ID229" s="242"/>
      <c r="IE229" s="242"/>
      <c r="IF229" s="242"/>
      <c r="IG229" s="242"/>
      <c r="IH229" s="242"/>
      <c r="II229" s="242"/>
      <c r="IJ229" s="242"/>
      <c r="IK229" s="242"/>
      <c r="IL229" s="242"/>
      <c r="IM229" s="242"/>
      <c r="IN229" s="242"/>
      <c r="IO229" s="242"/>
      <c r="IP229" s="242"/>
      <c r="IQ229" s="242"/>
      <c r="IR229" s="242"/>
      <c r="IS229" s="242"/>
      <c r="IT229" s="242"/>
      <c r="IU229" s="242"/>
      <c r="IV229" s="242"/>
    </row>
    <row r="230" spans="1:256" ht="15.75" customHeight="1" x14ac:dyDescent="0.2">
      <c r="A230" s="242"/>
      <c r="B230" s="242"/>
      <c r="C230" s="242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  <c r="AJ230" s="242"/>
      <c r="AK230" s="242"/>
      <c r="AL230" s="242"/>
      <c r="AM230" s="242"/>
      <c r="AN230" s="242"/>
      <c r="AO230" s="242"/>
      <c r="AP230" s="242"/>
      <c r="AQ230" s="242"/>
      <c r="AR230" s="242"/>
      <c r="AS230" s="242"/>
      <c r="AT230" s="242"/>
      <c r="AU230" s="242"/>
      <c r="AV230" s="242"/>
      <c r="AW230" s="242"/>
      <c r="AX230" s="242"/>
      <c r="AY230" s="242"/>
      <c r="AZ230" s="242"/>
      <c r="BA230" s="242"/>
      <c r="BB230" s="242"/>
      <c r="BC230" s="242"/>
      <c r="BD230" s="242"/>
      <c r="BE230" s="242"/>
      <c r="BF230" s="242"/>
      <c r="BG230" s="242"/>
      <c r="BH230" s="242"/>
      <c r="BI230" s="242"/>
      <c r="BJ230" s="242"/>
      <c r="BK230" s="242"/>
      <c r="BL230" s="242"/>
      <c r="BM230" s="242"/>
      <c r="BN230" s="242"/>
      <c r="BO230" s="242"/>
      <c r="BP230" s="242"/>
      <c r="BQ230" s="242"/>
      <c r="BR230" s="242"/>
      <c r="BS230" s="242"/>
      <c r="BT230" s="242"/>
      <c r="BU230" s="242"/>
      <c r="BV230" s="242"/>
      <c r="BW230" s="242"/>
      <c r="BX230" s="242"/>
      <c r="BY230" s="242"/>
      <c r="BZ230" s="242"/>
      <c r="CA230" s="242"/>
      <c r="CB230" s="242"/>
      <c r="CC230" s="242"/>
      <c r="CD230" s="242"/>
      <c r="CE230" s="242"/>
      <c r="CF230" s="242"/>
      <c r="CG230" s="242"/>
      <c r="CH230" s="242"/>
      <c r="CI230" s="242"/>
      <c r="CJ230" s="242"/>
      <c r="CK230" s="242"/>
      <c r="CL230" s="242"/>
      <c r="CM230" s="242"/>
      <c r="CN230" s="242"/>
      <c r="CO230" s="242"/>
      <c r="CP230" s="242"/>
      <c r="CQ230" s="242"/>
      <c r="CR230" s="242"/>
      <c r="CS230" s="242"/>
      <c r="CT230" s="242"/>
      <c r="CU230" s="242"/>
      <c r="CV230" s="242"/>
      <c r="CW230" s="242"/>
      <c r="CX230" s="242"/>
      <c r="CY230" s="242"/>
      <c r="CZ230" s="242"/>
      <c r="DA230" s="242"/>
      <c r="DB230" s="242"/>
      <c r="DC230" s="242"/>
      <c r="DD230" s="242"/>
      <c r="DE230" s="242"/>
      <c r="DF230" s="242"/>
      <c r="DG230" s="242"/>
      <c r="DH230" s="242"/>
      <c r="DI230" s="242"/>
      <c r="DJ230" s="242"/>
      <c r="DK230" s="242"/>
      <c r="DL230" s="242"/>
      <c r="DM230" s="242"/>
      <c r="DN230" s="242"/>
      <c r="DO230" s="242"/>
      <c r="DP230" s="242"/>
      <c r="DQ230" s="242"/>
      <c r="DR230" s="242"/>
      <c r="DS230" s="242"/>
      <c r="DT230" s="242"/>
      <c r="DU230" s="242"/>
      <c r="DV230" s="242"/>
      <c r="DW230" s="242"/>
      <c r="DX230" s="242"/>
      <c r="DY230" s="242"/>
      <c r="DZ230" s="242"/>
      <c r="EA230" s="242"/>
      <c r="EB230" s="242"/>
      <c r="EC230" s="242"/>
      <c r="ED230" s="242"/>
      <c r="EE230" s="242"/>
      <c r="EF230" s="242"/>
      <c r="EG230" s="242"/>
      <c r="EH230" s="242"/>
      <c r="EI230" s="242"/>
      <c r="EJ230" s="242"/>
      <c r="EK230" s="242"/>
      <c r="EL230" s="242"/>
      <c r="EM230" s="242"/>
      <c r="EN230" s="242"/>
      <c r="EO230" s="242"/>
      <c r="EP230" s="242"/>
      <c r="EQ230" s="242"/>
      <c r="ER230" s="242"/>
      <c r="ES230" s="242"/>
      <c r="ET230" s="242"/>
      <c r="EU230" s="242"/>
      <c r="EV230" s="242"/>
      <c r="EW230" s="242"/>
      <c r="EX230" s="242"/>
      <c r="EY230" s="242"/>
      <c r="EZ230" s="242"/>
      <c r="FA230" s="242"/>
      <c r="FB230" s="242"/>
      <c r="FC230" s="242"/>
      <c r="FD230" s="242"/>
      <c r="FE230" s="242"/>
      <c r="FF230" s="242"/>
      <c r="FG230" s="242"/>
      <c r="FH230" s="242"/>
      <c r="FI230" s="242"/>
      <c r="FJ230" s="242"/>
      <c r="FK230" s="242"/>
      <c r="FL230" s="242"/>
      <c r="FM230" s="242"/>
      <c r="FN230" s="242"/>
      <c r="FO230" s="242"/>
      <c r="FP230" s="242"/>
      <c r="FQ230" s="242"/>
      <c r="FR230" s="242"/>
      <c r="FS230" s="242"/>
      <c r="FT230" s="242"/>
      <c r="FU230" s="242"/>
      <c r="FV230" s="242"/>
      <c r="FW230" s="242"/>
      <c r="FX230" s="242"/>
      <c r="FY230" s="242"/>
      <c r="FZ230" s="242"/>
      <c r="GA230" s="242"/>
      <c r="GB230" s="242"/>
      <c r="GC230" s="242"/>
      <c r="GD230" s="242"/>
      <c r="GE230" s="242"/>
      <c r="GF230" s="242"/>
      <c r="GG230" s="242"/>
      <c r="GH230" s="242"/>
      <c r="GI230" s="242"/>
      <c r="GJ230" s="242"/>
      <c r="GK230" s="242"/>
      <c r="GL230" s="242"/>
      <c r="GM230" s="242"/>
      <c r="GN230" s="242"/>
      <c r="GO230" s="242"/>
      <c r="GP230" s="242"/>
      <c r="GQ230" s="242"/>
      <c r="GR230" s="242"/>
      <c r="GS230" s="242"/>
      <c r="GT230" s="242"/>
      <c r="GU230" s="242"/>
      <c r="GV230" s="242"/>
      <c r="GW230" s="242"/>
      <c r="GX230" s="242"/>
      <c r="GY230" s="242"/>
      <c r="GZ230" s="242"/>
      <c r="HA230" s="242"/>
      <c r="HB230" s="242"/>
      <c r="HC230" s="242"/>
      <c r="HD230" s="242"/>
      <c r="HE230" s="242"/>
      <c r="HF230" s="242"/>
      <c r="HG230" s="242"/>
      <c r="HH230" s="242"/>
      <c r="HI230" s="242"/>
      <c r="HJ230" s="242"/>
      <c r="HK230" s="242"/>
      <c r="HL230" s="242"/>
      <c r="HM230" s="242"/>
      <c r="HN230" s="242"/>
      <c r="HO230" s="242"/>
      <c r="HP230" s="242"/>
      <c r="HQ230" s="242"/>
      <c r="HR230" s="242"/>
      <c r="HS230" s="242"/>
      <c r="HT230" s="242"/>
      <c r="HU230" s="242"/>
      <c r="HV230" s="242"/>
      <c r="HW230" s="242"/>
      <c r="HX230" s="242"/>
      <c r="HY230" s="242"/>
      <c r="HZ230" s="242"/>
      <c r="IA230" s="242"/>
      <c r="IB230" s="242"/>
      <c r="IC230" s="242"/>
      <c r="ID230" s="242"/>
      <c r="IE230" s="242"/>
      <c r="IF230" s="242"/>
      <c r="IG230" s="242"/>
      <c r="IH230" s="242"/>
      <c r="II230" s="242"/>
      <c r="IJ230" s="242"/>
      <c r="IK230" s="242"/>
      <c r="IL230" s="242"/>
      <c r="IM230" s="242"/>
      <c r="IN230" s="242"/>
      <c r="IO230" s="242"/>
      <c r="IP230" s="242"/>
      <c r="IQ230" s="242"/>
      <c r="IR230" s="242"/>
      <c r="IS230" s="242"/>
      <c r="IT230" s="242"/>
      <c r="IU230" s="242"/>
      <c r="IV230" s="242"/>
    </row>
    <row r="231" spans="1:256" ht="15.75" customHeight="1" x14ac:dyDescent="0.2">
      <c r="A231" s="242"/>
      <c r="B231" s="242"/>
      <c r="C231" s="242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  <c r="AJ231" s="242"/>
      <c r="AK231" s="242"/>
      <c r="AL231" s="242"/>
      <c r="AM231" s="242"/>
      <c r="AN231" s="242"/>
      <c r="AO231" s="242"/>
      <c r="AP231" s="242"/>
      <c r="AQ231" s="242"/>
      <c r="AR231" s="242"/>
      <c r="AS231" s="242"/>
      <c r="AT231" s="242"/>
      <c r="AU231" s="242"/>
      <c r="AV231" s="242"/>
      <c r="AW231" s="242"/>
      <c r="AX231" s="242"/>
      <c r="AY231" s="242"/>
      <c r="AZ231" s="242"/>
      <c r="BA231" s="242"/>
      <c r="BB231" s="242"/>
      <c r="BC231" s="242"/>
      <c r="BD231" s="242"/>
      <c r="BE231" s="242"/>
      <c r="BF231" s="242"/>
      <c r="BG231" s="242"/>
      <c r="BH231" s="242"/>
      <c r="BI231" s="242"/>
      <c r="BJ231" s="242"/>
      <c r="BK231" s="242"/>
      <c r="BL231" s="242"/>
      <c r="BM231" s="242"/>
      <c r="BN231" s="242"/>
      <c r="BO231" s="242"/>
      <c r="BP231" s="242"/>
      <c r="BQ231" s="242"/>
      <c r="BR231" s="242"/>
      <c r="BS231" s="242"/>
      <c r="BT231" s="242"/>
      <c r="BU231" s="242"/>
      <c r="BV231" s="242"/>
      <c r="BW231" s="242"/>
      <c r="BX231" s="242"/>
      <c r="BY231" s="242"/>
      <c r="BZ231" s="242"/>
      <c r="CA231" s="242"/>
      <c r="CB231" s="242"/>
      <c r="CC231" s="242"/>
      <c r="CD231" s="242"/>
      <c r="CE231" s="242"/>
      <c r="CF231" s="242"/>
      <c r="CG231" s="242"/>
      <c r="CH231" s="242"/>
      <c r="CI231" s="242"/>
      <c r="CJ231" s="242"/>
      <c r="CK231" s="242"/>
      <c r="CL231" s="242"/>
      <c r="CM231" s="242"/>
      <c r="CN231" s="242"/>
      <c r="CO231" s="242"/>
      <c r="CP231" s="242"/>
      <c r="CQ231" s="242"/>
      <c r="CR231" s="242"/>
      <c r="CS231" s="242"/>
      <c r="CT231" s="242"/>
      <c r="CU231" s="242"/>
      <c r="CV231" s="242"/>
      <c r="CW231" s="242"/>
      <c r="CX231" s="242"/>
      <c r="CY231" s="242"/>
      <c r="CZ231" s="242"/>
      <c r="DA231" s="242"/>
      <c r="DB231" s="242"/>
      <c r="DC231" s="242"/>
      <c r="DD231" s="242"/>
      <c r="DE231" s="242"/>
      <c r="DF231" s="242"/>
      <c r="DG231" s="242"/>
      <c r="DH231" s="242"/>
      <c r="DI231" s="242"/>
      <c r="DJ231" s="242"/>
      <c r="DK231" s="242"/>
      <c r="DL231" s="242"/>
      <c r="DM231" s="242"/>
      <c r="DN231" s="242"/>
      <c r="DO231" s="242"/>
      <c r="DP231" s="242"/>
      <c r="DQ231" s="242"/>
      <c r="DR231" s="242"/>
      <c r="DS231" s="242"/>
      <c r="DT231" s="242"/>
      <c r="DU231" s="242"/>
      <c r="DV231" s="242"/>
      <c r="DW231" s="242"/>
      <c r="DX231" s="242"/>
      <c r="DY231" s="242"/>
      <c r="DZ231" s="242"/>
      <c r="EA231" s="242"/>
      <c r="EB231" s="242"/>
      <c r="EC231" s="242"/>
      <c r="ED231" s="242"/>
      <c r="EE231" s="242"/>
      <c r="EF231" s="242"/>
      <c r="EG231" s="242"/>
      <c r="EH231" s="242"/>
      <c r="EI231" s="242"/>
      <c r="EJ231" s="242"/>
      <c r="EK231" s="242"/>
      <c r="EL231" s="242"/>
      <c r="EM231" s="242"/>
      <c r="EN231" s="242"/>
      <c r="EO231" s="242"/>
      <c r="EP231" s="242"/>
      <c r="EQ231" s="242"/>
      <c r="ER231" s="242"/>
      <c r="ES231" s="242"/>
      <c r="ET231" s="242"/>
      <c r="EU231" s="242"/>
      <c r="EV231" s="242"/>
      <c r="EW231" s="242"/>
      <c r="EX231" s="242"/>
      <c r="EY231" s="242"/>
      <c r="EZ231" s="242"/>
      <c r="FA231" s="242"/>
      <c r="FB231" s="242"/>
      <c r="FC231" s="242"/>
      <c r="FD231" s="242"/>
      <c r="FE231" s="242"/>
      <c r="FF231" s="242"/>
      <c r="FG231" s="242"/>
      <c r="FH231" s="242"/>
      <c r="FI231" s="242"/>
      <c r="FJ231" s="242"/>
      <c r="FK231" s="242"/>
      <c r="FL231" s="242"/>
      <c r="FM231" s="242"/>
      <c r="FN231" s="242"/>
      <c r="FO231" s="242"/>
      <c r="FP231" s="242"/>
      <c r="FQ231" s="242"/>
      <c r="FR231" s="242"/>
      <c r="FS231" s="242"/>
      <c r="FT231" s="242"/>
      <c r="FU231" s="242"/>
      <c r="FV231" s="242"/>
      <c r="FW231" s="242"/>
      <c r="FX231" s="242"/>
      <c r="FY231" s="242"/>
      <c r="FZ231" s="242"/>
      <c r="GA231" s="242"/>
      <c r="GB231" s="242"/>
      <c r="GC231" s="242"/>
      <c r="GD231" s="242"/>
      <c r="GE231" s="242"/>
      <c r="GF231" s="242"/>
      <c r="GG231" s="242"/>
      <c r="GH231" s="242"/>
      <c r="GI231" s="242"/>
      <c r="GJ231" s="242"/>
      <c r="GK231" s="242"/>
      <c r="GL231" s="242"/>
      <c r="GM231" s="242"/>
      <c r="GN231" s="242"/>
      <c r="GO231" s="242"/>
      <c r="GP231" s="242"/>
      <c r="GQ231" s="242"/>
      <c r="GR231" s="242"/>
      <c r="GS231" s="242"/>
      <c r="GT231" s="242"/>
      <c r="GU231" s="242"/>
      <c r="GV231" s="242"/>
      <c r="GW231" s="242"/>
      <c r="GX231" s="242"/>
      <c r="GY231" s="242"/>
      <c r="GZ231" s="242"/>
      <c r="HA231" s="242"/>
      <c r="HB231" s="242"/>
      <c r="HC231" s="242"/>
      <c r="HD231" s="242"/>
      <c r="HE231" s="242"/>
      <c r="HF231" s="242"/>
      <c r="HG231" s="242"/>
      <c r="HH231" s="242"/>
      <c r="HI231" s="242"/>
      <c r="HJ231" s="242"/>
      <c r="HK231" s="242"/>
      <c r="HL231" s="242"/>
      <c r="HM231" s="242"/>
      <c r="HN231" s="242"/>
      <c r="HO231" s="242"/>
      <c r="HP231" s="242"/>
      <c r="HQ231" s="242"/>
      <c r="HR231" s="242"/>
      <c r="HS231" s="242"/>
      <c r="HT231" s="242"/>
      <c r="HU231" s="242"/>
      <c r="HV231" s="242"/>
      <c r="HW231" s="242"/>
      <c r="HX231" s="242"/>
      <c r="HY231" s="242"/>
      <c r="HZ231" s="242"/>
      <c r="IA231" s="242"/>
      <c r="IB231" s="242"/>
      <c r="IC231" s="242"/>
      <c r="ID231" s="242"/>
      <c r="IE231" s="242"/>
      <c r="IF231" s="242"/>
      <c r="IG231" s="242"/>
      <c r="IH231" s="242"/>
      <c r="II231" s="242"/>
      <c r="IJ231" s="242"/>
      <c r="IK231" s="242"/>
      <c r="IL231" s="242"/>
      <c r="IM231" s="242"/>
      <c r="IN231" s="242"/>
      <c r="IO231" s="242"/>
      <c r="IP231" s="242"/>
      <c r="IQ231" s="242"/>
      <c r="IR231" s="242"/>
      <c r="IS231" s="242"/>
      <c r="IT231" s="242"/>
      <c r="IU231" s="242"/>
      <c r="IV231" s="242"/>
    </row>
    <row r="232" spans="1:256" ht="15.75" customHeight="1" x14ac:dyDescent="0.2">
      <c r="A232" s="242"/>
      <c r="B232" s="242"/>
      <c r="C232" s="242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  <c r="AJ232" s="242"/>
      <c r="AK232" s="242"/>
      <c r="AL232" s="242"/>
      <c r="AM232" s="242"/>
      <c r="AN232" s="242"/>
      <c r="AO232" s="242"/>
      <c r="AP232" s="242"/>
      <c r="AQ232" s="242"/>
      <c r="AR232" s="242"/>
      <c r="AS232" s="242"/>
      <c r="AT232" s="242"/>
      <c r="AU232" s="242"/>
      <c r="AV232" s="242"/>
      <c r="AW232" s="242"/>
      <c r="AX232" s="242"/>
      <c r="AY232" s="242"/>
      <c r="AZ232" s="242"/>
      <c r="BA232" s="242"/>
      <c r="BB232" s="242"/>
      <c r="BC232" s="242"/>
      <c r="BD232" s="242"/>
      <c r="BE232" s="242"/>
      <c r="BF232" s="242"/>
      <c r="BG232" s="242"/>
      <c r="BH232" s="242"/>
      <c r="BI232" s="242"/>
      <c r="BJ232" s="242"/>
      <c r="BK232" s="242"/>
      <c r="BL232" s="242"/>
      <c r="BM232" s="242"/>
      <c r="BN232" s="242"/>
      <c r="BO232" s="242"/>
      <c r="BP232" s="242"/>
      <c r="BQ232" s="242"/>
      <c r="BR232" s="242"/>
      <c r="BS232" s="242"/>
      <c r="BT232" s="242"/>
      <c r="BU232" s="242"/>
      <c r="BV232" s="242"/>
      <c r="BW232" s="242"/>
      <c r="BX232" s="242"/>
      <c r="BY232" s="242"/>
      <c r="BZ232" s="242"/>
      <c r="CA232" s="242"/>
      <c r="CB232" s="242"/>
      <c r="CC232" s="242"/>
      <c r="CD232" s="242"/>
      <c r="CE232" s="242"/>
      <c r="CF232" s="242"/>
      <c r="CG232" s="242"/>
      <c r="CH232" s="242"/>
      <c r="CI232" s="242"/>
      <c r="CJ232" s="242"/>
      <c r="CK232" s="242"/>
      <c r="CL232" s="242"/>
      <c r="CM232" s="242"/>
      <c r="CN232" s="242"/>
      <c r="CO232" s="242"/>
      <c r="CP232" s="242"/>
      <c r="CQ232" s="242"/>
      <c r="CR232" s="242"/>
      <c r="CS232" s="242"/>
      <c r="CT232" s="242"/>
      <c r="CU232" s="242"/>
      <c r="CV232" s="242"/>
      <c r="CW232" s="242"/>
      <c r="CX232" s="242"/>
      <c r="CY232" s="242"/>
      <c r="CZ232" s="242"/>
      <c r="DA232" s="242"/>
      <c r="DB232" s="242"/>
      <c r="DC232" s="242"/>
      <c r="DD232" s="242"/>
      <c r="DE232" s="242"/>
      <c r="DF232" s="242"/>
      <c r="DG232" s="242"/>
      <c r="DH232" s="242"/>
      <c r="DI232" s="242"/>
      <c r="DJ232" s="242"/>
      <c r="DK232" s="242"/>
      <c r="DL232" s="242"/>
      <c r="DM232" s="242"/>
      <c r="DN232" s="242"/>
      <c r="DO232" s="242"/>
      <c r="DP232" s="242"/>
      <c r="DQ232" s="242"/>
      <c r="DR232" s="242"/>
      <c r="DS232" s="242"/>
      <c r="DT232" s="242"/>
      <c r="DU232" s="242"/>
      <c r="DV232" s="242"/>
      <c r="DW232" s="242"/>
      <c r="DX232" s="242"/>
      <c r="DY232" s="242"/>
      <c r="DZ232" s="242"/>
      <c r="EA232" s="242"/>
      <c r="EB232" s="242"/>
      <c r="EC232" s="242"/>
      <c r="ED232" s="242"/>
      <c r="EE232" s="242"/>
      <c r="EF232" s="242"/>
      <c r="EG232" s="242"/>
      <c r="EH232" s="242"/>
      <c r="EI232" s="242"/>
      <c r="EJ232" s="242"/>
      <c r="EK232" s="242"/>
      <c r="EL232" s="242"/>
      <c r="EM232" s="242"/>
      <c r="EN232" s="242"/>
      <c r="EO232" s="242"/>
      <c r="EP232" s="242"/>
      <c r="EQ232" s="242"/>
      <c r="ER232" s="242"/>
      <c r="ES232" s="242"/>
      <c r="ET232" s="242"/>
      <c r="EU232" s="242"/>
      <c r="EV232" s="242"/>
      <c r="EW232" s="242"/>
      <c r="EX232" s="242"/>
      <c r="EY232" s="242"/>
      <c r="EZ232" s="242"/>
      <c r="FA232" s="242"/>
      <c r="FB232" s="242"/>
      <c r="FC232" s="242"/>
      <c r="FD232" s="242"/>
      <c r="FE232" s="242"/>
      <c r="FF232" s="242"/>
      <c r="FG232" s="242"/>
      <c r="FH232" s="242"/>
      <c r="FI232" s="242"/>
      <c r="FJ232" s="242"/>
      <c r="FK232" s="242"/>
      <c r="FL232" s="242"/>
      <c r="FM232" s="242"/>
      <c r="FN232" s="242"/>
      <c r="FO232" s="242"/>
      <c r="FP232" s="242"/>
      <c r="FQ232" s="242"/>
      <c r="FR232" s="242"/>
      <c r="FS232" s="242"/>
      <c r="FT232" s="242"/>
      <c r="FU232" s="242"/>
      <c r="FV232" s="242"/>
      <c r="FW232" s="242"/>
      <c r="FX232" s="242"/>
      <c r="FY232" s="242"/>
      <c r="FZ232" s="242"/>
      <c r="GA232" s="242"/>
      <c r="GB232" s="242"/>
      <c r="GC232" s="242"/>
      <c r="GD232" s="242"/>
      <c r="GE232" s="242"/>
      <c r="GF232" s="242"/>
      <c r="GG232" s="242"/>
      <c r="GH232" s="242"/>
      <c r="GI232" s="242"/>
      <c r="GJ232" s="242"/>
      <c r="GK232" s="242"/>
      <c r="GL232" s="242"/>
      <c r="GM232" s="242"/>
      <c r="GN232" s="242"/>
      <c r="GO232" s="242"/>
      <c r="GP232" s="242"/>
      <c r="GQ232" s="242"/>
      <c r="GR232" s="242"/>
      <c r="GS232" s="242"/>
      <c r="GT232" s="242"/>
      <c r="GU232" s="242"/>
      <c r="GV232" s="242"/>
      <c r="GW232" s="242"/>
      <c r="GX232" s="242"/>
      <c r="GY232" s="242"/>
      <c r="GZ232" s="242"/>
      <c r="HA232" s="242"/>
      <c r="HB232" s="242"/>
      <c r="HC232" s="242"/>
      <c r="HD232" s="242"/>
      <c r="HE232" s="242"/>
      <c r="HF232" s="242"/>
      <c r="HG232" s="242"/>
      <c r="HH232" s="242"/>
      <c r="HI232" s="242"/>
      <c r="HJ232" s="242"/>
      <c r="HK232" s="242"/>
      <c r="HL232" s="242"/>
      <c r="HM232" s="242"/>
      <c r="HN232" s="242"/>
      <c r="HO232" s="242"/>
      <c r="HP232" s="242"/>
      <c r="HQ232" s="242"/>
      <c r="HR232" s="242"/>
      <c r="HS232" s="242"/>
      <c r="HT232" s="242"/>
      <c r="HU232" s="242"/>
      <c r="HV232" s="242"/>
      <c r="HW232" s="242"/>
      <c r="HX232" s="242"/>
      <c r="HY232" s="242"/>
      <c r="HZ232" s="242"/>
      <c r="IA232" s="242"/>
      <c r="IB232" s="242"/>
      <c r="IC232" s="242"/>
      <c r="ID232" s="242"/>
      <c r="IE232" s="242"/>
      <c r="IF232" s="242"/>
      <c r="IG232" s="242"/>
      <c r="IH232" s="242"/>
      <c r="II232" s="242"/>
      <c r="IJ232" s="242"/>
      <c r="IK232" s="242"/>
      <c r="IL232" s="242"/>
      <c r="IM232" s="242"/>
      <c r="IN232" s="242"/>
      <c r="IO232" s="242"/>
      <c r="IP232" s="242"/>
      <c r="IQ232" s="242"/>
      <c r="IR232" s="242"/>
      <c r="IS232" s="242"/>
      <c r="IT232" s="242"/>
      <c r="IU232" s="242"/>
      <c r="IV232" s="242"/>
    </row>
    <row r="233" spans="1:256" ht="15.75" customHeight="1" x14ac:dyDescent="0.2">
      <c r="A233" s="242"/>
      <c r="B233" s="242"/>
      <c r="C233" s="242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  <c r="AJ233" s="242"/>
      <c r="AK233" s="242"/>
      <c r="AL233" s="242"/>
      <c r="AM233" s="242"/>
      <c r="AN233" s="242"/>
      <c r="AO233" s="242"/>
      <c r="AP233" s="242"/>
      <c r="AQ233" s="242"/>
      <c r="AR233" s="242"/>
      <c r="AS233" s="242"/>
      <c r="AT233" s="242"/>
      <c r="AU233" s="242"/>
      <c r="AV233" s="242"/>
      <c r="AW233" s="242"/>
      <c r="AX233" s="242"/>
      <c r="AY233" s="242"/>
      <c r="AZ233" s="242"/>
      <c r="BA233" s="242"/>
      <c r="BB233" s="242"/>
      <c r="BC233" s="242"/>
      <c r="BD233" s="242"/>
      <c r="BE233" s="242"/>
      <c r="BF233" s="242"/>
      <c r="BG233" s="242"/>
      <c r="BH233" s="242"/>
      <c r="BI233" s="242"/>
      <c r="BJ233" s="242"/>
      <c r="BK233" s="242"/>
      <c r="BL233" s="242"/>
      <c r="BM233" s="242"/>
      <c r="BN233" s="242"/>
      <c r="BO233" s="242"/>
      <c r="BP233" s="242"/>
      <c r="BQ233" s="242"/>
      <c r="BR233" s="242"/>
      <c r="BS233" s="242"/>
      <c r="BT233" s="242"/>
      <c r="BU233" s="242"/>
      <c r="BV233" s="242"/>
      <c r="BW233" s="242"/>
      <c r="BX233" s="242"/>
      <c r="BY233" s="242"/>
      <c r="BZ233" s="242"/>
      <c r="CA233" s="242"/>
      <c r="CB233" s="242"/>
      <c r="CC233" s="242"/>
      <c r="CD233" s="242"/>
      <c r="CE233" s="242"/>
      <c r="CF233" s="242"/>
      <c r="CG233" s="242"/>
      <c r="CH233" s="242"/>
      <c r="CI233" s="242"/>
      <c r="CJ233" s="242"/>
      <c r="CK233" s="242"/>
      <c r="CL233" s="242"/>
      <c r="CM233" s="242"/>
      <c r="CN233" s="242"/>
      <c r="CO233" s="242"/>
      <c r="CP233" s="242"/>
      <c r="CQ233" s="242"/>
      <c r="CR233" s="242"/>
      <c r="CS233" s="242"/>
      <c r="CT233" s="242"/>
      <c r="CU233" s="242"/>
      <c r="CV233" s="242"/>
      <c r="CW233" s="242"/>
      <c r="CX233" s="242"/>
      <c r="CY233" s="242"/>
      <c r="CZ233" s="242"/>
      <c r="DA233" s="242"/>
      <c r="DB233" s="242"/>
      <c r="DC233" s="242"/>
      <c r="DD233" s="242"/>
      <c r="DE233" s="242"/>
      <c r="DF233" s="242"/>
      <c r="DG233" s="242"/>
      <c r="DH233" s="242"/>
      <c r="DI233" s="242"/>
      <c r="DJ233" s="242"/>
      <c r="DK233" s="242"/>
      <c r="DL233" s="242"/>
      <c r="DM233" s="242"/>
      <c r="DN233" s="242"/>
      <c r="DO233" s="242"/>
      <c r="DP233" s="242"/>
      <c r="DQ233" s="242"/>
      <c r="DR233" s="242"/>
      <c r="DS233" s="242"/>
      <c r="DT233" s="242"/>
      <c r="DU233" s="242"/>
      <c r="DV233" s="242"/>
      <c r="DW233" s="242"/>
      <c r="DX233" s="242"/>
      <c r="DY233" s="242"/>
      <c r="DZ233" s="242"/>
      <c r="EA233" s="242"/>
      <c r="EB233" s="242"/>
      <c r="EC233" s="242"/>
      <c r="ED233" s="242"/>
      <c r="EE233" s="242"/>
      <c r="EF233" s="242"/>
      <c r="EG233" s="242"/>
      <c r="EH233" s="242"/>
      <c r="EI233" s="242"/>
      <c r="EJ233" s="242"/>
      <c r="EK233" s="242"/>
      <c r="EL233" s="242"/>
      <c r="EM233" s="242"/>
      <c r="EN233" s="242"/>
      <c r="EO233" s="242"/>
      <c r="EP233" s="242"/>
      <c r="EQ233" s="242"/>
      <c r="ER233" s="242"/>
      <c r="ES233" s="242"/>
      <c r="ET233" s="242"/>
      <c r="EU233" s="242"/>
      <c r="EV233" s="242"/>
      <c r="EW233" s="242"/>
      <c r="EX233" s="242"/>
      <c r="EY233" s="242"/>
      <c r="EZ233" s="242"/>
      <c r="FA233" s="242"/>
      <c r="FB233" s="242"/>
      <c r="FC233" s="242"/>
      <c r="FD233" s="242"/>
      <c r="FE233" s="242"/>
      <c r="FF233" s="242"/>
      <c r="FG233" s="242"/>
      <c r="FH233" s="242"/>
      <c r="FI233" s="242"/>
      <c r="FJ233" s="242"/>
      <c r="FK233" s="242"/>
      <c r="FL233" s="242"/>
      <c r="FM233" s="242"/>
      <c r="FN233" s="242"/>
      <c r="FO233" s="242"/>
      <c r="FP233" s="242"/>
      <c r="FQ233" s="242"/>
      <c r="FR233" s="242"/>
      <c r="FS233" s="242"/>
      <c r="FT233" s="242"/>
      <c r="FU233" s="242"/>
      <c r="FV233" s="242"/>
      <c r="FW233" s="242"/>
      <c r="FX233" s="242"/>
      <c r="FY233" s="242"/>
      <c r="FZ233" s="242"/>
      <c r="GA233" s="242"/>
      <c r="GB233" s="242"/>
      <c r="GC233" s="242"/>
      <c r="GD233" s="242"/>
      <c r="GE233" s="242"/>
      <c r="GF233" s="242"/>
      <c r="GG233" s="242"/>
      <c r="GH233" s="242"/>
      <c r="GI233" s="242"/>
      <c r="GJ233" s="242"/>
      <c r="GK233" s="242"/>
      <c r="GL233" s="242"/>
      <c r="GM233" s="242"/>
      <c r="GN233" s="242"/>
      <c r="GO233" s="242"/>
      <c r="GP233" s="242"/>
      <c r="GQ233" s="242"/>
      <c r="GR233" s="242"/>
      <c r="GS233" s="242"/>
      <c r="GT233" s="242"/>
      <c r="GU233" s="242"/>
      <c r="GV233" s="242"/>
      <c r="GW233" s="242"/>
      <c r="GX233" s="242"/>
      <c r="GY233" s="242"/>
      <c r="GZ233" s="242"/>
      <c r="HA233" s="242"/>
      <c r="HB233" s="242"/>
      <c r="HC233" s="242"/>
      <c r="HD233" s="242"/>
      <c r="HE233" s="242"/>
      <c r="HF233" s="242"/>
      <c r="HG233" s="242"/>
      <c r="HH233" s="242"/>
      <c r="HI233" s="242"/>
      <c r="HJ233" s="242"/>
      <c r="HK233" s="242"/>
      <c r="HL233" s="242"/>
      <c r="HM233" s="242"/>
      <c r="HN233" s="242"/>
      <c r="HO233" s="242"/>
      <c r="HP233" s="242"/>
      <c r="HQ233" s="242"/>
      <c r="HR233" s="242"/>
      <c r="HS233" s="242"/>
      <c r="HT233" s="242"/>
      <c r="HU233" s="242"/>
      <c r="HV233" s="242"/>
      <c r="HW233" s="242"/>
      <c r="HX233" s="242"/>
      <c r="HY233" s="242"/>
      <c r="HZ233" s="242"/>
      <c r="IA233" s="242"/>
      <c r="IB233" s="242"/>
      <c r="IC233" s="242"/>
      <c r="ID233" s="242"/>
      <c r="IE233" s="242"/>
      <c r="IF233" s="242"/>
      <c r="IG233" s="242"/>
      <c r="IH233" s="242"/>
      <c r="II233" s="242"/>
      <c r="IJ233" s="242"/>
      <c r="IK233" s="242"/>
      <c r="IL233" s="242"/>
      <c r="IM233" s="242"/>
      <c r="IN233" s="242"/>
      <c r="IO233" s="242"/>
      <c r="IP233" s="242"/>
      <c r="IQ233" s="242"/>
      <c r="IR233" s="242"/>
      <c r="IS233" s="242"/>
      <c r="IT233" s="242"/>
      <c r="IU233" s="242"/>
      <c r="IV233" s="242"/>
    </row>
    <row r="234" spans="1:256" ht="15.75" customHeight="1" x14ac:dyDescent="0.2">
      <c r="A234" s="242"/>
      <c r="B234" s="242"/>
      <c r="C234" s="242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  <c r="AJ234" s="242"/>
      <c r="AK234" s="242"/>
      <c r="AL234" s="242"/>
      <c r="AM234" s="242"/>
      <c r="AN234" s="242"/>
      <c r="AO234" s="242"/>
      <c r="AP234" s="242"/>
      <c r="AQ234" s="242"/>
      <c r="AR234" s="242"/>
      <c r="AS234" s="242"/>
      <c r="AT234" s="242"/>
      <c r="AU234" s="242"/>
      <c r="AV234" s="242"/>
      <c r="AW234" s="242"/>
      <c r="AX234" s="242"/>
      <c r="AY234" s="242"/>
      <c r="AZ234" s="242"/>
      <c r="BA234" s="242"/>
      <c r="BB234" s="242"/>
      <c r="BC234" s="242"/>
      <c r="BD234" s="242"/>
      <c r="BE234" s="242"/>
      <c r="BF234" s="242"/>
      <c r="BG234" s="242"/>
      <c r="BH234" s="242"/>
      <c r="BI234" s="242"/>
      <c r="BJ234" s="242"/>
      <c r="BK234" s="242"/>
      <c r="BL234" s="242"/>
      <c r="BM234" s="242"/>
      <c r="BN234" s="242"/>
      <c r="BO234" s="242"/>
      <c r="BP234" s="242"/>
      <c r="BQ234" s="242"/>
      <c r="BR234" s="242"/>
      <c r="BS234" s="242"/>
      <c r="BT234" s="242"/>
      <c r="BU234" s="242"/>
      <c r="BV234" s="242"/>
      <c r="BW234" s="242"/>
      <c r="BX234" s="242"/>
      <c r="BY234" s="242"/>
      <c r="BZ234" s="242"/>
      <c r="CA234" s="242"/>
      <c r="CB234" s="242"/>
      <c r="CC234" s="242"/>
      <c r="CD234" s="242"/>
      <c r="CE234" s="242"/>
      <c r="CF234" s="242"/>
      <c r="CG234" s="242"/>
      <c r="CH234" s="242"/>
      <c r="CI234" s="242"/>
      <c r="CJ234" s="242"/>
      <c r="CK234" s="242"/>
      <c r="CL234" s="242"/>
      <c r="CM234" s="242"/>
      <c r="CN234" s="242"/>
      <c r="CO234" s="242"/>
      <c r="CP234" s="242"/>
      <c r="CQ234" s="242"/>
      <c r="CR234" s="242"/>
      <c r="CS234" s="242"/>
      <c r="CT234" s="242"/>
      <c r="CU234" s="242"/>
      <c r="CV234" s="242"/>
      <c r="CW234" s="242"/>
      <c r="CX234" s="242"/>
      <c r="CY234" s="242"/>
      <c r="CZ234" s="242"/>
      <c r="DA234" s="242"/>
      <c r="DB234" s="242"/>
      <c r="DC234" s="242"/>
      <c r="DD234" s="242"/>
      <c r="DE234" s="242"/>
      <c r="DF234" s="242"/>
      <c r="DG234" s="242"/>
      <c r="DH234" s="242"/>
      <c r="DI234" s="242"/>
      <c r="DJ234" s="242"/>
      <c r="DK234" s="242"/>
      <c r="DL234" s="242"/>
      <c r="DM234" s="242"/>
      <c r="DN234" s="242"/>
      <c r="DO234" s="242"/>
      <c r="DP234" s="242"/>
      <c r="DQ234" s="242"/>
      <c r="DR234" s="242"/>
      <c r="DS234" s="242"/>
      <c r="DT234" s="242"/>
      <c r="DU234" s="242"/>
      <c r="DV234" s="242"/>
      <c r="DW234" s="242"/>
      <c r="DX234" s="242"/>
      <c r="DY234" s="242"/>
      <c r="DZ234" s="242"/>
      <c r="EA234" s="242"/>
      <c r="EB234" s="242"/>
      <c r="EC234" s="242"/>
      <c r="ED234" s="242"/>
      <c r="EE234" s="242"/>
      <c r="EF234" s="242"/>
      <c r="EG234" s="242"/>
      <c r="EH234" s="242"/>
      <c r="EI234" s="242"/>
      <c r="EJ234" s="242"/>
      <c r="EK234" s="242"/>
      <c r="EL234" s="242"/>
      <c r="EM234" s="242"/>
      <c r="EN234" s="242"/>
      <c r="EO234" s="242"/>
      <c r="EP234" s="242"/>
      <c r="EQ234" s="242"/>
      <c r="ER234" s="242"/>
      <c r="ES234" s="242"/>
      <c r="ET234" s="242"/>
      <c r="EU234" s="242"/>
      <c r="EV234" s="242"/>
      <c r="EW234" s="242"/>
      <c r="EX234" s="242"/>
      <c r="EY234" s="242"/>
      <c r="EZ234" s="242"/>
      <c r="FA234" s="242"/>
      <c r="FB234" s="242"/>
      <c r="FC234" s="242"/>
      <c r="FD234" s="242"/>
      <c r="FE234" s="242"/>
      <c r="FF234" s="242"/>
      <c r="FG234" s="242"/>
      <c r="FH234" s="242"/>
      <c r="FI234" s="242"/>
      <c r="FJ234" s="242"/>
      <c r="FK234" s="242"/>
      <c r="FL234" s="242"/>
      <c r="FM234" s="242"/>
      <c r="FN234" s="242"/>
      <c r="FO234" s="242"/>
      <c r="FP234" s="242"/>
      <c r="FQ234" s="242"/>
      <c r="FR234" s="242"/>
      <c r="FS234" s="242"/>
      <c r="FT234" s="242"/>
      <c r="FU234" s="242"/>
      <c r="FV234" s="242"/>
      <c r="FW234" s="242"/>
      <c r="FX234" s="242"/>
      <c r="FY234" s="242"/>
      <c r="FZ234" s="242"/>
      <c r="GA234" s="242"/>
      <c r="GB234" s="242"/>
      <c r="GC234" s="242"/>
      <c r="GD234" s="242"/>
      <c r="GE234" s="242"/>
      <c r="GF234" s="242"/>
      <c r="GG234" s="242"/>
      <c r="GH234" s="242"/>
      <c r="GI234" s="242"/>
      <c r="GJ234" s="242"/>
      <c r="GK234" s="242"/>
      <c r="GL234" s="242"/>
      <c r="GM234" s="242"/>
      <c r="GN234" s="242"/>
      <c r="GO234" s="242"/>
      <c r="GP234" s="242"/>
      <c r="GQ234" s="242"/>
      <c r="GR234" s="242"/>
      <c r="GS234" s="242"/>
      <c r="GT234" s="242"/>
      <c r="GU234" s="242"/>
      <c r="GV234" s="242"/>
      <c r="GW234" s="242"/>
      <c r="GX234" s="242"/>
      <c r="GY234" s="242"/>
      <c r="GZ234" s="242"/>
      <c r="HA234" s="242"/>
      <c r="HB234" s="242"/>
      <c r="HC234" s="242"/>
      <c r="HD234" s="242"/>
      <c r="HE234" s="242"/>
      <c r="HF234" s="242"/>
      <c r="HG234" s="242"/>
      <c r="HH234" s="242"/>
      <c r="HI234" s="242"/>
      <c r="HJ234" s="242"/>
      <c r="HK234" s="242"/>
      <c r="HL234" s="242"/>
      <c r="HM234" s="242"/>
      <c r="HN234" s="242"/>
      <c r="HO234" s="242"/>
      <c r="HP234" s="242"/>
      <c r="HQ234" s="242"/>
      <c r="HR234" s="242"/>
      <c r="HS234" s="242"/>
      <c r="HT234" s="242"/>
      <c r="HU234" s="242"/>
      <c r="HV234" s="242"/>
      <c r="HW234" s="242"/>
      <c r="HX234" s="242"/>
      <c r="HY234" s="242"/>
      <c r="HZ234" s="242"/>
      <c r="IA234" s="242"/>
      <c r="IB234" s="242"/>
      <c r="IC234" s="242"/>
      <c r="ID234" s="242"/>
      <c r="IE234" s="242"/>
      <c r="IF234" s="242"/>
      <c r="IG234" s="242"/>
      <c r="IH234" s="242"/>
      <c r="II234" s="242"/>
      <c r="IJ234" s="242"/>
      <c r="IK234" s="242"/>
      <c r="IL234" s="242"/>
      <c r="IM234" s="242"/>
      <c r="IN234" s="242"/>
      <c r="IO234" s="242"/>
      <c r="IP234" s="242"/>
      <c r="IQ234" s="242"/>
      <c r="IR234" s="242"/>
      <c r="IS234" s="242"/>
      <c r="IT234" s="242"/>
      <c r="IU234" s="242"/>
      <c r="IV234" s="242"/>
    </row>
    <row r="235" spans="1:256" ht="15.75" customHeight="1" x14ac:dyDescent="0.2">
      <c r="A235" s="242"/>
      <c r="B235" s="242"/>
      <c r="C235" s="242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  <c r="AJ235" s="242"/>
      <c r="AK235" s="242"/>
      <c r="AL235" s="242"/>
      <c r="AM235" s="242"/>
      <c r="AN235" s="242"/>
      <c r="AO235" s="242"/>
      <c r="AP235" s="242"/>
      <c r="AQ235" s="242"/>
      <c r="AR235" s="242"/>
      <c r="AS235" s="242"/>
      <c r="AT235" s="242"/>
      <c r="AU235" s="242"/>
      <c r="AV235" s="242"/>
      <c r="AW235" s="242"/>
      <c r="AX235" s="242"/>
      <c r="AY235" s="242"/>
      <c r="AZ235" s="242"/>
      <c r="BA235" s="242"/>
      <c r="BB235" s="242"/>
      <c r="BC235" s="242"/>
      <c r="BD235" s="242"/>
      <c r="BE235" s="242"/>
      <c r="BF235" s="242"/>
      <c r="BG235" s="242"/>
      <c r="BH235" s="242"/>
      <c r="BI235" s="242"/>
      <c r="BJ235" s="242"/>
      <c r="BK235" s="242"/>
      <c r="BL235" s="242"/>
      <c r="BM235" s="242"/>
      <c r="BN235" s="242"/>
      <c r="BO235" s="242"/>
      <c r="BP235" s="242"/>
      <c r="BQ235" s="242"/>
      <c r="BR235" s="242"/>
      <c r="BS235" s="242"/>
      <c r="BT235" s="242"/>
      <c r="BU235" s="242"/>
      <c r="BV235" s="242"/>
      <c r="BW235" s="242"/>
      <c r="BX235" s="242"/>
      <c r="BY235" s="242"/>
      <c r="BZ235" s="242"/>
      <c r="CA235" s="242"/>
      <c r="CB235" s="242"/>
      <c r="CC235" s="242"/>
      <c r="CD235" s="242"/>
      <c r="CE235" s="242"/>
      <c r="CF235" s="242"/>
      <c r="CG235" s="242"/>
      <c r="CH235" s="242"/>
      <c r="CI235" s="242"/>
      <c r="CJ235" s="242"/>
      <c r="CK235" s="242"/>
      <c r="CL235" s="242"/>
      <c r="CM235" s="242"/>
      <c r="CN235" s="242"/>
      <c r="CO235" s="242"/>
      <c r="CP235" s="242"/>
      <c r="CQ235" s="242"/>
      <c r="CR235" s="242"/>
      <c r="CS235" s="242"/>
      <c r="CT235" s="242"/>
      <c r="CU235" s="242"/>
      <c r="CV235" s="242"/>
      <c r="CW235" s="242"/>
      <c r="CX235" s="242"/>
      <c r="CY235" s="242"/>
      <c r="CZ235" s="242"/>
      <c r="DA235" s="242"/>
      <c r="DB235" s="242"/>
      <c r="DC235" s="242"/>
      <c r="DD235" s="242"/>
      <c r="DE235" s="242"/>
      <c r="DF235" s="242"/>
      <c r="DG235" s="242"/>
      <c r="DH235" s="242"/>
      <c r="DI235" s="242"/>
      <c r="DJ235" s="242"/>
      <c r="DK235" s="242"/>
      <c r="DL235" s="242"/>
      <c r="DM235" s="242"/>
      <c r="DN235" s="242"/>
      <c r="DO235" s="242"/>
      <c r="DP235" s="242"/>
      <c r="DQ235" s="242"/>
      <c r="DR235" s="242"/>
      <c r="DS235" s="242"/>
      <c r="DT235" s="242"/>
      <c r="DU235" s="242"/>
      <c r="DV235" s="242"/>
      <c r="DW235" s="242"/>
      <c r="DX235" s="242"/>
      <c r="DY235" s="242"/>
      <c r="DZ235" s="242"/>
      <c r="EA235" s="242"/>
      <c r="EB235" s="242"/>
      <c r="EC235" s="242"/>
      <c r="ED235" s="242"/>
      <c r="EE235" s="242"/>
      <c r="EF235" s="242"/>
      <c r="EG235" s="242"/>
      <c r="EH235" s="242"/>
      <c r="EI235" s="242"/>
      <c r="EJ235" s="242"/>
      <c r="EK235" s="242"/>
      <c r="EL235" s="242"/>
      <c r="EM235" s="242"/>
      <c r="EN235" s="242"/>
      <c r="EO235" s="242"/>
      <c r="EP235" s="242"/>
      <c r="EQ235" s="242"/>
      <c r="ER235" s="242"/>
      <c r="ES235" s="242"/>
      <c r="ET235" s="242"/>
      <c r="EU235" s="242"/>
      <c r="EV235" s="242"/>
      <c r="EW235" s="242"/>
      <c r="EX235" s="242"/>
      <c r="EY235" s="242"/>
      <c r="EZ235" s="242"/>
      <c r="FA235" s="242"/>
      <c r="FB235" s="242"/>
      <c r="FC235" s="242"/>
      <c r="FD235" s="242"/>
      <c r="FE235" s="242"/>
      <c r="FF235" s="242"/>
      <c r="FG235" s="242"/>
      <c r="FH235" s="242"/>
      <c r="FI235" s="242"/>
      <c r="FJ235" s="242"/>
      <c r="FK235" s="242"/>
      <c r="FL235" s="242"/>
      <c r="FM235" s="242"/>
      <c r="FN235" s="242"/>
      <c r="FO235" s="242"/>
      <c r="FP235" s="242"/>
      <c r="FQ235" s="242"/>
      <c r="FR235" s="242"/>
      <c r="FS235" s="242"/>
      <c r="FT235" s="242"/>
      <c r="FU235" s="242"/>
      <c r="FV235" s="242"/>
      <c r="FW235" s="242"/>
      <c r="FX235" s="242"/>
      <c r="FY235" s="242"/>
      <c r="FZ235" s="242"/>
      <c r="GA235" s="242"/>
      <c r="GB235" s="242"/>
      <c r="GC235" s="242"/>
      <c r="GD235" s="242"/>
      <c r="GE235" s="242"/>
      <c r="GF235" s="242"/>
      <c r="GG235" s="242"/>
      <c r="GH235" s="242"/>
      <c r="GI235" s="242"/>
      <c r="GJ235" s="242"/>
      <c r="GK235" s="242"/>
      <c r="GL235" s="242"/>
      <c r="GM235" s="242"/>
      <c r="GN235" s="242"/>
      <c r="GO235" s="242"/>
      <c r="GP235" s="242"/>
      <c r="GQ235" s="242"/>
      <c r="GR235" s="242"/>
      <c r="GS235" s="242"/>
      <c r="GT235" s="242"/>
      <c r="GU235" s="242"/>
      <c r="GV235" s="242"/>
      <c r="GW235" s="242"/>
      <c r="GX235" s="242"/>
      <c r="GY235" s="242"/>
      <c r="GZ235" s="242"/>
      <c r="HA235" s="242"/>
      <c r="HB235" s="242"/>
      <c r="HC235" s="242"/>
      <c r="HD235" s="242"/>
      <c r="HE235" s="242"/>
      <c r="HF235" s="242"/>
      <c r="HG235" s="242"/>
      <c r="HH235" s="242"/>
      <c r="HI235" s="242"/>
      <c r="HJ235" s="242"/>
      <c r="HK235" s="242"/>
      <c r="HL235" s="242"/>
      <c r="HM235" s="242"/>
      <c r="HN235" s="242"/>
      <c r="HO235" s="242"/>
      <c r="HP235" s="242"/>
      <c r="HQ235" s="242"/>
      <c r="HR235" s="242"/>
      <c r="HS235" s="242"/>
      <c r="HT235" s="242"/>
      <c r="HU235" s="242"/>
      <c r="HV235" s="242"/>
      <c r="HW235" s="242"/>
      <c r="HX235" s="242"/>
      <c r="HY235" s="242"/>
      <c r="HZ235" s="242"/>
      <c r="IA235" s="242"/>
      <c r="IB235" s="242"/>
      <c r="IC235" s="242"/>
      <c r="ID235" s="242"/>
      <c r="IE235" s="242"/>
      <c r="IF235" s="242"/>
      <c r="IG235" s="242"/>
      <c r="IH235" s="242"/>
      <c r="II235" s="242"/>
      <c r="IJ235" s="242"/>
      <c r="IK235" s="242"/>
      <c r="IL235" s="242"/>
      <c r="IM235" s="242"/>
      <c r="IN235" s="242"/>
      <c r="IO235" s="242"/>
      <c r="IP235" s="242"/>
      <c r="IQ235" s="242"/>
      <c r="IR235" s="242"/>
      <c r="IS235" s="242"/>
      <c r="IT235" s="242"/>
      <c r="IU235" s="242"/>
      <c r="IV235" s="242"/>
    </row>
    <row r="236" spans="1:256" ht="15.75" customHeight="1" x14ac:dyDescent="0.2">
      <c r="A236" s="242"/>
      <c r="B236" s="242"/>
      <c r="C236" s="242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  <c r="AJ236" s="242"/>
      <c r="AK236" s="242"/>
      <c r="AL236" s="242"/>
      <c r="AM236" s="242"/>
      <c r="AN236" s="242"/>
      <c r="AO236" s="242"/>
      <c r="AP236" s="242"/>
      <c r="AQ236" s="242"/>
      <c r="AR236" s="242"/>
      <c r="AS236" s="242"/>
      <c r="AT236" s="242"/>
      <c r="AU236" s="242"/>
      <c r="AV236" s="242"/>
      <c r="AW236" s="242"/>
      <c r="AX236" s="242"/>
      <c r="AY236" s="242"/>
      <c r="AZ236" s="242"/>
      <c r="BA236" s="242"/>
      <c r="BB236" s="242"/>
      <c r="BC236" s="242"/>
      <c r="BD236" s="242"/>
      <c r="BE236" s="242"/>
      <c r="BF236" s="242"/>
      <c r="BG236" s="242"/>
      <c r="BH236" s="242"/>
      <c r="BI236" s="242"/>
      <c r="BJ236" s="242"/>
      <c r="BK236" s="242"/>
      <c r="BL236" s="242"/>
      <c r="BM236" s="242"/>
      <c r="BN236" s="242"/>
      <c r="BO236" s="242"/>
      <c r="BP236" s="242"/>
      <c r="BQ236" s="242"/>
      <c r="BR236" s="242"/>
      <c r="BS236" s="242"/>
      <c r="BT236" s="242"/>
      <c r="BU236" s="242"/>
      <c r="BV236" s="242"/>
      <c r="BW236" s="242"/>
      <c r="BX236" s="242"/>
      <c r="BY236" s="242"/>
      <c r="BZ236" s="242"/>
      <c r="CA236" s="242"/>
      <c r="CB236" s="242"/>
      <c r="CC236" s="242"/>
      <c r="CD236" s="242"/>
      <c r="CE236" s="242"/>
      <c r="CF236" s="242"/>
      <c r="CG236" s="242"/>
      <c r="CH236" s="242"/>
      <c r="CI236" s="242"/>
      <c r="CJ236" s="242"/>
      <c r="CK236" s="242"/>
      <c r="CL236" s="242"/>
      <c r="CM236" s="242"/>
      <c r="CN236" s="242"/>
      <c r="CO236" s="242"/>
      <c r="CP236" s="242"/>
      <c r="CQ236" s="242"/>
      <c r="CR236" s="242"/>
      <c r="CS236" s="242"/>
      <c r="CT236" s="242"/>
      <c r="CU236" s="242"/>
      <c r="CV236" s="242"/>
      <c r="CW236" s="242"/>
      <c r="CX236" s="242"/>
      <c r="CY236" s="242"/>
      <c r="CZ236" s="242"/>
      <c r="DA236" s="242"/>
      <c r="DB236" s="242"/>
      <c r="DC236" s="242"/>
      <c r="DD236" s="242"/>
      <c r="DE236" s="242"/>
      <c r="DF236" s="242"/>
      <c r="DG236" s="242"/>
      <c r="DH236" s="242"/>
      <c r="DI236" s="242"/>
      <c r="DJ236" s="242"/>
      <c r="DK236" s="242"/>
      <c r="DL236" s="242"/>
      <c r="DM236" s="242"/>
      <c r="DN236" s="242"/>
      <c r="DO236" s="242"/>
      <c r="DP236" s="242"/>
      <c r="DQ236" s="242"/>
      <c r="DR236" s="242"/>
      <c r="DS236" s="242"/>
      <c r="DT236" s="242"/>
      <c r="DU236" s="242"/>
      <c r="DV236" s="242"/>
      <c r="DW236" s="242"/>
      <c r="DX236" s="242"/>
      <c r="DY236" s="242"/>
      <c r="DZ236" s="242"/>
      <c r="EA236" s="242"/>
      <c r="EB236" s="242"/>
      <c r="EC236" s="242"/>
      <c r="ED236" s="242"/>
      <c r="EE236" s="242"/>
      <c r="EF236" s="242"/>
      <c r="EG236" s="242"/>
      <c r="EH236" s="242"/>
      <c r="EI236" s="242"/>
      <c r="EJ236" s="242"/>
      <c r="EK236" s="242"/>
      <c r="EL236" s="242"/>
      <c r="EM236" s="242"/>
      <c r="EN236" s="242"/>
      <c r="EO236" s="242"/>
      <c r="EP236" s="242"/>
      <c r="EQ236" s="242"/>
      <c r="ER236" s="242"/>
      <c r="ES236" s="242"/>
      <c r="ET236" s="242"/>
      <c r="EU236" s="242"/>
      <c r="EV236" s="242"/>
      <c r="EW236" s="242"/>
      <c r="EX236" s="242"/>
      <c r="EY236" s="242"/>
      <c r="EZ236" s="242"/>
      <c r="FA236" s="242"/>
      <c r="FB236" s="242"/>
      <c r="FC236" s="242"/>
      <c r="FD236" s="242"/>
      <c r="FE236" s="242"/>
      <c r="FF236" s="242"/>
      <c r="FG236" s="242"/>
      <c r="FH236" s="242"/>
      <c r="FI236" s="242"/>
      <c r="FJ236" s="242"/>
      <c r="FK236" s="242"/>
      <c r="FL236" s="242"/>
      <c r="FM236" s="242"/>
      <c r="FN236" s="242"/>
      <c r="FO236" s="242"/>
      <c r="FP236" s="242"/>
      <c r="FQ236" s="242"/>
      <c r="FR236" s="242"/>
      <c r="FS236" s="242"/>
      <c r="FT236" s="242"/>
      <c r="FU236" s="242"/>
      <c r="FV236" s="242"/>
      <c r="FW236" s="242"/>
      <c r="FX236" s="242"/>
      <c r="FY236" s="242"/>
      <c r="FZ236" s="242"/>
      <c r="GA236" s="242"/>
      <c r="GB236" s="242"/>
      <c r="GC236" s="242"/>
      <c r="GD236" s="242"/>
      <c r="GE236" s="242"/>
      <c r="GF236" s="242"/>
      <c r="GG236" s="242"/>
      <c r="GH236" s="242"/>
      <c r="GI236" s="242"/>
      <c r="GJ236" s="242"/>
      <c r="GK236" s="242"/>
      <c r="GL236" s="242"/>
      <c r="GM236" s="242"/>
      <c r="GN236" s="242"/>
      <c r="GO236" s="242"/>
      <c r="GP236" s="242"/>
      <c r="GQ236" s="242"/>
      <c r="GR236" s="242"/>
      <c r="GS236" s="242"/>
      <c r="GT236" s="242"/>
      <c r="GU236" s="242"/>
      <c r="GV236" s="242"/>
      <c r="GW236" s="242"/>
      <c r="GX236" s="242"/>
      <c r="GY236" s="242"/>
      <c r="GZ236" s="242"/>
      <c r="HA236" s="242"/>
      <c r="HB236" s="242"/>
      <c r="HC236" s="242"/>
      <c r="HD236" s="242"/>
      <c r="HE236" s="242"/>
      <c r="HF236" s="242"/>
      <c r="HG236" s="242"/>
      <c r="HH236" s="242"/>
      <c r="HI236" s="242"/>
      <c r="HJ236" s="242"/>
      <c r="HK236" s="242"/>
      <c r="HL236" s="242"/>
      <c r="HM236" s="242"/>
      <c r="HN236" s="242"/>
      <c r="HO236" s="242"/>
      <c r="HP236" s="242"/>
      <c r="HQ236" s="242"/>
      <c r="HR236" s="242"/>
      <c r="HS236" s="242"/>
      <c r="HT236" s="242"/>
      <c r="HU236" s="242"/>
      <c r="HV236" s="242"/>
      <c r="HW236" s="242"/>
      <c r="HX236" s="242"/>
      <c r="HY236" s="242"/>
      <c r="HZ236" s="242"/>
      <c r="IA236" s="242"/>
      <c r="IB236" s="242"/>
      <c r="IC236" s="242"/>
      <c r="ID236" s="242"/>
      <c r="IE236" s="242"/>
      <c r="IF236" s="242"/>
      <c r="IG236" s="242"/>
      <c r="IH236" s="242"/>
      <c r="II236" s="242"/>
      <c r="IJ236" s="242"/>
      <c r="IK236" s="242"/>
      <c r="IL236" s="242"/>
      <c r="IM236" s="242"/>
      <c r="IN236" s="242"/>
      <c r="IO236" s="242"/>
      <c r="IP236" s="242"/>
      <c r="IQ236" s="242"/>
      <c r="IR236" s="242"/>
      <c r="IS236" s="242"/>
      <c r="IT236" s="242"/>
      <c r="IU236" s="242"/>
      <c r="IV236" s="242"/>
    </row>
    <row r="237" spans="1:256" ht="15.75" customHeight="1" x14ac:dyDescent="0.2">
      <c r="A237" s="242"/>
      <c r="B237" s="242"/>
      <c r="C237" s="242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  <c r="AJ237" s="242"/>
      <c r="AK237" s="242"/>
      <c r="AL237" s="242"/>
      <c r="AM237" s="242"/>
      <c r="AN237" s="242"/>
      <c r="AO237" s="242"/>
      <c r="AP237" s="242"/>
      <c r="AQ237" s="242"/>
      <c r="AR237" s="242"/>
      <c r="AS237" s="242"/>
      <c r="AT237" s="242"/>
      <c r="AU237" s="242"/>
      <c r="AV237" s="242"/>
      <c r="AW237" s="242"/>
      <c r="AX237" s="242"/>
      <c r="AY237" s="242"/>
      <c r="AZ237" s="242"/>
      <c r="BA237" s="242"/>
      <c r="BB237" s="242"/>
      <c r="BC237" s="242"/>
      <c r="BD237" s="242"/>
      <c r="BE237" s="242"/>
      <c r="BF237" s="242"/>
      <c r="BG237" s="242"/>
      <c r="BH237" s="242"/>
      <c r="BI237" s="242"/>
      <c r="BJ237" s="242"/>
      <c r="BK237" s="242"/>
      <c r="BL237" s="242"/>
      <c r="BM237" s="242"/>
      <c r="BN237" s="242"/>
      <c r="BO237" s="242"/>
      <c r="BP237" s="242"/>
      <c r="BQ237" s="242"/>
      <c r="BR237" s="242"/>
      <c r="BS237" s="242"/>
      <c r="BT237" s="242"/>
      <c r="BU237" s="242"/>
      <c r="BV237" s="242"/>
      <c r="BW237" s="242"/>
      <c r="BX237" s="242"/>
      <c r="BY237" s="242"/>
      <c r="BZ237" s="242"/>
      <c r="CA237" s="242"/>
      <c r="CB237" s="242"/>
      <c r="CC237" s="242"/>
      <c r="CD237" s="242"/>
      <c r="CE237" s="242"/>
      <c r="CF237" s="242"/>
      <c r="CG237" s="242"/>
      <c r="CH237" s="242"/>
      <c r="CI237" s="242"/>
      <c r="CJ237" s="242"/>
      <c r="CK237" s="242"/>
      <c r="CL237" s="242"/>
      <c r="CM237" s="242"/>
      <c r="CN237" s="242"/>
      <c r="CO237" s="242"/>
      <c r="CP237" s="242"/>
      <c r="CQ237" s="242"/>
      <c r="CR237" s="242"/>
      <c r="CS237" s="242"/>
      <c r="CT237" s="242"/>
      <c r="CU237" s="242"/>
      <c r="CV237" s="242"/>
      <c r="CW237" s="242"/>
      <c r="CX237" s="242"/>
      <c r="CY237" s="242"/>
      <c r="CZ237" s="242"/>
      <c r="DA237" s="242"/>
      <c r="DB237" s="242"/>
      <c r="DC237" s="242"/>
      <c r="DD237" s="242"/>
      <c r="DE237" s="242"/>
      <c r="DF237" s="242"/>
      <c r="DG237" s="242"/>
      <c r="DH237" s="242"/>
      <c r="DI237" s="242"/>
      <c r="DJ237" s="242"/>
      <c r="DK237" s="242"/>
      <c r="DL237" s="242"/>
      <c r="DM237" s="242"/>
      <c r="DN237" s="242"/>
      <c r="DO237" s="242"/>
      <c r="DP237" s="242"/>
      <c r="DQ237" s="242"/>
      <c r="DR237" s="242"/>
      <c r="DS237" s="242"/>
      <c r="DT237" s="242"/>
      <c r="DU237" s="242"/>
      <c r="DV237" s="242"/>
      <c r="DW237" s="242"/>
      <c r="DX237" s="242"/>
      <c r="DY237" s="242"/>
      <c r="DZ237" s="242"/>
      <c r="EA237" s="242"/>
      <c r="EB237" s="242"/>
      <c r="EC237" s="242"/>
      <c r="ED237" s="242"/>
      <c r="EE237" s="242"/>
      <c r="EF237" s="242"/>
      <c r="EG237" s="242"/>
      <c r="EH237" s="242"/>
      <c r="EI237" s="242"/>
      <c r="EJ237" s="242"/>
      <c r="EK237" s="242"/>
      <c r="EL237" s="242"/>
      <c r="EM237" s="242"/>
      <c r="EN237" s="242"/>
      <c r="EO237" s="242"/>
      <c r="EP237" s="242"/>
      <c r="EQ237" s="242"/>
      <c r="ER237" s="242"/>
      <c r="ES237" s="242"/>
      <c r="ET237" s="242"/>
      <c r="EU237" s="242"/>
      <c r="EV237" s="242"/>
      <c r="EW237" s="242"/>
      <c r="EX237" s="242"/>
      <c r="EY237" s="242"/>
      <c r="EZ237" s="242"/>
      <c r="FA237" s="242"/>
      <c r="FB237" s="242"/>
      <c r="FC237" s="242"/>
      <c r="FD237" s="242"/>
      <c r="FE237" s="242"/>
      <c r="FF237" s="242"/>
      <c r="FG237" s="242"/>
      <c r="FH237" s="242"/>
      <c r="FI237" s="242"/>
      <c r="FJ237" s="242"/>
      <c r="FK237" s="242"/>
      <c r="FL237" s="242"/>
      <c r="FM237" s="242"/>
      <c r="FN237" s="242"/>
      <c r="FO237" s="242"/>
      <c r="FP237" s="242"/>
      <c r="FQ237" s="242"/>
      <c r="FR237" s="242"/>
      <c r="FS237" s="242"/>
      <c r="FT237" s="242"/>
      <c r="FU237" s="242"/>
      <c r="FV237" s="242"/>
      <c r="FW237" s="242"/>
      <c r="FX237" s="242"/>
      <c r="FY237" s="242"/>
      <c r="FZ237" s="242"/>
      <c r="GA237" s="242"/>
      <c r="GB237" s="242"/>
      <c r="GC237" s="242"/>
      <c r="GD237" s="242"/>
      <c r="GE237" s="242"/>
      <c r="GF237" s="242"/>
      <c r="GG237" s="242"/>
      <c r="GH237" s="242"/>
      <c r="GI237" s="242"/>
      <c r="GJ237" s="242"/>
      <c r="GK237" s="242"/>
      <c r="GL237" s="242"/>
      <c r="GM237" s="242"/>
      <c r="GN237" s="242"/>
      <c r="GO237" s="242"/>
      <c r="GP237" s="242"/>
      <c r="GQ237" s="242"/>
      <c r="GR237" s="242"/>
      <c r="GS237" s="242"/>
      <c r="GT237" s="242"/>
      <c r="GU237" s="242"/>
      <c r="GV237" s="242"/>
      <c r="GW237" s="242"/>
      <c r="GX237" s="242"/>
      <c r="GY237" s="242"/>
      <c r="GZ237" s="242"/>
      <c r="HA237" s="242"/>
      <c r="HB237" s="242"/>
      <c r="HC237" s="242"/>
      <c r="HD237" s="242"/>
      <c r="HE237" s="242"/>
      <c r="HF237" s="242"/>
      <c r="HG237" s="242"/>
      <c r="HH237" s="242"/>
      <c r="HI237" s="242"/>
      <c r="HJ237" s="242"/>
      <c r="HK237" s="242"/>
      <c r="HL237" s="242"/>
      <c r="HM237" s="242"/>
      <c r="HN237" s="242"/>
      <c r="HO237" s="242"/>
      <c r="HP237" s="242"/>
      <c r="HQ237" s="242"/>
      <c r="HR237" s="242"/>
      <c r="HS237" s="242"/>
      <c r="HT237" s="242"/>
      <c r="HU237" s="242"/>
      <c r="HV237" s="242"/>
      <c r="HW237" s="242"/>
      <c r="HX237" s="242"/>
      <c r="HY237" s="242"/>
      <c r="HZ237" s="242"/>
      <c r="IA237" s="242"/>
      <c r="IB237" s="242"/>
      <c r="IC237" s="242"/>
      <c r="ID237" s="242"/>
      <c r="IE237" s="242"/>
      <c r="IF237" s="242"/>
      <c r="IG237" s="242"/>
      <c r="IH237" s="242"/>
      <c r="II237" s="242"/>
      <c r="IJ237" s="242"/>
      <c r="IK237" s="242"/>
      <c r="IL237" s="242"/>
      <c r="IM237" s="242"/>
      <c r="IN237" s="242"/>
      <c r="IO237" s="242"/>
      <c r="IP237" s="242"/>
      <c r="IQ237" s="242"/>
      <c r="IR237" s="242"/>
      <c r="IS237" s="242"/>
      <c r="IT237" s="242"/>
      <c r="IU237" s="242"/>
      <c r="IV237" s="242"/>
    </row>
    <row r="238" spans="1:256" ht="15.75" customHeight="1" x14ac:dyDescent="0.2">
      <c r="A238" s="242"/>
      <c r="B238" s="242"/>
      <c r="C238" s="242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  <c r="AJ238" s="242"/>
      <c r="AK238" s="242"/>
      <c r="AL238" s="242"/>
      <c r="AM238" s="242"/>
      <c r="AN238" s="242"/>
      <c r="AO238" s="242"/>
      <c r="AP238" s="242"/>
      <c r="AQ238" s="242"/>
      <c r="AR238" s="242"/>
      <c r="AS238" s="242"/>
      <c r="AT238" s="242"/>
      <c r="AU238" s="242"/>
      <c r="AV238" s="242"/>
      <c r="AW238" s="242"/>
      <c r="AX238" s="242"/>
      <c r="AY238" s="242"/>
      <c r="AZ238" s="242"/>
      <c r="BA238" s="242"/>
      <c r="BB238" s="242"/>
      <c r="BC238" s="242"/>
      <c r="BD238" s="242"/>
      <c r="BE238" s="242"/>
      <c r="BF238" s="242"/>
      <c r="BG238" s="242"/>
      <c r="BH238" s="242"/>
      <c r="BI238" s="242"/>
      <c r="BJ238" s="242"/>
      <c r="BK238" s="242"/>
      <c r="BL238" s="242"/>
      <c r="BM238" s="242"/>
      <c r="BN238" s="242"/>
      <c r="BO238" s="242"/>
      <c r="BP238" s="242"/>
      <c r="BQ238" s="242"/>
      <c r="BR238" s="242"/>
      <c r="BS238" s="242"/>
      <c r="BT238" s="242"/>
      <c r="BU238" s="242"/>
      <c r="BV238" s="242"/>
      <c r="BW238" s="242"/>
      <c r="BX238" s="242"/>
      <c r="BY238" s="242"/>
      <c r="BZ238" s="242"/>
      <c r="CA238" s="242"/>
      <c r="CB238" s="242"/>
      <c r="CC238" s="242"/>
      <c r="CD238" s="242"/>
      <c r="CE238" s="242"/>
      <c r="CF238" s="242"/>
      <c r="CG238" s="242"/>
      <c r="CH238" s="242"/>
      <c r="CI238" s="242"/>
      <c r="CJ238" s="242"/>
      <c r="CK238" s="242"/>
      <c r="CL238" s="242"/>
      <c r="CM238" s="242"/>
      <c r="CN238" s="242"/>
      <c r="CO238" s="242"/>
      <c r="CP238" s="242"/>
      <c r="CQ238" s="242"/>
      <c r="CR238" s="242"/>
      <c r="CS238" s="242"/>
      <c r="CT238" s="242"/>
      <c r="CU238" s="242"/>
      <c r="CV238" s="242"/>
      <c r="CW238" s="242"/>
      <c r="CX238" s="242"/>
      <c r="CY238" s="242"/>
      <c r="CZ238" s="242"/>
      <c r="DA238" s="242"/>
      <c r="DB238" s="242"/>
      <c r="DC238" s="242"/>
      <c r="DD238" s="242"/>
      <c r="DE238" s="242"/>
      <c r="DF238" s="242"/>
      <c r="DG238" s="242"/>
      <c r="DH238" s="242"/>
      <c r="DI238" s="242"/>
      <c r="DJ238" s="242"/>
      <c r="DK238" s="242"/>
      <c r="DL238" s="242"/>
      <c r="DM238" s="242"/>
      <c r="DN238" s="242"/>
      <c r="DO238" s="242"/>
      <c r="DP238" s="242"/>
      <c r="DQ238" s="242"/>
      <c r="DR238" s="242"/>
      <c r="DS238" s="242"/>
      <c r="DT238" s="242"/>
      <c r="DU238" s="242"/>
      <c r="DV238" s="242"/>
      <c r="DW238" s="242"/>
      <c r="DX238" s="242"/>
      <c r="DY238" s="242"/>
      <c r="DZ238" s="242"/>
      <c r="EA238" s="242"/>
      <c r="EB238" s="242"/>
      <c r="EC238" s="242"/>
      <c r="ED238" s="242"/>
      <c r="EE238" s="242"/>
      <c r="EF238" s="242"/>
      <c r="EG238" s="242"/>
      <c r="EH238" s="242"/>
      <c r="EI238" s="242"/>
      <c r="EJ238" s="242"/>
      <c r="EK238" s="242"/>
      <c r="EL238" s="242"/>
      <c r="EM238" s="242"/>
      <c r="EN238" s="242"/>
      <c r="EO238" s="242"/>
      <c r="EP238" s="242"/>
      <c r="EQ238" s="242"/>
      <c r="ER238" s="242"/>
      <c r="ES238" s="242"/>
      <c r="ET238" s="242"/>
      <c r="EU238" s="242"/>
      <c r="EV238" s="242"/>
      <c r="EW238" s="242"/>
      <c r="EX238" s="242"/>
      <c r="EY238" s="242"/>
      <c r="EZ238" s="242"/>
      <c r="FA238" s="242"/>
      <c r="FB238" s="242"/>
      <c r="FC238" s="242"/>
      <c r="FD238" s="242"/>
      <c r="FE238" s="242"/>
      <c r="FF238" s="242"/>
      <c r="FG238" s="242"/>
      <c r="FH238" s="242"/>
      <c r="FI238" s="242"/>
      <c r="FJ238" s="242"/>
      <c r="FK238" s="242"/>
      <c r="FL238" s="242"/>
      <c r="FM238" s="242"/>
      <c r="FN238" s="242"/>
      <c r="FO238" s="242"/>
      <c r="FP238" s="242"/>
      <c r="FQ238" s="242"/>
      <c r="FR238" s="242"/>
      <c r="FS238" s="242"/>
      <c r="FT238" s="242"/>
      <c r="FU238" s="242"/>
      <c r="FV238" s="242"/>
      <c r="FW238" s="242"/>
      <c r="FX238" s="242"/>
      <c r="FY238" s="242"/>
      <c r="FZ238" s="242"/>
      <c r="GA238" s="242"/>
      <c r="GB238" s="242"/>
      <c r="GC238" s="242"/>
      <c r="GD238" s="242"/>
      <c r="GE238" s="242"/>
      <c r="GF238" s="242"/>
      <c r="GG238" s="242"/>
      <c r="GH238" s="242"/>
      <c r="GI238" s="242"/>
      <c r="GJ238" s="242"/>
      <c r="GK238" s="242"/>
      <c r="GL238" s="242"/>
      <c r="GM238" s="242"/>
      <c r="GN238" s="242"/>
      <c r="GO238" s="242"/>
      <c r="GP238" s="242"/>
      <c r="GQ238" s="242"/>
      <c r="GR238" s="242"/>
      <c r="GS238" s="242"/>
      <c r="GT238" s="242"/>
      <c r="GU238" s="242"/>
      <c r="GV238" s="242"/>
      <c r="GW238" s="242"/>
      <c r="GX238" s="242"/>
      <c r="GY238" s="242"/>
      <c r="GZ238" s="242"/>
      <c r="HA238" s="242"/>
      <c r="HB238" s="242"/>
      <c r="HC238" s="242"/>
      <c r="HD238" s="242"/>
      <c r="HE238" s="242"/>
      <c r="HF238" s="242"/>
      <c r="HG238" s="242"/>
      <c r="HH238" s="242"/>
      <c r="HI238" s="242"/>
      <c r="HJ238" s="242"/>
      <c r="HK238" s="242"/>
      <c r="HL238" s="242"/>
      <c r="HM238" s="242"/>
      <c r="HN238" s="242"/>
      <c r="HO238" s="242"/>
      <c r="HP238" s="242"/>
      <c r="HQ238" s="242"/>
      <c r="HR238" s="242"/>
      <c r="HS238" s="242"/>
      <c r="HT238" s="242"/>
      <c r="HU238" s="242"/>
      <c r="HV238" s="242"/>
      <c r="HW238" s="242"/>
      <c r="HX238" s="242"/>
      <c r="HY238" s="242"/>
      <c r="HZ238" s="242"/>
      <c r="IA238" s="242"/>
      <c r="IB238" s="242"/>
      <c r="IC238" s="242"/>
      <c r="ID238" s="242"/>
      <c r="IE238" s="242"/>
      <c r="IF238" s="242"/>
      <c r="IG238" s="242"/>
      <c r="IH238" s="242"/>
      <c r="II238" s="242"/>
      <c r="IJ238" s="242"/>
      <c r="IK238" s="242"/>
      <c r="IL238" s="242"/>
      <c r="IM238" s="242"/>
      <c r="IN238" s="242"/>
      <c r="IO238" s="242"/>
      <c r="IP238" s="242"/>
      <c r="IQ238" s="242"/>
      <c r="IR238" s="242"/>
      <c r="IS238" s="242"/>
      <c r="IT238" s="242"/>
      <c r="IU238" s="242"/>
      <c r="IV238" s="242"/>
    </row>
    <row r="239" spans="1:256" ht="15.75" customHeight="1" x14ac:dyDescent="0.2">
      <c r="A239" s="242"/>
      <c r="B239" s="242"/>
      <c r="C239" s="242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  <c r="AJ239" s="242"/>
      <c r="AK239" s="242"/>
      <c r="AL239" s="242"/>
      <c r="AM239" s="242"/>
      <c r="AN239" s="242"/>
      <c r="AO239" s="242"/>
      <c r="AP239" s="242"/>
      <c r="AQ239" s="242"/>
      <c r="AR239" s="242"/>
      <c r="AS239" s="242"/>
      <c r="AT239" s="242"/>
      <c r="AU239" s="242"/>
      <c r="AV239" s="242"/>
      <c r="AW239" s="242"/>
      <c r="AX239" s="242"/>
      <c r="AY239" s="242"/>
      <c r="AZ239" s="242"/>
      <c r="BA239" s="242"/>
      <c r="BB239" s="242"/>
      <c r="BC239" s="242"/>
      <c r="BD239" s="242"/>
      <c r="BE239" s="242"/>
      <c r="BF239" s="242"/>
      <c r="BG239" s="242"/>
      <c r="BH239" s="242"/>
      <c r="BI239" s="242"/>
      <c r="BJ239" s="242"/>
      <c r="BK239" s="242"/>
      <c r="BL239" s="242"/>
      <c r="BM239" s="242"/>
      <c r="BN239" s="242"/>
      <c r="BO239" s="242"/>
      <c r="BP239" s="242"/>
      <c r="BQ239" s="242"/>
      <c r="BR239" s="242"/>
      <c r="BS239" s="242"/>
      <c r="BT239" s="242"/>
      <c r="BU239" s="242"/>
      <c r="BV239" s="242"/>
      <c r="BW239" s="242"/>
      <c r="BX239" s="242"/>
      <c r="BY239" s="242"/>
      <c r="BZ239" s="242"/>
      <c r="CA239" s="242"/>
      <c r="CB239" s="242"/>
      <c r="CC239" s="242"/>
      <c r="CD239" s="242"/>
      <c r="CE239" s="242"/>
      <c r="CF239" s="242"/>
      <c r="CG239" s="242"/>
      <c r="CH239" s="242"/>
      <c r="CI239" s="242"/>
      <c r="CJ239" s="242"/>
      <c r="CK239" s="242"/>
      <c r="CL239" s="242"/>
      <c r="CM239" s="242"/>
      <c r="CN239" s="242"/>
      <c r="CO239" s="242"/>
      <c r="CP239" s="242"/>
      <c r="CQ239" s="242"/>
      <c r="CR239" s="242"/>
      <c r="CS239" s="242"/>
      <c r="CT239" s="242"/>
      <c r="CU239" s="242"/>
      <c r="CV239" s="242"/>
      <c r="CW239" s="242"/>
      <c r="CX239" s="242"/>
      <c r="CY239" s="242"/>
      <c r="CZ239" s="242"/>
      <c r="DA239" s="242"/>
      <c r="DB239" s="242"/>
      <c r="DC239" s="242"/>
      <c r="DD239" s="242"/>
      <c r="DE239" s="242"/>
      <c r="DF239" s="242"/>
      <c r="DG239" s="242"/>
      <c r="DH239" s="242"/>
      <c r="DI239" s="242"/>
      <c r="DJ239" s="242"/>
      <c r="DK239" s="242"/>
      <c r="DL239" s="242"/>
      <c r="DM239" s="242"/>
      <c r="DN239" s="242"/>
      <c r="DO239" s="242"/>
      <c r="DP239" s="242"/>
      <c r="DQ239" s="242"/>
      <c r="DR239" s="242"/>
      <c r="DS239" s="242"/>
      <c r="DT239" s="242"/>
      <c r="DU239" s="242"/>
      <c r="DV239" s="242"/>
      <c r="DW239" s="242"/>
      <c r="DX239" s="242"/>
      <c r="DY239" s="242"/>
      <c r="DZ239" s="242"/>
      <c r="EA239" s="242"/>
      <c r="EB239" s="242"/>
      <c r="EC239" s="242"/>
      <c r="ED239" s="242"/>
      <c r="EE239" s="242"/>
      <c r="EF239" s="242"/>
      <c r="EG239" s="242"/>
      <c r="EH239" s="242"/>
      <c r="EI239" s="242"/>
      <c r="EJ239" s="242"/>
      <c r="EK239" s="242"/>
      <c r="EL239" s="242"/>
      <c r="EM239" s="242"/>
      <c r="EN239" s="242"/>
      <c r="EO239" s="242"/>
      <c r="EP239" s="242"/>
      <c r="EQ239" s="242"/>
      <c r="ER239" s="242"/>
      <c r="ES239" s="242"/>
      <c r="ET239" s="242"/>
      <c r="EU239" s="242"/>
      <c r="EV239" s="242"/>
      <c r="EW239" s="242"/>
      <c r="EX239" s="242"/>
      <c r="EY239" s="242"/>
      <c r="EZ239" s="242"/>
      <c r="FA239" s="242"/>
      <c r="FB239" s="242"/>
      <c r="FC239" s="242"/>
      <c r="FD239" s="242"/>
      <c r="FE239" s="242"/>
      <c r="FF239" s="242"/>
      <c r="FG239" s="242"/>
      <c r="FH239" s="242"/>
      <c r="FI239" s="242"/>
      <c r="FJ239" s="242"/>
      <c r="FK239" s="242"/>
      <c r="FL239" s="242"/>
      <c r="FM239" s="242"/>
      <c r="FN239" s="242"/>
      <c r="FO239" s="242"/>
      <c r="FP239" s="242"/>
      <c r="FQ239" s="242"/>
      <c r="FR239" s="242"/>
      <c r="FS239" s="242"/>
      <c r="FT239" s="242"/>
      <c r="FU239" s="242"/>
      <c r="FV239" s="242"/>
      <c r="FW239" s="242"/>
      <c r="FX239" s="242"/>
      <c r="FY239" s="242"/>
      <c r="FZ239" s="242"/>
      <c r="GA239" s="242"/>
      <c r="GB239" s="242"/>
      <c r="GC239" s="242"/>
      <c r="GD239" s="242"/>
      <c r="GE239" s="242"/>
      <c r="GF239" s="242"/>
      <c r="GG239" s="242"/>
      <c r="GH239" s="242"/>
      <c r="GI239" s="242"/>
      <c r="GJ239" s="242"/>
      <c r="GK239" s="242"/>
      <c r="GL239" s="242"/>
      <c r="GM239" s="242"/>
      <c r="GN239" s="242"/>
      <c r="GO239" s="242"/>
      <c r="GP239" s="242"/>
      <c r="GQ239" s="242"/>
      <c r="GR239" s="242"/>
      <c r="GS239" s="242"/>
      <c r="GT239" s="242"/>
      <c r="GU239" s="242"/>
      <c r="GV239" s="242"/>
      <c r="GW239" s="242"/>
      <c r="GX239" s="242"/>
      <c r="GY239" s="242"/>
      <c r="GZ239" s="242"/>
      <c r="HA239" s="242"/>
      <c r="HB239" s="242"/>
      <c r="HC239" s="242"/>
      <c r="HD239" s="242"/>
      <c r="HE239" s="242"/>
      <c r="HF239" s="242"/>
      <c r="HG239" s="242"/>
      <c r="HH239" s="242"/>
      <c r="HI239" s="242"/>
      <c r="HJ239" s="242"/>
      <c r="HK239" s="242"/>
      <c r="HL239" s="242"/>
      <c r="HM239" s="242"/>
      <c r="HN239" s="242"/>
      <c r="HO239" s="242"/>
      <c r="HP239" s="242"/>
      <c r="HQ239" s="242"/>
      <c r="HR239" s="242"/>
      <c r="HS239" s="242"/>
      <c r="HT239" s="242"/>
      <c r="HU239" s="242"/>
      <c r="HV239" s="242"/>
      <c r="HW239" s="242"/>
      <c r="HX239" s="242"/>
      <c r="HY239" s="242"/>
      <c r="HZ239" s="242"/>
      <c r="IA239" s="242"/>
      <c r="IB239" s="242"/>
      <c r="IC239" s="242"/>
      <c r="ID239" s="242"/>
      <c r="IE239" s="242"/>
      <c r="IF239" s="242"/>
      <c r="IG239" s="242"/>
      <c r="IH239" s="242"/>
      <c r="II239" s="242"/>
      <c r="IJ239" s="242"/>
      <c r="IK239" s="242"/>
      <c r="IL239" s="242"/>
      <c r="IM239" s="242"/>
      <c r="IN239" s="242"/>
      <c r="IO239" s="242"/>
      <c r="IP239" s="242"/>
      <c r="IQ239" s="242"/>
      <c r="IR239" s="242"/>
      <c r="IS239" s="242"/>
      <c r="IT239" s="242"/>
      <c r="IU239" s="242"/>
      <c r="IV239" s="242"/>
    </row>
    <row r="240" spans="1:256" ht="15.75" customHeight="1" x14ac:dyDescent="0.2">
      <c r="A240" s="242"/>
      <c r="B240" s="242"/>
      <c r="C240" s="242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  <c r="AJ240" s="242"/>
      <c r="AK240" s="242"/>
      <c r="AL240" s="242"/>
      <c r="AM240" s="242"/>
      <c r="AN240" s="242"/>
      <c r="AO240" s="242"/>
      <c r="AP240" s="242"/>
      <c r="AQ240" s="242"/>
      <c r="AR240" s="242"/>
      <c r="AS240" s="242"/>
      <c r="AT240" s="242"/>
      <c r="AU240" s="242"/>
      <c r="AV240" s="242"/>
      <c r="AW240" s="242"/>
      <c r="AX240" s="242"/>
      <c r="AY240" s="242"/>
      <c r="AZ240" s="242"/>
      <c r="BA240" s="242"/>
      <c r="BB240" s="242"/>
      <c r="BC240" s="242"/>
      <c r="BD240" s="242"/>
      <c r="BE240" s="242"/>
      <c r="BF240" s="242"/>
      <c r="BG240" s="242"/>
      <c r="BH240" s="242"/>
      <c r="BI240" s="242"/>
      <c r="BJ240" s="242"/>
      <c r="BK240" s="242"/>
      <c r="BL240" s="242"/>
      <c r="BM240" s="242"/>
      <c r="BN240" s="242"/>
      <c r="BO240" s="242"/>
      <c r="BP240" s="242"/>
      <c r="BQ240" s="242"/>
      <c r="BR240" s="242"/>
      <c r="BS240" s="242"/>
      <c r="BT240" s="242"/>
      <c r="BU240" s="242"/>
      <c r="BV240" s="242"/>
      <c r="BW240" s="242"/>
      <c r="BX240" s="242"/>
      <c r="BY240" s="242"/>
      <c r="BZ240" s="242"/>
      <c r="CA240" s="242"/>
      <c r="CB240" s="242"/>
      <c r="CC240" s="242"/>
      <c r="CD240" s="242"/>
      <c r="CE240" s="242"/>
      <c r="CF240" s="242"/>
      <c r="CG240" s="242"/>
      <c r="CH240" s="242"/>
      <c r="CI240" s="242"/>
      <c r="CJ240" s="242"/>
      <c r="CK240" s="242"/>
      <c r="CL240" s="242"/>
      <c r="CM240" s="242"/>
      <c r="CN240" s="242"/>
      <c r="CO240" s="242"/>
      <c r="CP240" s="242"/>
      <c r="CQ240" s="242"/>
      <c r="CR240" s="242"/>
      <c r="CS240" s="242"/>
      <c r="CT240" s="242"/>
      <c r="CU240" s="242"/>
      <c r="CV240" s="242"/>
      <c r="CW240" s="242"/>
      <c r="CX240" s="242"/>
      <c r="CY240" s="242"/>
      <c r="CZ240" s="242"/>
      <c r="DA240" s="242"/>
      <c r="DB240" s="242"/>
      <c r="DC240" s="242"/>
      <c r="DD240" s="242"/>
      <c r="DE240" s="242"/>
      <c r="DF240" s="242"/>
      <c r="DG240" s="242"/>
      <c r="DH240" s="242"/>
      <c r="DI240" s="242"/>
      <c r="DJ240" s="242"/>
      <c r="DK240" s="242"/>
      <c r="DL240" s="242"/>
      <c r="DM240" s="242"/>
      <c r="DN240" s="242"/>
      <c r="DO240" s="242"/>
      <c r="DP240" s="242"/>
      <c r="DQ240" s="242"/>
      <c r="DR240" s="242"/>
      <c r="DS240" s="242"/>
      <c r="DT240" s="242"/>
      <c r="DU240" s="242"/>
      <c r="DV240" s="242"/>
      <c r="DW240" s="242"/>
      <c r="DX240" s="242"/>
      <c r="DY240" s="242"/>
      <c r="DZ240" s="242"/>
      <c r="EA240" s="242"/>
      <c r="EB240" s="242"/>
      <c r="EC240" s="242"/>
      <c r="ED240" s="242"/>
      <c r="EE240" s="242"/>
      <c r="EF240" s="242"/>
      <c r="EG240" s="242"/>
      <c r="EH240" s="242"/>
      <c r="EI240" s="242"/>
      <c r="EJ240" s="242"/>
      <c r="EK240" s="242"/>
      <c r="EL240" s="242"/>
      <c r="EM240" s="242"/>
      <c r="EN240" s="242"/>
      <c r="EO240" s="242"/>
      <c r="EP240" s="242"/>
      <c r="EQ240" s="242"/>
      <c r="ER240" s="242"/>
      <c r="ES240" s="242"/>
      <c r="ET240" s="242"/>
      <c r="EU240" s="242"/>
      <c r="EV240" s="242"/>
      <c r="EW240" s="242"/>
      <c r="EX240" s="242"/>
      <c r="EY240" s="242"/>
      <c r="EZ240" s="242"/>
      <c r="FA240" s="242"/>
      <c r="FB240" s="242"/>
      <c r="FC240" s="242"/>
      <c r="FD240" s="242"/>
      <c r="FE240" s="242"/>
      <c r="FF240" s="242"/>
      <c r="FG240" s="242"/>
      <c r="FH240" s="242"/>
      <c r="FI240" s="242"/>
      <c r="FJ240" s="242"/>
      <c r="FK240" s="242"/>
      <c r="FL240" s="242"/>
      <c r="FM240" s="242"/>
      <c r="FN240" s="242"/>
      <c r="FO240" s="242"/>
      <c r="FP240" s="242"/>
      <c r="FQ240" s="242"/>
      <c r="FR240" s="242"/>
      <c r="FS240" s="242"/>
      <c r="FT240" s="242"/>
      <c r="FU240" s="242"/>
      <c r="FV240" s="242"/>
      <c r="FW240" s="242"/>
      <c r="FX240" s="242"/>
      <c r="FY240" s="242"/>
      <c r="FZ240" s="242"/>
      <c r="GA240" s="242"/>
      <c r="GB240" s="242"/>
      <c r="GC240" s="242"/>
      <c r="GD240" s="242"/>
      <c r="GE240" s="242"/>
      <c r="GF240" s="242"/>
      <c r="GG240" s="242"/>
      <c r="GH240" s="242"/>
      <c r="GI240" s="242"/>
      <c r="GJ240" s="242"/>
      <c r="GK240" s="242"/>
      <c r="GL240" s="242"/>
      <c r="GM240" s="242"/>
      <c r="GN240" s="242"/>
      <c r="GO240" s="242"/>
      <c r="GP240" s="242"/>
      <c r="GQ240" s="242"/>
      <c r="GR240" s="242"/>
      <c r="GS240" s="242"/>
      <c r="GT240" s="242"/>
      <c r="GU240" s="242"/>
      <c r="GV240" s="242"/>
      <c r="GW240" s="242"/>
      <c r="GX240" s="242"/>
      <c r="GY240" s="242"/>
      <c r="GZ240" s="242"/>
      <c r="HA240" s="242"/>
      <c r="HB240" s="242"/>
      <c r="HC240" s="242"/>
      <c r="HD240" s="242"/>
      <c r="HE240" s="242"/>
      <c r="HF240" s="242"/>
      <c r="HG240" s="242"/>
      <c r="HH240" s="242"/>
      <c r="HI240" s="242"/>
      <c r="HJ240" s="242"/>
      <c r="HK240" s="242"/>
      <c r="HL240" s="242"/>
      <c r="HM240" s="242"/>
      <c r="HN240" s="242"/>
      <c r="HO240" s="242"/>
      <c r="HP240" s="242"/>
      <c r="HQ240" s="242"/>
      <c r="HR240" s="242"/>
      <c r="HS240" s="242"/>
      <c r="HT240" s="242"/>
      <c r="HU240" s="242"/>
      <c r="HV240" s="242"/>
      <c r="HW240" s="242"/>
      <c r="HX240" s="242"/>
      <c r="HY240" s="242"/>
      <c r="HZ240" s="242"/>
      <c r="IA240" s="242"/>
      <c r="IB240" s="242"/>
      <c r="IC240" s="242"/>
      <c r="ID240" s="242"/>
      <c r="IE240" s="242"/>
      <c r="IF240" s="242"/>
      <c r="IG240" s="242"/>
      <c r="IH240" s="242"/>
      <c r="II240" s="242"/>
      <c r="IJ240" s="242"/>
      <c r="IK240" s="242"/>
      <c r="IL240" s="242"/>
      <c r="IM240" s="242"/>
      <c r="IN240" s="242"/>
      <c r="IO240" s="242"/>
      <c r="IP240" s="242"/>
      <c r="IQ240" s="242"/>
      <c r="IR240" s="242"/>
      <c r="IS240" s="242"/>
      <c r="IT240" s="242"/>
      <c r="IU240" s="242"/>
      <c r="IV240" s="242"/>
    </row>
    <row r="241" spans="1:256" ht="15.75" customHeight="1" x14ac:dyDescent="0.2">
      <c r="A241" s="242"/>
      <c r="B241" s="242"/>
      <c r="C241" s="242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  <c r="AJ241" s="242"/>
      <c r="AK241" s="242"/>
      <c r="AL241" s="242"/>
      <c r="AM241" s="242"/>
      <c r="AN241" s="242"/>
      <c r="AO241" s="242"/>
      <c r="AP241" s="242"/>
      <c r="AQ241" s="242"/>
      <c r="AR241" s="242"/>
      <c r="AS241" s="242"/>
      <c r="AT241" s="242"/>
      <c r="AU241" s="242"/>
      <c r="AV241" s="242"/>
      <c r="AW241" s="242"/>
      <c r="AX241" s="242"/>
      <c r="AY241" s="242"/>
      <c r="AZ241" s="242"/>
      <c r="BA241" s="242"/>
      <c r="BB241" s="242"/>
      <c r="BC241" s="242"/>
      <c r="BD241" s="242"/>
      <c r="BE241" s="242"/>
      <c r="BF241" s="242"/>
      <c r="BG241" s="242"/>
      <c r="BH241" s="242"/>
      <c r="BI241" s="242"/>
      <c r="BJ241" s="242"/>
      <c r="BK241" s="242"/>
      <c r="BL241" s="242"/>
      <c r="BM241" s="242"/>
      <c r="BN241" s="242"/>
      <c r="BO241" s="242"/>
      <c r="BP241" s="242"/>
      <c r="BQ241" s="242"/>
      <c r="BR241" s="242"/>
      <c r="BS241" s="242"/>
      <c r="BT241" s="242"/>
      <c r="BU241" s="242"/>
      <c r="BV241" s="242"/>
      <c r="BW241" s="242"/>
      <c r="BX241" s="242"/>
      <c r="BY241" s="242"/>
      <c r="BZ241" s="242"/>
      <c r="CA241" s="242"/>
      <c r="CB241" s="242"/>
      <c r="CC241" s="242"/>
      <c r="CD241" s="242"/>
      <c r="CE241" s="242"/>
      <c r="CF241" s="242"/>
      <c r="CG241" s="242"/>
      <c r="CH241" s="242"/>
      <c r="CI241" s="242"/>
      <c r="CJ241" s="242"/>
      <c r="CK241" s="242"/>
      <c r="CL241" s="242"/>
      <c r="CM241" s="242"/>
      <c r="CN241" s="242"/>
      <c r="CO241" s="242"/>
      <c r="CP241" s="242"/>
      <c r="CQ241" s="242"/>
      <c r="CR241" s="242"/>
      <c r="CS241" s="242"/>
      <c r="CT241" s="242"/>
      <c r="CU241" s="242"/>
      <c r="CV241" s="242"/>
      <c r="CW241" s="242"/>
      <c r="CX241" s="242"/>
      <c r="CY241" s="242"/>
      <c r="CZ241" s="242"/>
      <c r="DA241" s="242"/>
      <c r="DB241" s="242"/>
      <c r="DC241" s="242"/>
      <c r="DD241" s="242"/>
      <c r="DE241" s="242"/>
      <c r="DF241" s="242"/>
      <c r="DG241" s="242"/>
      <c r="DH241" s="242"/>
      <c r="DI241" s="242"/>
      <c r="DJ241" s="242"/>
      <c r="DK241" s="242"/>
      <c r="DL241" s="242"/>
      <c r="DM241" s="242"/>
      <c r="DN241" s="242"/>
      <c r="DO241" s="242"/>
      <c r="DP241" s="242"/>
      <c r="DQ241" s="242"/>
      <c r="DR241" s="242"/>
      <c r="DS241" s="242"/>
      <c r="DT241" s="242"/>
      <c r="DU241" s="242"/>
      <c r="DV241" s="242"/>
      <c r="DW241" s="242"/>
      <c r="DX241" s="242"/>
      <c r="DY241" s="242"/>
      <c r="DZ241" s="242"/>
      <c r="EA241" s="242"/>
      <c r="EB241" s="242"/>
      <c r="EC241" s="242"/>
      <c r="ED241" s="242"/>
      <c r="EE241" s="242"/>
      <c r="EF241" s="242"/>
      <c r="EG241" s="242"/>
      <c r="EH241" s="242"/>
      <c r="EI241" s="242"/>
      <c r="EJ241" s="242"/>
      <c r="EK241" s="242"/>
      <c r="EL241" s="242"/>
      <c r="EM241" s="242"/>
      <c r="EN241" s="242"/>
      <c r="EO241" s="242"/>
      <c r="EP241" s="242"/>
      <c r="EQ241" s="242"/>
      <c r="ER241" s="242"/>
      <c r="ES241" s="242"/>
      <c r="ET241" s="242"/>
      <c r="EU241" s="242"/>
      <c r="EV241" s="242"/>
      <c r="EW241" s="242"/>
      <c r="EX241" s="242"/>
      <c r="EY241" s="242"/>
      <c r="EZ241" s="242"/>
      <c r="FA241" s="242"/>
      <c r="FB241" s="242"/>
      <c r="FC241" s="242"/>
      <c r="FD241" s="242"/>
      <c r="FE241" s="242"/>
      <c r="FF241" s="242"/>
      <c r="FG241" s="242"/>
      <c r="FH241" s="242"/>
      <c r="FI241" s="242"/>
      <c r="FJ241" s="242"/>
      <c r="FK241" s="242"/>
      <c r="FL241" s="242"/>
      <c r="FM241" s="242"/>
      <c r="FN241" s="242"/>
      <c r="FO241" s="242"/>
      <c r="FP241" s="242"/>
      <c r="FQ241" s="242"/>
      <c r="FR241" s="242"/>
      <c r="FS241" s="242"/>
      <c r="FT241" s="242"/>
      <c r="FU241" s="242"/>
      <c r="FV241" s="242"/>
      <c r="FW241" s="242"/>
      <c r="FX241" s="242"/>
      <c r="FY241" s="242"/>
      <c r="FZ241" s="242"/>
      <c r="GA241" s="242"/>
      <c r="GB241" s="242"/>
      <c r="GC241" s="242"/>
      <c r="GD241" s="242"/>
      <c r="GE241" s="242"/>
      <c r="GF241" s="242"/>
      <c r="GG241" s="242"/>
      <c r="GH241" s="242"/>
      <c r="GI241" s="242"/>
      <c r="GJ241" s="242"/>
      <c r="GK241" s="242"/>
      <c r="GL241" s="242"/>
      <c r="GM241" s="242"/>
      <c r="GN241" s="242"/>
      <c r="GO241" s="242"/>
      <c r="GP241" s="242"/>
      <c r="GQ241" s="242"/>
      <c r="GR241" s="242"/>
      <c r="GS241" s="242"/>
      <c r="GT241" s="242"/>
      <c r="GU241" s="242"/>
      <c r="GV241" s="242"/>
      <c r="GW241" s="242"/>
      <c r="GX241" s="242"/>
      <c r="GY241" s="242"/>
      <c r="GZ241" s="242"/>
      <c r="HA241" s="242"/>
      <c r="HB241" s="242"/>
      <c r="HC241" s="242"/>
      <c r="HD241" s="242"/>
      <c r="HE241" s="242"/>
      <c r="HF241" s="242"/>
      <c r="HG241" s="242"/>
      <c r="HH241" s="242"/>
      <c r="HI241" s="242"/>
      <c r="HJ241" s="242"/>
      <c r="HK241" s="242"/>
      <c r="HL241" s="242"/>
      <c r="HM241" s="242"/>
      <c r="HN241" s="242"/>
      <c r="HO241" s="242"/>
      <c r="HP241" s="242"/>
      <c r="HQ241" s="242"/>
      <c r="HR241" s="242"/>
      <c r="HS241" s="242"/>
      <c r="HT241" s="242"/>
      <c r="HU241" s="242"/>
      <c r="HV241" s="242"/>
      <c r="HW241" s="242"/>
      <c r="HX241" s="242"/>
      <c r="HY241" s="242"/>
      <c r="HZ241" s="242"/>
      <c r="IA241" s="242"/>
      <c r="IB241" s="242"/>
      <c r="IC241" s="242"/>
      <c r="ID241" s="242"/>
      <c r="IE241" s="242"/>
      <c r="IF241" s="242"/>
      <c r="IG241" s="242"/>
      <c r="IH241" s="242"/>
      <c r="II241" s="242"/>
      <c r="IJ241" s="242"/>
      <c r="IK241" s="242"/>
      <c r="IL241" s="242"/>
      <c r="IM241" s="242"/>
      <c r="IN241" s="242"/>
      <c r="IO241" s="242"/>
      <c r="IP241" s="242"/>
      <c r="IQ241" s="242"/>
      <c r="IR241" s="242"/>
      <c r="IS241" s="242"/>
      <c r="IT241" s="242"/>
      <c r="IU241" s="242"/>
      <c r="IV241" s="242"/>
    </row>
    <row r="242" spans="1:256" ht="15.75" customHeight="1" x14ac:dyDescent="0.2">
      <c r="A242" s="242"/>
      <c r="B242" s="242"/>
      <c r="C242" s="242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  <c r="AJ242" s="242"/>
      <c r="AK242" s="242"/>
      <c r="AL242" s="242"/>
      <c r="AM242" s="242"/>
      <c r="AN242" s="242"/>
      <c r="AO242" s="242"/>
      <c r="AP242" s="242"/>
      <c r="AQ242" s="242"/>
      <c r="AR242" s="242"/>
      <c r="AS242" s="242"/>
      <c r="AT242" s="242"/>
      <c r="AU242" s="242"/>
      <c r="AV242" s="242"/>
      <c r="AW242" s="242"/>
      <c r="AX242" s="242"/>
      <c r="AY242" s="242"/>
      <c r="AZ242" s="242"/>
      <c r="BA242" s="242"/>
      <c r="BB242" s="242"/>
      <c r="BC242" s="242"/>
      <c r="BD242" s="242"/>
      <c r="BE242" s="242"/>
      <c r="BF242" s="242"/>
      <c r="BG242" s="242"/>
      <c r="BH242" s="242"/>
      <c r="BI242" s="242"/>
      <c r="BJ242" s="242"/>
      <c r="BK242" s="242"/>
      <c r="BL242" s="242"/>
      <c r="BM242" s="242"/>
      <c r="BN242" s="242"/>
      <c r="BO242" s="242"/>
      <c r="BP242" s="242"/>
      <c r="BQ242" s="242"/>
      <c r="BR242" s="242"/>
      <c r="BS242" s="242"/>
      <c r="BT242" s="242"/>
      <c r="BU242" s="242"/>
      <c r="BV242" s="242"/>
      <c r="BW242" s="242"/>
      <c r="BX242" s="242"/>
      <c r="BY242" s="242"/>
      <c r="BZ242" s="242"/>
      <c r="CA242" s="242"/>
      <c r="CB242" s="242"/>
      <c r="CC242" s="242"/>
      <c r="CD242" s="242"/>
      <c r="CE242" s="242"/>
      <c r="CF242" s="242"/>
      <c r="CG242" s="242"/>
      <c r="CH242" s="242"/>
      <c r="CI242" s="242"/>
      <c r="CJ242" s="242"/>
      <c r="CK242" s="242"/>
      <c r="CL242" s="242"/>
      <c r="CM242" s="242"/>
      <c r="CN242" s="242"/>
      <c r="CO242" s="242"/>
      <c r="CP242" s="242"/>
      <c r="CQ242" s="242"/>
      <c r="CR242" s="242"/>
      <c r="CS242" s="242"/>
      <c r="CT242" s="242"/>
      <c r="CU242" s="242"/>
      <c r="CV242" s="242"/>
      <c r="CW242" s="242"/>
      <c r="CX242" s="242"/>
      <c r="CY242" s="242"/>
      <c r="CZ242" s="242"/>
      <c r="DA242" s="242"/>
      <c r="DB242" s="242"/>
      <c r="DC242" s="242"/>
      <c r="DD242" s="242"/>
      <c r="DE242" s="242"/>
      <c r="DF242" s="242"/>
      <c r="DG242" s="242"/>
      <c r="DH242" s="242"/>
      <c r="DI242" s="242"/>
      <c r="DJ242" s="242"/>
      <c r="DK242" s="242"/>
      <c r="DL242" s="242"/>
      <c r="DM242" s="242"/>
      <c r="DN242" s="242"/>
      <c r="DO242" s="242"/>
      <c r="DP242" s="242"/>
      <c r="DQ242" s="242"/>
      <c r="DR242" s="242"/>
      <c r="DS242" s="242"/>
      <c r="DT242" s="242"/>
      <c r="DU242" s="242"/>
      <c r="DV242" s="242"/>
      <c r="DW242" s="242"/>
      <c r="DX242" s="242"/>
      <c r="DY242" s="242"/>
      <c r="DZ242" s="242"/>
      <c r="EA242" s="242"/>
      <c r="EB242" s="242"/>
      <c r="EC242" s="242"/>
      <c r="ED242" s="242"/>
      <c r="EE242" s="242"/>
      <c r="EF242" s="242"/>
      <c r="EG242" s="242"/>
      <c r="EH242" s="242"/>
      <c r="EI242" s="242"/>
      <c r="EJ242" s="242"/>
      <c r="EK242" s="242"/>
      <c r="EL242" s="242"/>
      <c r="EM242" s="242"/>
      <c r="EN242" s="242"/>
      <c r="EO242" s="242"/>
      <c r="EP242" s="242"/>
      <c r="EQ242" s="242"/>
      <c r="ER242" s="242"/>
      <c r="ES242" s="242"/>
      <c r="ET242" s="242"/>
      <c r="EU242" s="242"/>
      <c r="EV242" s="242"/>
      <c r="EW242" s="242"/>
      <c r="EX242" s="242"/>
      <c r="EY242" s="242"/>
      <c r="EZ242" s="242"/>
      <c r="FA242" s="242"/>
      <c r="FB242" s="242"/>
      <c r="FC242" s="242"/>
      <c r="FD242" s="242"/>
      <c r="FE242" s="242"/>
      <c r="FF242" s="242"/>
      <c r="FG242" s="242"/>
      <c r="FH242" s="242"/>
      <c r="FI242" s="242"/>
      <c r="FJ242" s="242"/>
      <c r="FK242" s="242"/>
      <c r="FL242" s="242"/>
      <c r="FM242" s="242"/>
      <c r="FN242" s="242"/>
      <c r="FO242" s="242"/>
      <c r="FP242" s="242"/>
      <c r="FQ242" s="242"/>
      <c r="FR242" s="242"/>
      <c r="FS242" s="242"/>
      <c r="FT242" s="242"/>
      <c r="FU242" s="242"/>
      <c r="FV242" s="242"/>
      <c r="FW242" s="242"/>
      <c r="FX242" s="242"/>
      <c r="FY242" s="242"/>
      <c r="FZ242" s="242"/>
      <c r="GA242" s="242"/>
      <c r="GB242" s="242"/>
      <c r="GC242" s="242"/>
      <c r="GD242" s="242"/>
      <c r="GE242" s="242"/>
      <c r="GF242" s="242"/>
      <c r="GG242" s="242"/>
      <c r="GH242" s="242"/>
      <c r="GI242" s="242"/>
      <c r="GJ242" s="242"/>
      <c r="GK242" s="242"/>
      <c r="GL242" s="242"/>
      <c r="GM242" s="242"/>
      <c r="GN242" s="242"/>
      <c r="GO242" s="242"/>
      <c r="GP242" s="242"/>
      <c r="GQ242" s="242"/>
      <c r="GR242" s="242"/>
      <c r="GS242" s="242"/>
      <c r="GT242" s="242"/>
      <c r="GU242" s="242"/>
      <c r="GV242" s="242"/>
      <c r="GW242" s="242"/>
      <c r="GX242" s="242"/>
      <c r="GY242" s="242"/>
      <c r="GZ242" s="242"/>
      <c r="HA242" s="242"/>
      <c r="HB242" s="242"/>
      <c r="HC242" s="242"/>
      <c r="HD242" s="242"/>
      <c r="HE242" s="242"/>
      <c r="HF242" s="242"/>
      <c r="HG242" s="242"/>
      <c r="HH242" s="242"/>
      <c r="HI242" s="242"/>
      <c r="HJ242" s="242"/>
      <c r="HK242" s="242"/>
      <c r="HL242" s="242"/>
      <c r="HM242" s="242"/>
      <c r="HN242" s="242"/>
      <c r="HO242" s="242"/>
      <c r="HP242" s="242"/>
      <c r="HQ242" s="242"/>
      <c r="HR242" s="242"/>
      <c r="HS242" s="242"/>
      <c r="HT242" s="242"/>
      <c r="HU242" s="242"/>
      <c r="HV242" s="242"/>
      <c r="HW242" s="242"/>
      <c r="HX242" s="242"/>
      <c r="HY242" s="242"/>
      <c r="HZ242" s="242"/>
      <c r="IA242" s="242"/>
      <c r="IB242" s="242"/>
      <c r="IC242" s="242"/>
      <c r="ID242" s="242"/>
      <c r="IE242" s="242"/>
      <c r="IF242" s="242"/>
      <c r="IG242" s="242"/>
      <c r="IH242" s="242"/>
      <c r="II242" s="242"/>
      <c r="IJ242" s="242"/>
      <c r="IK242" s="242"/>
      <c r="IL242" s="242"/>
      <c r="IM242" s="242"/>
      <c r="IN242" s="242"/>
      <c r="IO242" s="242"/>
      <c r="IP242" s="242"/>
      <c r="IQ242" s="242"/>
      <c r="IR242" s="242"/>
      <c r="IS242" s="242"/>
      <c r="IT242" s="242"/>
      <c r="IU242" s="242"/>
      <c r="IV242" s="242"/>
    </row>
    <row r="243" spans="1:256" ht="15.75" customHeight="1" x14ac:dyDescent="0.2">
      <c r="A243" s="242"/>
      <c r="B243" s="242"/>
      <c r="C243" s="242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  <c r="AJ243" s="242"/>
      <c r="AK243" s="242"/>
      <c r="AL243" s="242"/>
      <c r="AM243" s="242"/>
      <c r="AN243" s="242"/>
      <c r="AO243" s="242"/>
      <c r="AP243" s="242"/>
      <c r="AQ243" s="242"/>
      <c r="AR243" s="242"/>
      <c r="AS243" s="242"/>
      <c r="AT243" s="242"/>
      <c r="AU243" s="242"/>
      <c r="AV243" s="242"/>
      <c r="AW243" s="242"/>
      <c r="AX243" s="242"/>
      <c r="AY243" s="242"/>
      <c r="AZ243" s="242"/>
      <c r="BA243" s="242"/>
      <c r="BB243" s="242"/>
      <c r="BC243" s="242"/>
      <c r="BD243" s="242"/>
      <c r="BE243" s="242"/>
      <c r="BF243" s="242"/>
      <c r="BG243" s="242"/>
      <c r="BH243" s="242"/>
      <c r="BI243" s="242"/>
      <c r="BJ243" s="242"/>
      <c r="BK243" s="242"/>
      <c r="BL243" s="242"/>
      <c r="BM243" s="242"/>
      <c r="BN243" s="242"/>
      <c r="BO243" s="242"/>
      <c r="BP243" s="242"/>
      <c r="BQ243" s="242"/>
      <c r="BR243" s="242"/>
      <c r="BS243" s="242"/>
      <c r="BT243" s="242"/>
      <c r="BU243" s="242"/>
      <c r="BV243" s="242"/>
      <c r="BW243" s="242"/>
      <c r="BX243" s="242"/>
      <c r="BY243" s="242"/>
      <c r="BZ243" s="242"/>
      <c r="CA243" s="242"/>
      <c r="CB243" s="242"/>
      <c r="CC243" s="242"/>
      <c r="CD243" s="242"/>
      <c r="CE243" s="242"/>
      <c r="CF243" s="242"/>
      <c r="CG243" s="242"/>
      <c r="CH243" s="242"/>
      <c r="CI243" s="242"/>
      <c r="CJ243" s="242"/>
      <c r="CK243" s="242"/>
      <c r="CL243" s="242"/>
      <c r="CM243" s="242"/>
      <c r="CN243" s="242"/>
      <c r="CO243" s="242"/>
      <c r="CP243" s="242"/>
      <c r="CQ243" s="242"/>
      <c r="CR243" s="242"/>
      <c r="CS243" s="242"/>
      <c r="CT243" s="242"/>
      <c r="CU243" s="242"/>
      <c r="CV243" s="242"/>
      <c r="CW243" s="242"/>
      <c r="CX243" s="242"/>
      <c r="CY243" s="242"/>
      <c r="CZ243" s="242"/>
      <c r="DA243" s="242"/>
      <c r="DB243" s="242"/>
      <c r="DC243" s="242"/>
      <c r="DD243" s="242"/>
      <c r="DE243" s="242"/>
      <c r="DF243" s="242"/>
      <c r="DG243" s="242"/>
      <c r="DH243" s="242"/>
      <c r="DI243" s="242"/>
      <c r="DJ243" s="242"/>
      <c r="DK243" s="242"/>
      <c r="DL243" s="242"/>
      <c r="DM243" s="242"/>
      <c r="DN243" s="242"/>
      <c r="DO243" s="242"/>
      <c r="DP243" s="242"/>
      <c r="DQ243" s="242"/>
      <c r="DR243" s="242"/>
      <c r="DS243" s="242"/>
      <c r="DT243" s="242"/>
      <c r="DU243" s="242"/>
      <c r="DV243" s="242"/>
      <c r="DW243" s="242"/>
      <c r="DX243" s="242"/>
      <c r="DY243" s="242"/>
      <c r="DZ243" s="242"/>
      <c r="EA243" s="242"/>
      <c r="EB243" s="242"/>
      <c r="EC243" s="242"/>
      <c r="ED243" s="242"/>
      <c r="EE243" s="242"/>
      <c r="EF243" s="242"/>
      <c r="EG243" s="242"/>
      <c r="EH243" s="242"/>
      <c r="EI243" s="242"/>
      <c r="EJ243" s="242"/>
      <c r="EK243" s="242"/>
      <c r="EL243" s="242"/>
      <c r="EM243" s="242"/>
      <c r="EN243" s="242"/>
      <c r="EO243" s="242"/>
      <c r="EP243" s="242"/>
      <c r="EQ243" s="242"/>
      <c r="ER243" s="242"/>
      <c r="ES243" s="242"/>
      <c r="ET243" s="242"/>
      <c r="EU243" s="242"/>
      <c r="EV243" s="242"/>
      <c r="EW243" s="242"/>
      <c r="EX243" s="242"/>
      <c r="EY243" s="242"/>
      <c r="EZ243" s="242"/>
      <c r="FA243" s="242"/>
      <c r="FB243" s="242"/>
      <c r="FC243" s="242"/>
      <c r="FD243" s="242"/>
      <c r="FE243" s="242"/>
      <c r="FF243" s="242"/>
      <c r="FG243" s="242"/>
      <c r="FH243" s="242"/>
      <c r="FI243" s="242"/>
      <c r="FJ243" s="242"/>
      <c r="FK243" s="242"/>
      <c r="FL243" s="242"/>
      <c r="FM243" s="242"/>
      <c r="FN243" s="242"/>
      <c r="FO243" s="242"/>
      <c r="FP243" s="242"/>
      <c r="FQ243" s="242"/>
      <c r="FR243" s="242"/>
      <c r="FS243" s="242"/>
      <c r="FT243" s="242"/>
      <c r="FU243" s="242"/>
      <c r="FV243" s="242"/>
      <c r="FW243" s="242"/>
      <c r="FX243" s="242"/>
      <c r="FY243" s="242"/>
      <c r="FZ243" s="242"/>
      <c r="GA243" s="242"/>
      <c r="GB243" s="242"/>
      <c r="GC243" s="242"/>
      <c r="GD243" s="242"/>
      <c r="GE243" s="242"/>
      <c r="GF243" s="242"/>
      <c r="GG243" s="242"/>
      <c r="GH243" s="242"/>
      <c r="GI243" s="242"/>
      <c r="GJ243" s="242"/>
      <c r="GK243" s="242"/>
      <c r="GL243" s="242"/>
      <c r="GM243" s="242"/>
      <c r="GN243" s="242"/>
      <c r="GO243" s="242"/>
      <c r="GP243" s="242"/>
      <c r="GQ243" s="242"/>
      <c r="GR243" s="242"/>
      <c r="GS243" s="242"/>
      <c r="GT243" s="242"/>
      <c r="GU243" s="242"/>
      <c r="GV243" s="242"/>
      <c r="GW243" s="242"/>
      <c r="GX243" s="242"/>
      <c r="GY243" s="242"/>
      <c r="GZ243" s="242"/>
      <c r="HA243" s="242"/>
      <c r="HB243" s="242"/>
      <c r="HC243" s="242"/>
      <c r="HD243" s="242"/>
      <c r="HE243" s="242"/>
      <c r="HF243" s="242"/>
      <c r="HG243" s="242"/>
      <c r="HH243" s="242"/>
      <c r="HI243" s="242"/>
      <c r="HJ243" s="242"/>
      <c r="HK243" s="242"/>
      <c r="HL243" s="242"/>
      <c r="HM243" s="242"/>
      <c r="HN243" s="242"/>
      <c r="HO243" s="242"/>
      <c r="HP243" s="242"/>
      <c r="HQ243" s="242"/>
      <c r="HR243" s="242"/>
      <c r="HS243" s="242"/>
      <c r="HT243" s="242"/>
      <c r="HU243" s="242"/>
      <c r="HV243" s="242"/>
      <c r="HW243" s="242"/>
      <c r="HX243" s="242"/>
      <c r="HY243" s="242"/>
      <c r="HZ243" s="242"/>
      <c r="IA243" s="242"/>
      <c r="IB243" s="242"/>
      <c r="IC243" s="242"/>
      <c r="ID243" s="242"/>
      <c r="IE243" s="242"/>
      <c r="IF243" s="242"/>
      <c r="IG243" s="242"/>
      <c r="IH243" s="242"/>
      <c r="II243" s="242"/>
      <c r="IJ243" s="242"/>
      <c r="IK243" s="242"/>
      <c r="IL243" s="242"/>
      <c r="IM243" s="242"/>
      <c r="IN243" s="242"/>
      <c r="IO243" s="242"/>
      <c r="IP243" s="242"/>
      <c r="IQ243" s="242"/>
      <c r="IR243" s="242"/>
      <c r="IS243" s="242"/>
      <c r="IT243" s="242"/>
      <c r="IU243" s="242"/>
      <c r="IV243" s="242"/>
    </row>
    <row r="244" spans="1:256" ht="15.75" customHeight="1" x14ac:dyDescent="0.2">
      <c r="A244" s="242"/>
      <c r="B244" s="242"/>
      <c r="C244" s="242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  <c r="AJ244" s="242"/>
      <c r="AK244" s="242"/>
      <c r="AL244" s="242"/>
      <c r="AM244" s="242"/>
      <c r="AN244" s="242"/>
      <c r="AO244" s="242"/>
      <c r="AP244" s="242"/>
      <c r="AQ244" s="242"/>
      <c r="AR244" s="242"/>
      <c r="AS244" s="242"/>
      <c r="AT244" s="242"/>
      <c r="AU244" s="242"/>
      <c r="AV244" s="242"/>
      <c r="AW244" s="242"/>
      <c r="AX244" s="242"/>
      <c r="AY244" s="242"/>
      <c r="AZ244" s="242"/>
      <c r="BA244" s="242"/>
      <c r="BB244" s="242"/>
      <c r="BC244" s="242"/>
      <c r="BD244" s="242"/>
      <c r="BE244" s="242"/>
      <c r="BF244" s="242"/>
      <c r="BG244" s="242"/>
      <c r="BH244" s="242"/>
      <c r="BI244" s="242"/>
      <c r="BJ244" s="242"/>
      <c r="BK244" s="242"/>
      <c r="BL244" s="242"/>
      <c r="BM244" s="242"/>
      <c r="BN244" s="242"/>
      <c r="BO244" s="242"/>
      <c r="BP244" s="242"/>
      <c r="BQ244" s="242"/>
      <c r="BR244" s="242"/>
      <c r="BS244" s="242"/>
      <c r="BT244" s="242"/>
      <c r="BU244" s="242"/>
      <c r="BV244" s="242"/>
      <c r="BW244" s="242"/>
      <c r="BX244" s="242"/>
      <c r="BY244" s="242"/>
      <c r="BZ244" s="242"/>
      <c r="CA244" s="242"/>
      <c r="CB244" s="242"/>
      <c r="CC244" s="242"/>
      <c r="CD244" s="242"/>
      <c r="CE244" s="242"/>
      <c r="CF244" s="242"/>
      <c r="CG244" s="242"/>
      <c r="CH244" s="242"/>
      <c r="CI244" s="242"/>
      <c r="CJ244" s="242"/>
      <c r="CK244" s="242"/>
      <c r="CL244" s="242"/>
      <c r="CM244" s="242"/>
      <c r="CN244" s="242"/>
      <c r="CO244" s="242"/>
      <c r="CP244" s="242"/>
      <c r="CQ244" s="242"/>
      <c r="CR244" s="242"/>
      <c r="CS244" s="242"/>
      <c r="CT244" s="242"/>
      <c r="CU244" s="242"/>
      <c r="CV244" s="242"/>
      <c r="CW244" s="242"/>
      <c r="CX244" s="242"/>
      <c r="CY244" s="242"/>
      <c r="CZ244" s="242"/>
      <c r="DA244" s="242"/>
      <c r="DB244" s="242"/>
      <c r="DC244" s="242"/>
      <c r="DD244" s="242"/>
      <c r="DE244" s="242"/>
      <c r="DF244" s="242"/>
      <c r="DG244" s="242"/>
      <c r="DH244" s="242"/>
      <c r="DI244" s="242"/>
      <c r="DJ244" s="242"/>
      <c r="DK244" s="242"/>
      <c r="DL244" s="242"/>
      <c r="DM244" s="242"/>
      <c r="DN244" s="242"/>
      <c r="DO244" s="242"/>
      <c r="DP244" s="242"/>
      <c r="DQ244" s="242"/>
      <c r="DR244" s="242"/>
      <c r="DS244" s="242"/>
      <c r="DT244" s="242"/>
      <c r="DU244" s="242"/>
      <c r="DV244" s="242"/>
      <c r="DW244" s="242"/>
      <c r="DX244" s="242"/>
      <c r="DY244" s="242"/>
      <c r="DZ244" s="242"/>
      <c r="EA244" s="242"/>
      <c r="EB244" s="242"/>
      <c r="EC244" s="242"/>
      <c r="ED244" s="242"/>
      <c r="EE244" s="242"/>
      <c r="EF244" s="242"/>
      <c r="EG244" s="242"/>
      <c r="EH244" s="242"/>
      <c r="EI244" s="242"/>
      <c r="EJ244" s="242"/>
      <c r="EK244" s="242"/>
      <c r="EL244" s="242"/>
      <c r="EM244" s="242"/>
      <c r="EN244" s="242"/>
      <c r="EO244" s="242"/>
      <c r="EP244" s="242"/>
      <c r="EQ244" s="242"/>
      <c r="ER244" s="242"/>
      <c r="ES244" s="242"/>
      <c r="ET244" s="242"/>
      <c r="EU244" s="242"/>
      <c r="EV244" s="242"/>
      <c r="EW244" s="242"/>
      <c r="EX244" s="242"/>
      <c r="EY244" s="242"/>
      <c r="EZ244" s="242"/>
      <c r="FA244" s="242"/>
      <c r="FB244" s="242"/>
      <c r="FC244" s="242"/>
      <c r="FD244" s="242"/>
      <c r="FE244" s="242"/>
      <c r="FF244" s="242"/>
      <c r="FG244" s="242"/>
      <c r="FH244" s="242"/>
      <c r="FI244" s="242"/>
      <c r="FJ244" s="242"/>
      <c r="FK244" s="242"/>
      <c r="FL244" s="242"/>
      <c r="FM244" s="242"/>
      <c r="FN244" s="242"/>
      <c r="FO244" s="242"/>
      <c r="FP244" s="242"/>
      <c r="FQ244" s="242"/>
      <c r="FR244" s="242"/>
      <c r="FS244" s="242"/>
      <c r="FT244" s="242"/>
      <c r="FU244" s="242"/>
      <c r="FV244" s="242"/>
      <c r="FW244" s="242"/>
      <c r="FX244" s="242"/>
      <c r="FY244" s="242"/>
      <c r="FZ244" s="242"/>
      <c r="GA244" s="242"/>
      <c r="GB244" s="242"/>
      <c r="GC244" s="242"/>
      <c r="GD244" s="242"/>
      <c r="GE244" s="242"/>
      <c r="GF244" s="242"/>
      <c r="GG244" s="242"/>
      <c r="GH244" s="242"/>
      <c r="GI244" s="242"/>
      <c r="GJ244" s="242"/>
      <c r="GK244" s="242"/>
      <c r="GL244" s="242"/>
      <c r="GM244" s="242"/>
      <c r="GN244" s="242"/>
      <c r="GO244" s="242"/>
      <c r="GP244" s="242"/>
      <c r="GQ244" s="242"/>
      <c r="GR244" s="242"/>
      <c r="GS244" s="242"/>
      <c r="GT244" s="242"/>
      <c r="GU244" s="242"/>
      <c r="GV244" s="242"/>
      <c r="GW244" s="242"/>
      <c r="GX244" s="242"/>
      <c r="GY244" s="242"/>
      <c r="GZ244" s="242"/>
      <c r="HA244" s="242"/>
      <c r="HB244" s="242"/>
      <c r="HC244" s="242"/>
      <c r="HD244" s="242"/>
      <c r="HE244" s="242"/>
      <c r="HF244" s="242"/>
      <c r="HG244" s="242"/>
      <c r="HH244" s="242"/>
      <c r="HI244" s="242"/>
      <c r="HJ244" s="242"/>
      <c r="HK244" s="242"/>
      <c r="HL244" s="242"/>
      <c r="HM244" s="242"/>
      <c r="HN244" s="242"/>
      <c r="HO244" s="242"/>
      <c r="HP244" s="242"/>
      <c r="HQ244" s="242"/>
      <c r="HR244" s="242"/>
      <c r="HS244" s="242"/>
      <c r="HT244" s="242"/>
      <c r="HU244" s="242"/>
      <c r="HV244" s="242"/>
      <c r="HW244" s="242"/>
      <c r="HX244" s="242"/>
      <c r="HY244" s="242"/>
      <c r="HZ244" s="242"/>
      <c r="IA244" s="242"/>
      <c r="IB244" s="242"/>
      <c r="IC244" s="242"/>
      <c r="ID244" s="242"/>
      <c r="IE244" s="242"/>
      <c r="IF244" s="242"/>
      <c r="IG244" s="242"/>
      <c r="IH244" s="242"/>
      <c r="II244" s="242"/>
      <c r="IJ244" s="242"/>
      <c r="IK244" s="242"/>
      <c r="IL244" s="242"/>
      <c r="IM244" s="242"/>
      <c r="IN244" s="242"/>
      <c r="IO244" s="242"/>
      <c r="IP244" s="242"/>
      <c r="IQ244" s="242"/>
      <c r="IR244" s="242"/>
      <c r="IS244" s="242"/>
      <c r="IT244" s="242"/>
      <c r="IU244" s="242"/>
      <c r="IV244" s="242"/>
    </row>
    <row r="245" spans="1:256" ht="15.75" customHeight="1" x14ac:dyDescent="0.2">
      <c r="A245" s="242"/>
      <c r="B245" s="242"/>
      <c r="C245" s="242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  <c r="AJ245" s="242"/>
      <c r="AK245" s="242"/>
      <c r="AL245" s="242"/>
      <c r="AM245" s="242"/>
      <c r="AN245" s="242"/>
      <c r="AO245" s="242"/>
      <c r="AP245" s="242"/>
      <c r="AQ245" s="242"/>
      <c r="AR245" s="242"/>
      <c r="AS245" s="242"/>
      <c r="AT245" s="242"/>
      <c r="AU245" s="242"/>
      <c r="AV245" s="242"/>
      <c r="AW245" s="242"/>
      <c r="AX245" s="242"/>
      <c r="AY245" s="242"/>
      <c r="AZ245" s="242"/>
      <c r="BA245" s="242"/>
      <c r="BB245" s="242"/>
      <c r="BC245" s="242"/>
      <c r="BD245" s="242"/>
      <c r="BE245" s="242"/>
      <c r="BF245" s="242"/>
      <c r="BG245" s="242"/>
      <c r="BH245" s="242"/>
      <c r="BI245" s="242"/>
      <c r="BJ245" s="242"/>
      <c r="BK245" s="242"/>
      <c r="BL245" s="242"/>
      <c r="BM245" s="242"/>
      <c r="BN245" s="242"/>
      <c r="BO245" s="242"/>
      <c r="BP245" s="242"/>
      <c r="BQ245" s="242"/>
      <c r="BR245" s="242"/>
      <c r="BS245" s="242"/>
      <c r="BT245" s="242"/>
      <c r="BU245" s="242"/>
      <c r="BV245" s="242"/>
      <c r="BW245" s="242"/>
      <c r="BX245" s="242"/>
      <c r="BY245" s="242"/>
      <c r="BZ245" s="242"/>
      <c r="CA245" s="242"/>
      <c r="CB245" s="242"/>
      <c r="CC245" s="242"/>
      <c r="CD245" s="242"/>
      <c r="CE245" s="242"/>
      <c r="CF245" s="242"/>
      <c r="CG245" s="242"/>
      <c r="CH245" s="242"/>
      <c r="CI245" s="242"/>
      <c r="CJ245" s="242"/>
      <c r="CK245" s="242"/>
      <c r="CL245" s="242"/>
      <c r="CM245" s="242"/>
      <c r="CN245" s="242"/>
      <c r="CO245" s="242"/>
      <c r="CP245" s="242"/>
      <c r="CQ245" s="242"/>
      <c r="CR245" s="242"/>
      <c r="CS245" s="242"/>
      <c r="CT245" s="242"/>
      <c r="CU245" s="242"/>
      <c r="CV245" s="242"/>
      <c r="CW245" s="242"/>
      <c r="CX245" s="242"/>
      <c r="CY245" s="242"/>
      <c r="CZ245" s="242"/>
      <c r="DA245" s="242"/>
      <c r="DB245" s="242"/>
      <c r="DC245" s="242"/>
      <c r="DD245" s="242"/>
      <c r="DE245" s="242"/>
      <c r="DF245" s="242"/>
      <c r="DG245" s="242"/>
      <c r="DH245" s="242"/>
      <c r="DI245" s="242"/>
      <c r="DJ245" s="242"/>
      <c r="DK245" s="242"/>
      <c r="DL245" s="242"/>
      <c r="DM245" s="242"/>
      <c r="DN245" s="242"/>
      <c r="DO245" s="242"/>
      <c r="DP245" s="242"/>
      <c r="DQ245" s="242"/>
      <c r="DR245" s="242"/>
      <c r="DS245" s="242"/>
      <c r="DT245" s="242"/>
      <c r="DU245" s="242"/>
      <c r="DV245" s="242"/>
      <c r="DW245" s="242"/>
      <c r="DX245" s="242"/>
      <c r="DY245" s="242"/>
      <c r="DZ245" s="242"/>
      <c r="EA245" s="242"/>
      <c r="EB245" s="242"/>
      <c r="EC245" s="242"/>
      <c r="ED245" s="242"/>
      <c r="EE245" s="242"/>
      <c r="EF245" s="242"/>
      <c r="EG245" s="242"/>
      <c r="EH245" s="242"/>
      <c r="EI245" s="242"/>
      <c r="EJ245" s="242"/>
      <c r="EK245" s="242"/>
      <c r="EL245" s="242"/>
      <c r="EM245" s="242"/>
      <c r="EN245" s="242"/>
      <c r="EO245" s="242"/>
      <c r="EP245" s="242"/>
      <c r="EQ245" s="242"/>
      <c r="ER245" s="242"/>
      <c r="ES245" s="242"/>
      <c r="ET245" s="242"/>
      <c r="EU245" s="242"/>
      <c r="EV245" s="242"/>
      <c r="EW245" s="242"/>
      <c r="EX245" s="242"/>
      <c r="EY245" s="242"/>
      <c r="EZ245" s="242"/>
      <c r="FA245" s="242"/>
      <c r="FB245" s="242"/>
      <c r="FC245" s="242"/>
      <c r="FD245" s="242"/>
      <c r="FE245" s="242"/>
      <c r="FF245" s="242"/>
      <c r="FG245" s="242"/>
      <c r="FH245" s="242"/>
      <c r="FI245" s="242"/>
      <c r="FJ245" s="242"/>
      <c r="FK245" s="242"/>
      <c r="FL245" s="242"/>
      <c r="FM245" s="242"/>
      <c r="FN245" s="242"/>
      <c r="FO245" s="242"/>
      <c r="FP245" s="242"/>
      <c r="FQ245" s="242"/>
      <c r="FR245" s="242"/>
      <c r="FS245" s="242"/>
      <c r="FT245" s="242"/>
      <c r="FU245" s="242"/>
      <c r="FV245" s="242"/>
      <c r="FW245" s="242"/>
      <c r="FX245" s="242"/>
      <c r="FY245" s="242"/>
      <c r="FZ245" s="242"/>
      <c r="GA245" s="242"/>
      <c r="GB245" s="242"/>
      <c r="GC245" s="242"/>
      <c r="GD245" s="242"/>
      <c r="GE245" s="242"/>
      <c r="GF245" s="242"/>
      <c r="GG245" s="242"/>
      <c r="GH245" s="242"/>
      <c r="GI245" s="242"/>
      <c r="GJ245" s="242"/>
      <c r="GK245" s="242"/>
      <c r="GL245" s="242"/>
      <c r="GM245" s="242"/>
      <c r="GN245" s="242"/>
      <c r="GO245" s="242"/>
      <c r="GP245" s="242"/>
      <c r="GQ245" s="242"/>
      <c r="GR245" s="242"/>
      <c r="GS245" s="242"/>
      <c r="GT245" s="242"/>
      <c r="GU245" s="242"/>
      <c r="GV245" s="242"/>
      <c r="GW245" s="242"/>
      <c r="GX245" s="242"/>
      <c r="GY245" s="242"/>
      <c r="GZ245" s="242"/>
      <c r="HA245" s="242"/>
      <c r="HB245" s="242"/>
      <c r="HC245" s="242"/>
      <c r="HD245" s="242"/>
      <c r="HE245" s="242"/>
      <c r="HF245" s="242"/>
      <c r="HG245" s="242"/>
      <c r="HH245" s="242"/>
      <c r="HI245" s="242"/>
      <c r="HJ245" s="242"/>
      <c r="HK245" s="242"/>
      <c r="HL245" s="242"/>
      <c r="HM245" s="242"/>
      <c r="HN245" s="242"/>
      <c r="HO245" s="242"/>
      <c r="HP245" s="242"/>
      <c r="HQ245" s="242"/>
      <c r="HR245" s="242"/>
      <c r="HS245" s="242"/>
      <c r="HT245" s="242"/>
      <c r="HU245" s="242"/>
      <c r="HV245" s="242"/>
      <c r="HW245" s="242"/>
      <c r="HX245" s="242"/>
      <c r="HY245" s="242"/>
      <c r="HZ245" s="242"/>
      <c r="IA245" s="242"/>
      <c r="IB245" s="242"/>
      <c r="IC245" s="242"/>
      <c r="ID245" s="242"/>
      <c r="IE245" s="242"/>
      <c r="IF245" s="242"/>
      <c r="IG245" s="242"/>
      <c r="IH245" s="242"/>
      <c r="II245" s="242"/>
      <c r="IJ245" s="242"/>
      <c r="IK245" s="242"/>
      <c r="IL245" s="242"/>
      <c r="IM245" s="242"/>
      <c r="IN245" s="242"/>
      <c r="IO245" s="242"/>
      <c r="IP245" s="242"/>
      <c r="IQ245" s="242"/>
      <c r="IR245" s="242"/>
      <c r="IS245" s="242"/>
      <c r="IT245" s="242"/>
      <c r="IU245" s="242"/>
      <c r="IV245" s="242"/>
    </row>
    <row r="246" spans="1:256" ht="15.75" customHeight="1" x14ac:dyDescent="0.2">
      <c r="A246" s="201"/>
      <c r="B246" s="199"/>
      <c r="C246" s="201"/>
      <c r="D246" s="199"/>
      <c r="E246" s="200"/>
      <c r="F246" s="200"/>
      <c r="G246" s="200"/>
      <c r="H246" s="200"/>
      <c r="I246" s="200"/>
    </row>
    <row r="247" spans="1:256" ht="15.75" customHeight="1" x14ac:dyDescent="0.2">
      <c r="A247" s="201"/>
    </row>
    <row r="248" spans="1:256" ht="15.75" customHeight="1" x14ac:dyDescent="0.2">
      <c r="A248" s="201"/>
    </row>
    <row r="249" spans="1:256" ht="15.75" customHeight="1" x14ac:dyDescent="0.2">
      <c r="A249" s="201"/>
    </row>
  </sheetData>
  <sheetProtection algorithmName="SHA-512" hashValue="B9OJHzR0WZ6EGIS8vW8Uh/vrqGidCncpH4wQWGfYfxxKt2Efz06B/sgKdNZBbqhJoBPrdJtT2Y6+AUp5tAoRPQ==" saltValue="RCOHh79Q2mtbLJdVaRiUKA==" spinCount="100000" sheet="1" selectLockedCells="1" selectUnlockedCells="1"/>
  <mergeCells count="3">
    <mergeCell ref="A1:I1"/>
    <mergeCell ref="A2:H2"/>
    <mergeCell ref="B4:C4"/>
  </mergeCells>
  <conditionalFormatting sqref="C114:C120">
    <cfRule type="cellIs" priority="1" stopIfTrue="1" operator="equal">
      <formula>#N/A</formula>
    </cfRule>
  </conditionalFormatting>
  <conditionalFormatting sqref="C129">
    <cfRule type="cellIs" priority="6" stopIfTrue="1" operator="equal">
      <formula>#N/A</formula>
    </cfRule>
  </conditionalFormatting>
  <conditionalFormatting sqref="C131:C133">
    <cfRule type="cellIs" priority="7" stopIfTrue="1" operator="equal">
      <formula>#N/A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Roman,Standard"&amp;12&amp;A</oddHeader>
    <oddFooter>&amp;C&amp;"Times New Roman,Standard"&amp;12Seite &amp;P</oddFooter>
  </headerFooter>
  <rowBreaks count="2" manualBreakCount="2">
    <brk id="111" max="16383" man="1"/>
    <brk id="1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9293-33C0-4B37-AB45-42EB069AA420}">
  <sheetPr>
    <tabColor rgb="FF92D050"/>
  </sheetPr>
  <dimension ref="A2:G47"/>
  <sheetViews>
    <sheetView zoomScaleNormal="100" zoomScaleSheetLayoutView="100" workbookViewId="0">
      <selection activeCell="K26" sqref="K26"/>
    </sheetView>
  </sheetViews>
  <sheetFormatPr baseColWidth="10" defaultRowHeight="15" x14ac:dyDescent="0.25"/>
  <cols>
    <col min="1" max="5" width="11" style="332"/>
    <col min="6" max="6" width="15" style="332" bestFit="1" customWidth="1"/>
    <col min="7" max="16384" width="11" style="332"/>
  </cols>
  <sheetData>
    <row r="2" spans="1:7" ht="18" x14ac:dyDescent="0.25">
      <c r="A2" s="329" t="s">
        <v>549</v>
      </c>
      <c r="B2" s="330"/>
      <c r="C2" s="330"/>
      <c r="D2" s="330"/>
      <c r="E2" s="330"/>
      <c r="F2" s="331"/>
      <c r="G2" s="331"/>
    </row>
    <row r="3" spans="1:7" ht="18" x14ac:dyDescent="0.25">
      <c r="A3" s="329" t="s">
        <v>663</v>
      </c>
      <c r="B3" s="330"/>
      <c r="C3" s="330"/>
      <c r="D3" s="330"/>
      <c r="E3" s="330"/>
      <c r="F3" s="331"/>
      <c r="G3" s="331"/>
    </row>
    <row r="4" spans="1:7" ht="15.75" x14ac:dyDescent="0.25">
      <c r="A4" s="333" t="s">
        <v>550</v>
      </c>
      <c r="B4" s="330"/>
      <c r="C4" s="330"/>
      <c r="D4" s="330"/>
      <c r="E4" s="330"/>
      <c r="F4" s="331"/>
      <c r="G4" s="331"/>
    </row>
    <row r="5" spans="1:7" ht="15.75" x14ac:dyDescent="0.25">
      <c r="A5" s="333"/>
      <c r="B5" s="330"/>
      <c r="C5" s="330"/>
      <c r="D5" s="330"/>
      <c r="E5" s="330"/>
      <c r="F5" s="331"/>
      <c r="G5" s="331"/>
    </row>
    <row r="6" spans="1:7" ht="15.75" x14ac:dyDescent="0.25">
      <c r="A6" s="333" t="s">
        <v>551</v>
      </c>
      <c r="B6" s="330"/>
      <c r="C6" s="330"/>
      <c r="D6" s="330"/>
      <c r="E6" s="330"/>
      <c r="F6" s="331"/>
      <c r="G6" s="331"/>
    </row>
    <row r="7" spans="1:7" ht="15.75" x14ac:dyDescent="0.25">
      <c r="A7" s="333" t="s">
        <v>552</v>
      </c>
      <c r="B7" s="330"/>
      <c r="C7" s="330"/>
      <c r="D7" s="330"/>
      <c r="E7" s="330"/>
      <c r="F7" s="331"/>
      <c r="G7" s="331"/>
    </row>
    <row r="8" spans="1:7" ht="15.75" x14ac:dyDescent="0.25">
      <c r="A8" s="333"/>
      <c r="B8" s="330"/>
      <c r="C8" s="330"/>
      <c r="D8" s="330"/>
      <c r="E8" s="330"/>
      <c r="F8" s="331"/>
      <c r="G8" s="331"/>
    </row>
    <row r="9" spans="1:7" ht="15.75" x14ac:dyDescent="0.25">
      <c r="A9" s="333"/>
      <c r="B9" s="330"/>
      <c r="C9" s="330"/>
      <c r="D9" s="330"/>
      <c r="E9" s="330"/>
      <c r="F9" s="331"/>
      <c r="G9" s="331"/>
    </row>
    <row r="10" spans="1:7" ht="15.75" x14ac:dyDescent="0.25">
      <c r="A10" s="333"/>
      <c r="B10" s="330"/>
      <c r="C10" s="330"/>
      <c r="D10" s="462" t="s">
        <v>553</v>
      </c>
      <c r="E10" s="463"/>
      <c r="F10" s="334" t="s">
        <v>554</v>
      </c>
      <c r="G10" s="335"/>
    </row>
    <row r="11" spans="1:7" ht="18" customHeight="1" x14ac:dyDescent="0.25">
      <c r="A11" s="459" t="s">
        <v>555</v>
      </c>
      <c r="B11" s="460"/>
      <c r="C11" s="461"/>
      <c r="D11" s="457" t="s">
        <v>556</v>
      </c>
      <c r="E11" s="458"/>
      <c r="F11" s="339" t="s">
        <v>557</v>
      </c>
      <c r="G11" s="340"/>
    </row>
    <row r="12" spans="1:7" ht="18" customHeight="1" x14ac:dyDescent="0.25">
      <c r="A12" s="459" t="s">
        <v>302</v>
      </c>
      <c r="B12" s="460"/>
      <c r="C12" s="461"/>
      <c r="D12" s="457" t="s">
        <v>558</v>
      </c>
      <c r="E12" s="458"/>
      <c r="F12" s="339" t="s">
        <v>559</v>
      </c>
      <c r="G12" s="340"/>
    </row>
    <row r="13" spans="1:7" ht="18" customHeight="1" x14ac:dyDescent="0.25">
      <c r="A13" s="336" t="s">
        <v>560</v>
      </c>
      <c r="B13" s="337"/>
      <c r="C13" s="338"/>
      <c r="D13" s="457" t="s">
        <v>666</v>
      </c>
      <c r="E13" s="458"/>
      <c r="F13" s="339" t="s">
        <v>665</v>
      </c>
      <c r="G13" s="340"/>
    </row>
    <row r="14" spans="1:7" ht="18" customHeight="1" x14ac:dyDescent="0.25">
      <c r="A14" s="459" t="s">
        <v>561</v>
      </c>
      <c r="B14" s="460"/>
      <c r="C14" s="461"/>
      <c r="D14" s="457" t="s">
        <v>667</v>
      </c>
      <c r="E14" s="458"/>
      <c r="F14" s="339" t="s">
        <v>562</v>
      </c>
      <c r="G14" s="340"/>
    </row>
    <row r="15" spans="1:7" ht="18" customHeight="1" x14ac:dyDescent="0.25">
      <c r="A15" s="459" t="s">
        <v>563</v>
      </c>
      <c r="B15" s="460"/>
      <c r="C15" s="461"/>
      <c r="D15" s="457" t="s">
        <v>564</v>
      </c>
      <c r="E15" s="458"/>
      <c r="F15" s="339" t="s">
        <v>565</v>
      </c>
      <c r="G15" s="340"/>
    </row>
    <row r="16" spans="1:7" ht="18" customHeight="1" x14ac:dyDescent="0.25">
      <c r="A16" s="459" t="s">
        <v>566</v>
      </c>
      <c r="B16" s="460"/>
      <c r="C16" s="461"/>
      <c r="D16" s="457" t="s">
        <v>567</v>
      </c>
      <c r="E16" s="458"/>
      <c r="F16" s="339" t="s">
        <v>568</v>
      </c>
      <c r="G16" s="340"/>
    </row>
    <row r="17" spans="1:7" ht="18" customHeight="1" x14ac:dyDescent="0.25">
      <c r="A17" s="336" t="s">
        <v>569</v>
      </c>
      <c r="B17" s="337"/>
      <c r="C17" s="338"/>
      <c r="D17" s="457" t="s">
        <v>597</v>
      </c>
      <c r="E17" s="458"/>
      <c r="F17" s="339" t="s">
        <v>570</v>
      </c>
      <c r="G17" s="340"/>
    </row>
    <row r="18" spans="1:7" ht="18" customHeight="1" x14ac:dyDescent="0.25">
      <c r="A18" s="459" t="s">
        <v>571</v>
      </c>
      <c r="B18" s="460"/>
      <c r="C18" s="461"/>
      <c r="D18" s="457" t="s">
        <v>558</v>
      </c>
      <c r="E18" s="458"/>
      <c r="F18" s="339" t="s">
        <v>559</v>
      </c>
      <c r="G18" s="340"/>
    </row>
    <row r="19" spans="1:7" ht="18" customHeight="1" x14ac:dyDescent="0.25">
      <c r="A19" s="459" t="s">
        <v>572</v>
      </c>
      <c r="B19" s="460"/>
      <c r="C19" s="461"/>
      <c r="D19" s="457" t="s">
        <v>573</v>
      </c>
      <c r="E19" s="458"/>
      <c r="F19" s="339" t="s">
        <v>574</v>
      </c>
      <c r="G19" s="340"/>
    </row>
    <row r="20" spans="1:7" ht="18" customHeight="1" x14ac:dyDescent="0.25">
      <c r="A20" s="459" t="s">
        <v>575</v>
      </c>
      <c r="B20" s="460"/>
      <c r="C20" s="461"/>
      <c r="D20" s="457" t="s">
        <v>576</v>
      </c>
      <c r="E20" s="458"/>
      <c r="F20" s="339" t="s">
        <v>574</v>
      </c>
      <c r="G20" s="340"/>
    </row>
    <row r="21" spans="1:7" ht="18" customHeight="1" x14ac:dyDescent="0.25">
      <c r="A21" s="459" t="s">
        <v>577</v>
      </c>
      <c r="B21" s="460"/>
      <c r="C21" s="461"/>
      <c r="D21" s="457" t="s">
        <v>578</v>
      </c>
      <c r="E21" s="458"/>
      <c r="F21" s="339" t="s">
        <v>579</v>
      </c>
      <c r="G21" s="340"/>
    </row>
    <row r="22" spans="1:7" ht="18" customHeight="1" x14ac:dyDescent="0.25">
      <c r="A22" s="459" t="s">
        <v>580</v>
      </c>
      <c r="B22" s="460"/>
      <c r="C22" s="461"/>
      <c r="D22" s="457" t="s">
        <v>581</v>
      </c>
      <c r="E22" s="458"/>
      <c r="F22" s="339" t="s">
        <v>579</v>
      </c>
      <c r="G22" s="340"/>
    </row>
    <row r="23" spans="1:7" ht="18" customHeight="1" x14ac:dyDescent="0.25">
      <c r="A23" s="459" t="s">
        <v>582</v>
      </c>
      <c r="B23" s="460"/>
      <c r="C23" s="461"/>
      <c r="D23" s="457" t="s">
        <v>583</v>
      </c>
      <c r="E23" s="458"/>
      <c r="F23" s="339" t="s">
        <v>579</v>
      </c>
      <c r="G23" s="340"/>
    </row>
    <row r="24" spans="1:7" ht="18" customHeight="1" x14ac:dyDescent="0.25">
      <c r="A24" s="459" t="s">
        <v>664</v>
      </c>
      <c r="B24" s="460"/>
      <c r="C24" s="461"/>
      <c r="D24" s="457" t="s">
        <v>584</v>
      </c>
      <c r="E24" s="458"/>
      <c r="F24" s="339" t="s">
        <v>579</v>
      </c>
      <c r="G24" s="340"/>
    </row>
    <row r="25" spans="1:7" ht="18" customHeight="1" x14ac:dyDescent="0.25">
      <c r="A25" s="459" t="s">
        <v>585</v>
      </c>
      <c r="B25" s="460"/>
      <c r="C25" s="461"/>
      <c r="D25" s="457" t="s">
        <v>586</v>
      </c>
      <c r="E25" s="458"/>
      <c r="F25" s="339" t="s">
        <v>587</v>
      </c>
      <c r="G25" s="340"/>
    </row>
    <row r="26" spans="1:7" ht="18" customHeight="1" x14ac:dyDescent="0.25">
      <c r="A26" s="459" t="s">
        <v>588</v>
      </c>
      <c r="B26" s="460"/>
      <c r="C26" s="461"/>
      <c r="D26" s="457" t="s">
        <v>567</v>
      </c>
      <c r="E26" s="458"/>
      <c r="F26" s="339" t="s">
        <v>557</v>
      </c>
      <c r="G26" s="340"/>
    </row>
    <row r="27" spans="1:7" ht="18" customHeight="1" x14ac:dyDescent="0.25">
      <c r="A27" s="459" t="s">
        <v>589</v>
      </c>
      <c r="B27" s="460"/>
      <c r="C27" s="461"/>
      <c r="D27" s="457" t="s">
        <v>581</v>
      </c>
      <c r="E27" s="458"/>
      <c r="F27" s="339" t="s">
        <v>590</v>
      </c>
      <c r="G27" s="340"/>
    </row>
    <row r="28" spans="1:7" ht="18" customHeight="1" x14ac:dyDescent="0.25">
      <c r="A28" s="459" t="s">
        <v>591</v>
      </c>
      <c r="B28" s="460"/>
      <c r="C28" s="461"/>
      <c r="D28" s="457" t="s">
        <v>581</v>
      </c>
      <c r="E28" s="458"/>
      <c r="F28" s="339" t="s">
        <v>559</v>
      </c>
      <c r="G28" s="340"/>
    </row>
    <row r="29" spans="1:7" ht="18" customHeight="1" x14ac:dyDescent="0.25">
      <c r="A29" s="459" t="s">
        <v>592</v>
      </c>
      <c r="B29" s="460"/>
      <c r="C29" s="461"/>
      <c r="D29" s="457" t="s">
        <v>584</v>
      </c>
      <c r="E29" s="458"/>
      <c r="F29" s="339" t="s">
        <v>587</v>
      </c>
      <c r="G29" s="340"/>
    </row>
    <row r="30" spans="1:7" ht="18" customHeight="1" x14ac:dyDescent="0.25">
      <c r="A30" s="459" t="s">
        <v>593</v>
      </c>
      <c r="B30" s="460"/>
      <c r="C30" s="461"/>
      <c r="D30" s="457" t="s">
        <v>594</v>
      </c>
      <c r="E30" s="458"/>
      <c r="F30" s="339" t="s">
        <v>587</v>
      </c>
      <c r="G30" s="340"/>
    </row>
    <row r="31" spans="1:7" ht="18" customHeight="1" x14ac:dyDescent="0.25">
      <c r="A31" s="459" t="s">
        <v>595</v>
      </c>
      <c r="B31" s="460"/>
      <c r="C31" s="461"/>
      <c r="D31" s="457" t="s">
        <v>581</v>
      </c>
      <c r="E31" s="458"/>
      <c r="F31" s="339" t="s">
        <v>559</v>
      </c>
      <c r="G31" s="340"/>
    </row>
    <row r="32" spans="1:7" ht="18" customHeight="1" x14ac:dyDescent="0.25">
      <c r="A32" s="459" t="s">
        <v>596</v>
      </c>
      <c r="B32" s="460"/>
      <c r="C32" s="461"/>
      <c r="D32" s="457" t="s">
        <v>583</v>
      </c>
      <c r="E32" s="458"/>
      <c r="F32" s="339" t="s">
        <v>587</v>
      </c>
      <c r="G32" s="340"/>
    </row>
    <row r="33" spans="1:7" ht="15.75" x14ac:dyDescent="0.25">
      <c r="A33" s="341"/>
      <c r="B33" s="341"/>
      <c r="C33" s="341"/>
      <c r="D33" s="342"/>
      <c r="E33" s="342"/>
      <c r="F33" s="343"/>
      <c r="G33" s="340"/>
    </row>
    <row r="47" spans="1:7" x14ac:dyDescent="0.25">
      <c r="A47" s="344"/>
    </row>
  </sheetData>
  <sheetProtection algorithmName="SHA-512" hashValue="4TP/GKTZyOBjUvnw5zrV94sEb8+07LSjDGNnpZQ0Hl1MIdAGSUKv9kDlShzy8sUgpFMmFDqj/ehlgPXgt26CaA==" saltValue="K/Y8dnIkGub81b53kCnGdg==" spinCount="100000" sheet="1" objects="1" scenarios="1"/>
  <mergeCells count="43">
    <mergeCell ref="D13:E13"/>
    <mergeCell ref="D10:E10"/>
    <mergeCell ref="A11:C11"/>
    <mergeCell ref="D11:E11"/>
    <mergeCell ref="A12:C12"/>
    <mergeCell ref="D12:E12"/>
    <mergeCell ref="A14:C14"/>
    <mergeCell ref="D14:E14"/>
    <mergeCell ref="A15:C15"/>
    <mergeCell ref="D15:E15"/>
    <mergeCell ref="A16:C16"/>
    <mergeCell ref="D16:E16"/>
    <mergeCell ref="D23:E23"/>
    <mergeCell ref="A18:C18"/>
    <mergeCell ref="D18:E18"/>
    <mergeCell ref="A19:C19"/>
    <mergeCell ref="D19:E19"/>
    <mergeCell ref="A20:C20"/>
    <mergeCell ref="D20:E20"/>
    <mergeCell ref="A32:C32"/>
    <mergeCell ref="D32:E32"/>
    <mergeCell ref="A27:C27"/>
    <mergeCell ref="D27:E27"/>
    <mergeCell ref="A28:C28"/>
    <mergeCell ref="D28:E28"/>
    <mergeCell ref="A29:C29"/>
    <mergeCell ref="D29:E29"/>
    <mergeCell ref="D17:E17"/>
    <mergeCell ref="A30:C30"/>
    <mergeCell ref="D30:E30"/>
    <mergeCell ref="A31:C31"/>
    <mergeCell ref="D31:E31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</mergeCells>
  <printOptions horizontalCentered="1"/>
  <pageMargins left="0.78740157480314965" right="0.78740157480314965" top="0.78740157480314965" bottom="0.78740157480314965" header="0.51181102362204722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MH54"/>
  <sheetViews>
    <sheetView workbookViewId="0">
      <selection activeCell="I39" sqref="I39"/>
    </sheetView>
  </sheetViews>
  <sheetFormatPr baseColWidth="10" defaultRowHeight="14.25" x14ac:dyDescent="0.2"/>
  <cols>
    <col min="1" max="1" width="3.5" style="77" customWidth="1"/>
    <col min="2" max="2" width="4.875" style="78" customWidth="1"/>
    <col min="3" max="3" width="22.375" style="79" customWidth="1"/>
    <col min="4" max="4" width="31.25" style="80" customWidth="1"/>
    <col min="5" max="7" width="10.875" style="71" customWidth="1"/>
    <col min="8" max="8" width="7.125" style="71" customWidth="1"/>
    <col min="9" max="9" width="10" style="71" customWidth="1"/>
    <col min="10" max="10" width="8.5" style="71" customWidth="1"/>
    <col min="11" max="11" width="10" style="71" customWidth="1"/>
    <col min="12" max="12" width="11.375" style="71" customWidth="1"/>
    <col min="13" max="13" width="12.125" style="71" customWidth="1"/>
    <col min="14" max="14" width="19.625" style="39" customWidth="1"/>
    <col min="15" max="256" width="10.625" style="39" customWidth="1"/>
    <col min="257" max="257" width="5.125" style="39" customWidth="1"/>
    <col min="258" max="258" width="4.875" style="39" customWidth="1"/>
    <col min="259" max="259" width="26.375" style="39" customWidth="1"/>
    <col min="260" max="260" width="15.875" style="39" customWidth="1"/>
    <col min="261" max="263" width="13.375" style="39" customWidth="1"/>
    <col min="264" max="264" width="8.125" style="39" customWidth="1"/>
    <col min="265" max="265" width="9.875" style="39" customWidth="1"/>
    <col min="266" max="266" width="6.875" style="39" customWidth="1"/>
    <col min="267" max="267" width="8.5" style="39" customWidth="1"/>
    <col min="268" max="268" width="10.875" style="39" customWidth="1"/>
    <col min="269" max="269" width="10.5" style="39" customWidth="1"/>
    <col min="270" max="512" width="10.625" style="39" customWidth="1"/>
    <col min="513" max="513" width="5.125" style="39" customWidth="1"/>
    <col min="514" max="514" width="4.875" style="39" customWidth="1"/>
    <col min="515" max="515" width="26.375" style="39" customWidth="1"/>
    <col min="516" max="516" width="15.875" style="39" customWidth="1"/>
    <col min="517" max="519" width="13.375" style="39" customWidth="1"/>
    <col min="520" max="520" width="8.125" style="39" customWidth="1"/>
    <col min="521" max="521" width="9.875" style="39" customWidth="1"/>
    <col min="522" max="522" width="6.875" style="39" customWidth="1"/>
    <col min="523" max="523" width="8.5" style="39" customWidth="1"/>
    <col min="524" max="524" width="10.875" style="39" customWidth="1"/>
    <col min="525" max="525" width="10.5" style="39" customWidth="1"/>
    <col min="526" max="768" width="10.625" style="39" customWidth="1"/>
    <col min="769" max="769" width="5.125" style="39" customWidth="1"/>
    <col min="770" max="770" width="4.875" style="39" customWidth="1"/>
    <col min="771" max="771" width="26.375" style="39" customWidth="1"/>
    <col min="772" max="772" width="15.875" style="39" customWidth="1"/>
    <col min="773" max="775" width="13.375" style="39" customWidth="1"/>
    <col min="776" max="776" width="8.125" style="39" customWidth="1"/>
    <col min="777" max="777" width="9.875" style="39" customWidth="1"/>
    <col min="778" max="778" width="6.875" style="39" customWidth="1"/>
    <col min="779" max="779" width="8.5" style="39" customWidth="1"/>
    <col min="780" max="780" width="10.875" style="39" customWidth="1"/>
    <col min="781" max="781" width="10.5" style="39" customWidth="1"/>
    <col min="782" max="1022" width="10.625" style="39" customWidth="1"/>
    <col min="1023" max="1024" width="10.625" customWidth="1"/>
    <col min="1025" max="1025" width="11" customWidth="1"/>
  </cols>
  <sheetData>
    <row r="1" spans="1:18" ht="7.35" customHeight="1" x14ac:dyDescent="0.2">
      <c r="A1" s="33"/>
      <c r="B1" s="34"/>
      <c r="C1" s="35"/>
      <c r="D1" s="36"/>
      <c r="E1" s="37"/>
      <c r="F1" s="37"/>
      <c r="G1" s="37"/>
      <c r="H1" s="37"/>
      <c r="I1" s="37"/>
      <c r="J1" s="37"/>
      <c r="K1" s="37"/>
      <c r="L1" s="37"/>
      <c r="M1" s="37"/>
      <c r="N1" s="38"/>
      <c r="O1" s="38"/>
      <c r="P1" s="38"/>
      <c r="Q1" s="38"/>
      <c r="R1" s="38"/>
    </row>
    <row r="2" spans="1:18" ht="20.25" customHeight="1" x14ac:dyDescent="0.25">
      <c r="A2" s="194" t="s">
        <v>429</v>
      </c>
      <c r="B2" s="194"/>
      <c r="C2" s="194"/>
      <c r="D2" s="194"/>
      <c r="E2" s="194"/>
      <c r="F2" s="194"/>
      <c r="G2" s="194"/>
      <c r="H2" s="194"/>
      <c r="I2" s="37"/>
      <c r="J2" s="37"/>
      <c r="K2" s="37"/>
      <c r="L2" s="37"/>
      <c r="M2" s="37"/>
      <c r="N2" s="38"/>
      <c r="O2" s="38"/>
      <c r="P2" s="38"/>
      <c r="Q2" s="38"/>
      <c r="R2" s="38"/>
    </row>
    <row r="3" spans="1:18" ht="7.35" customHeight="1" x14ac:dyDescent="0.25">
      <c r="A3" s="194"/>
      <c r="B3" s="194"/>
      <c r="C3" s="194"/>
      <c r="D3" s="194"/>
      <c r="E3" s="194"/>
      <c r="F3" s="194"/>
      <c r="G3" s="194"/>
      <c r="H3" s="194"/>
      <c r="I3" s="37"/>
      <c r="J3" s="37"/>
      <c r="K3" s="37"/>
      <c r="L3" s="37"/>
      <c r="M3" s="37"/>
      <c r="N3" s="38"/>
      <c r="O3" s="38"/>
      <c r="P3" s="38"/>
      <c r="Q3" s="38"/>
      <c r="R3" s="38"/>
    </row>
    <row r="4" spans="1:18" ht="25.5" customHeight="1" x14ac:dyDescent="0.2">
      <c r="A4" s="470" t="s">
        <v>29</v>
      </c>
      <c r="B4" s="470"/>
      <c r="C4" s="470"/>
      <c r="D4" s="470"/>
      <c r="E4" s="37"/>
      <c r="F4" s="37"/>
      <c r="G4" s="37"/>
      <c r="H4" s="37"/>
      <c r="I4" s="37"/>
      <c r="J4" s="37"/>
      <c r="K4" s="37"/>
      <c r="L4" s="37"/>
      <c r="M4" s="37"/>
      <c r="N4" s="38"/>
      <c r="O4" s="38"/>
      <c r="P4" s="38"/>
      <c r="Q4" s="38"/>
      <c r="R4" s="38"/>
    </row>
    <row r="5" spans="1:18" ht="12" customHeight="1" x14ac:dyDescent="0.2">
      <c r="A5" s="40"/>
      <c r="B5" s="40"/>
      <c r="C5" s="41"/>
      <c r="D5" s="41"/>
      <c r="E5" s="37"/>
      <c r="F5" s="37"/>
      <c r="G5" s="37"/>
      <c r="H5" s="37"/>
      <c r="I5" s="37"/>
      <c r="J5" s="37"/>
      <c r="K5" s="37"/>
      <c r="L5" s="37"/>
      <c r="M5" s="37"/>
      <c r="N5" s="38"/>
      <c r="O5" s="38"/>
      <c r="P5" s="38"/>
      <c r="Q5" s="38"/>
      <c r="R5" s="38"/>
    </row>
    <row r="6" spans="1:18" ht="15.75" x14ac:dyDescent="0.2">
      <c r="A6" s="33"/>
      <c r="B6" s="42"/>
      <c r="C6" s="43"/>
      <c r="D6" s="43"/>
      <c r="E6" s="471" t="s">
        <v>30</v>
      </c>
      <c r="F6" s="471"/>
      <c r="G6" s="471"/>
      <c r="H6" s="472" t="s">
        <v>31</v>
      </c>
      <c r="I6" s="472"/>
      <c r="J6" s="472"/>
      <c r="K6" s="472"/>
      <c r="L6" s="473" t="s">
        <v>32</v>
      </c>
      <c r="M6" s="473"/>
      <c r="N6" s="45"/>
      <c r="O6" s="45"/>
      <c r="P6" s="45"/>
      <c r="Q6" s="45"/>
      <c r="R6" s="45"/>
    </row>
    <row r="7" spans="1:18" ht="36" x14ac:dyDescent="0.2">
      <c r="A7" s="33"/>
      <c r="B7" s="46" t="s">
        <v>33</v>
      </c>
      <c r="C7" s="47" t="s">
        <v>34</v>
      </c>
      <c r="D7" s="47" t="s">
        <v>35</v>
      </c>
      <c r="E7" s="48" t="s">
        <v>36</v>
      </c>
      <c r="F7" s="49" t="s">
        <v>37</v>
      </c>
      <c r="G7" s="49" t="s">
        <v>634</v>
      </c>
      <c r="H7" s="50" t="s">
        <v>37</v>
      </c>
      <c r="I7" s="50" t="s">
        <v>635</v>
      </c>
      <c r="J7" s="51" t="s">
        <v>38</v>
      </c>
      <c r="K7" s="51" t="s">
        <v>39</v>
      </c>
      <c r="L7" s="44" t="s">
        <v>40</v>
      </c>
      <c r="M7" s="44" t="s">
        <v>41</v>
      </c>
      <c r="N7" s="45"/>
      <c r="O7" s="45"/>
      <c r="P7" s="45"/>
      <c r="Q7" s="45"/>
      <c r="R7" s="45"/>
    </row>
    <row r="8" spans="1:18" ht="12.6" customHeight="1" x14ac:dyDescent="0.2">
      <c r="A8" s="474" t="s">
        <v>42</v>
      </c>
      <c r="B8" s="52" t="s">
        <v>43</v>
      </c>
      <c r="C8" s="279" t="s">
        <v>420</v>
      </c>
      <c r="D8" s="53" t="s">
        <v>604</v>
      </c>
      <c r="E8" s="54">
        <f>'Berechnung_Anne Frank Schule'!N109*12</f>
        <v>638261.98999999987</v>
      </c>
      <c r="F8" s="54">
        <f>'Berechnung_Anne Frank Schule'!P109*12</f>
        <v>4620.8633585459138</v>
      </c>
      <c r="G8" s="55">
        <f>'Berechnung_Anne Frank Schule'!U109*12</f>
        <v>72432.033145207184</v>
      </c>
      <c r="H8" s="54">
        <f>'Berechnung_Anne Frank Schule'!V107</f>
        <v>117.24066666666667</v>
      </c>
      <c r="I8" s="55">
        <f>'Berechnung_Anne Frank Schule'!W107</f>
        <v>1758.6099999999994</v>
      </c>
      <c r="J8" s="54">
        <f>H8/2</f>
        <v>58.620333333333335</v>
      </c>
      <c r="K8" s="56">
        <f>I8/2</f>
        <v>879.30499999999972</v>
      </c>
      <c r="L8" s="55">
        <f>G8+K8</f>
        <v>73311.338145207177</v>
      </c>
      <c r="M8" s="55">
        <f>L8*1.19</f>
        <v>87240.492392796543</v>
      </c>
      <c r="N8" s="45"/>
      <c r="O8" s="57"/>
      <c r="P8" s="57"/>
      <c r="Q8" s="57"/>
      <c r="R8" s="57"/>
    </row>
    <row r="9" spans="1:18" ht="12.6" customHeight="1" x14ac:dyDescent="0.2">
      <c r="A9" s="474"/>
      <c r="B9" s="52" t="s">
        <v>44</v>
      </c>
      <c r="C9" s="279" t="s">
        <v>421</v>
      </c>
      <c r="D9" s="53" t="s">
        <v>668</v>
      </c>
      <c r="E9" s="54">
        <f>'Berechnung_Anne Frank Turnhalle'!N54*12</f>
        <v>285839.28000000014</v>
      </c>
      <c r="F9" s="54">
        <f>'Berechnung_Anne Frank Turnhalle'!P54*12</f>
        <v>2798.1751999999997</v>
      </c>
      <c r="G9" s="55">
        <f>'Berechnung_Anne Frank Turnhalle'!U54*12</f>
        <v>43861.396260000001</v>
      </c>
      <c r="H9" s="54">
        <f>'Berechnung_Anne Frank Turnhalle'!V52</f>
        <v>44.875333333333337</v>
      </c>
      <c r="I9" s="55">
        <f>'Berechnung_Anne Frank Turnhalle'!W52</f>
        <v>673.12999999999977</v>
      </c>
      <c r="J9" s="54">
        <f t="shared" ref="J9:J12" si="0">H9/2</f>
        <v>22.437666666666669</v>
      </c>
      <c r="K9" s="56">
        <f t="shared" ref="K9:K12" si="1">I9/2</f>
        <v>336.56499999999988</v>
      </c>
      <c r="L9" s="55">
        <f t="shared" ref="L9:L12" si="2">G9+K9</f>
        <v>44197.961260000004</v>
      </c>
      <c r="M9" s="55">
        <f t="shared" ref="M9:M12" si="3">L9*1.19</f>
        <v>52595.573899399998</v>
      </c>
      <c r="N9" s="45"/>
      <c r="O9" s="57"/>
      <c r="P9" s="57"/>
      <c r="Q9" s="57"/>
      <c r="R9" s="57"/>
    </row>
    <row r="10" spans="1:18" ht="12.6" customHeight="1" x14ac:dyDescent="0.2">
      <c r="A10" s="474"/>
      <c r="B10" s="52" t="s">
        <v>45</v>
      </c>
      <c r="C10" s="279" t="s">
        <v>422</v>
      </c>
      <c r="D10" s="53" t="s">
        <v>605</v>
      </c>
      <c r="E10" s="54">
        <f>'Berechnung_Kiga Schatzkiste'!N60*12</f>
        <v>218087.38</v>
      </c>
      <c r="F10" s="54">
        <f>'Berechnung_Kiga Schatzkiste'!P60*12</f>
        <v>2180.8738000000003</v>
      </c>
      <c r="G10" s="55">
        <f>'Berechnung_Kiga Schatzkiste'!U60*12</f>
        <v>34185.19681500001</v>
      </c>
      <c r="H10" s="54">
        <f>'Berechnung_Kiga Schatzkiste'!V58</f>
        <v>38.589666666666666</v>
      </c>
      <c r="I10" s="55">
        <f>'Berechnung_Kiga Schatzkiste'!W58</f>
        <v>578.84500000000025</v>
      </c>
      <c r="J10" s="54">
        <f t="shared" si="0"/>
        <v>19.294833333333333</v>
      </c>
      <c r="K10" s="56">
        <f t="shared" si="1"/>
        <v>289.42250000000013</v>
      </c>
      <c r="L10" s="55">
        <f t="shared" si="2"/>
        <v>34474.619315000011</v>
      </c>
      <c r="M10" s="55">
        <f t="shared" si="3"/>
        <v>41024.796984850014</v>
      </c>
      <c r="N10" s="45"/>
      <c r="O10" s="57"/>
      <c r="P10" s="57"/>
      <c r="Q10" s="57"/>
      <c r="R10" s="57"/>
    </row>
    <row r="11" spans="1:18" ht="12.6" customHeight="1" x14ac:dyDescent="0.2">
      <c r="A11" s="474"/>
      <c r="B11" s="52" t="s">
        <v>46</v>
      </c>
      <c r="C11" s="279" t="s">
        <v>423</v>
      </c>
      <c r="D11" s="53" t="s">
        <v>606</v>
      </c>
      <c r="E11" s="54">
        <f>Berechnung_Musikpavillon!N27*12</f>
        <v>45124.992000000013</v>
      </c>
      <c r="F11" s="54">
        <f>Berechnung_Musikpavillon!P27*12</f>
        <v>451.24991999999997</v>
      </c>
      <c r="G11" s="55">
        <f>Berechnung_Musikpavillon!U27*12</f>
        <v>7073.3424959999993</v>
      </c>
      <c r="H11" s="54">
        <f>Berechnung_Musikpavillon!V25</f>
        <v>13.633666666666667</v>
      </c>
      <c r="I11" s="55">
        <f>Berechnung_Musikpavillon!W25</f>
        <v>204.50499999999997</v>
      </c>
      <c r="J11" s="54">
        <f t="shared" si="0"/>
        <v>6.8168333333333333</v>
      </c>
      <c r="K11" s="56">
        <f t="shared" si="1"/>
        <v>102.25249999999998</v>
      </c>
      <c r="L11" s="55">
        <f t="shared" si="2"/>
        <v>7175.5949959999989</v>
      </c>
      <c r="M11" s="55">
        <f t="shared" si="3"/>
        <v>8538.9580452399987</v>
      </c>
      <c r="N11" s="45"/>
      <c r="O11" s="57"/>
      <c r="P11" s="57"/>
      <c r="Q11" s="57"/>
      <c r="R11" s="57"/>
    </row>
    <row r="12" spans="1:18" ht="12.6" customHeight="1" x14ac:dyDescent="0.2">
      <c r="A12" s="474"/>
      <c r="B12" s="268" t="s">
        <v>47</v>
      </c>
      <c r="C12" s="279" t="s">
        <v>600</v>
      </c>
      <c r="D12" s="280" t="s">
        <v>607</v>
      </c>
      <c r="E12" s="54">
        <f>'Berechnung_Stadion+Container'!N50*12</f>
        <v>119367.50000000001</v>
      </c>
      <c r="F12" s="54">
        <f>'Berechnung_Stadion+Container'!P50*12</f>
        <v>1100.2250000000001</v>
      </c>
      <c r="G12" s="55">
        <f>'Berechnung_Stadion+Container'!U50*12</f>
        <v>17246.026875000003</v>
      </c>
      <c r="H12" s="54">
        <f>'Berechnung_Stadion+Container'!V48</f>
        <v>11.231666666666666</v>
      </c>
      <c r="I12" s="55">
        <f>'Berechnung_Stadion+Container'!W48</f>
        <v>168.47500000000005</v>
      </c>
      <c r="J12" s="54">
        <f t="shared" si="0"/>
        <v>5.6158333333333328</v>
      </c>
      <c r="K12" s="56">
        <f t="shared" si="1"/>
        <v>84.237500000000026</v>
      </c>
      <c r="L12" s="55">
        <f t="shared" si="2"/>
        <v>17330.264375000002</v>
      </c>
      <c r="M12" s="55">
        <f t="shared" si="3"/>
        <v>20623.014606250003</v>
      </c>
      <c r="N12" s="45"/>
      <c r="O12" s="57"/>
      <c r="P12" s="57"/>
      <c r="Q12" s="57"/>
      <c r="R12" s="57"/>
    </row>
    <row r="13" spans="1:18" ht="12.6" customHeight="1" x14ac:dyDescent="0.2">
      <c r="A13" s="475"/>
      <c r="B13" s="281"/>
      <c r="C13" s="279"/>
      <c r="D13" s="269"/>
      <c r="E13" s="267"/>
      <c r="F13" s="54"/>
      <c r="G13" s="55"/>
      <c r="H13" s="54"/>
      <c r="I13" s="55"/>
      <c r="J13" s="54"/>
      <c r="K13" s="56"/>
      <c r="L13" s="55"/>
      <c r="M13" s="55"/>
      <c r="N13" s="45"/>
      <c r="O13" s="57"/>
      <c r="P13" s="57"/>
      <c r="Q13" s="57"/>
      <c r="R13" s="57"/>
    </row>
    <row r="14" spans="1:18" ht="15.75" x14ac:dyDescent="0.2">
      <c r="A14" s="59"/>
      <c r="B14" s="34"/>
      <c r="C14" s="60"/>
      <c r="D14" s="61"/>
      <c r="E14" s="62">
        <f>SUM(E8:E13)</f>
        <v>1306681.142</v>
      </c>
      <c r="F14" s="62">
        <f t="shared" ref="F14:M14" si="4">SUM(F8:F13)</f>
        <v>11151.387278545913</v>
      </c>
      <c r="G14" s="270">
        <f t="shared" si="4"/>
        <v>174797.9955912072</v>
      </c>
      <c r="H14" s="62">
        <f t="shared" si="4"/>
        <v>225.571</v>
      </c>
      <c r="I14" s="270">
        <f t="shared" si="4"/>
        <v>3383.5649999999996</v>
      </c>
      <c r="J14" s="62">
        <f t="shared" si="4"/>
        <v>112.7855</v>
      </c>
      <c r="K14" s="270">
        <f t="shared" si="4"/>
        <v>1691.7824999999998</v>
      </c>
      <c r="L14" s="270">
        <f t="shared" si="4"/>
        <v>176489.7780912072</v>
      </c>
      <c r="M14" s="270">
        <f t="shared" si="4"/>
        <v>210022.83592853657</v>
      </c>
      <c r="N14" s="45"/>
      <c r="O14" s="58"/>
      <c r="P14" s="58"/>
      <c r="Q14" s="58"/>
      <c r="R14" s="58"/>
    </row>
    <row r="15" spans="1:18" x14ac:dyDescent="0.2">
      <c r="A15" s="59"/>
      <c r="B15" s="34"/>
      <c r="C15" s="60"/>
      <c r="D15" s="61"/>
      <c r="E15" s="61"/>
      <c r="F15" s="62"/>
      <c r="G15" s="63"/>
      <c r="H15" s="62"/>
      <c r="I15" s="63"/>
      <c r="J15" s="62"/>
      <c r="K15" s="63"/>
      <c r="L15" s="63"/>
      <c r="M15" s="63"/>
      <c r="N15" s="58"/>
      <c r="O15" s="58"/>
      <c r="P15" s="58"/>
      <c r="Q15" s="58"/>
      <c r="R15" s="58"/>
    </row>
    <row r="16" spans="1:18" x14ac:dyDescent="0.2">
      <c r="A16" s="59"/>
      <c r="B16" s="34"/>
      <c r="C16" s="64"/>
      <c r="D16" s="64"/>
      <c r="E16" s="65"/>
      <c r="F16" s="65"/>
      <c r="G16" s="65"/>
      <c r="H16" s="65"/>
      <c r="I16" s="65"/>
      <c r="J16" s="65"/>
      <c r="K16" s="65"/>
      <c r="L16" s="61"/>
      <c r="M16" s="61"/>
      <c r="N16" s="58"/>
      <c r="O16" s="58"/>
      <c r="P16" s="58"/>
      <c r="Q16" s="58"/>
      <c r="R16" s="58"/>
    </row>
    <row r="17" spans="1:18" x14ac:dyDescent="0.2">
      <c r="A17" s="59"/>
      <c r="B17" s="34"/>
      <c r="C17" s="464" t="s">
        <v>48</v>
      </c>
      <c r="D17" s="464"/>
      <c r="E17" s="468" t="s">
        <v>42</v>
      </c>
      <c r="F17" s="469"/>
      <c r="G17" s="469"/>
      <c r="H17" s="469"/>
      <c r="I17" s="469"/>
      <c r="J17" s="469"/>
      <c r="K17" s="469"/>
      <c r="L17" s="469"/>
      <c r="M17" s="61"/>
      <c r="N17" s="58"/>
      <c r="O17" s="58"/>
      <c r="P17" s="58"/>
      <c r="Q17" s="58"/>
      <c r="R17" s="58"/>
    </row>
    <row r="18" spans="1:18" x14ac:dyDescent="0.2">
      <c r="A18" s="59"/>
      <c r="B18" s="34"/>
      <c r="C18" s="464"/>
      <c r="D18" s="464"/>
      <c r="E18" s="469"/>
      <c r="F18" s="469"/>
      <c r="G18" s="469"/>
      <c r="H18" s="469"/>
      <c r="I18" s="469"/>
      <c r="J18" s="469"/>
      <c r="K18" s="469"/>
      <c r="L18" s="469"/>
      <c r="M18" s="61"/>
      <c r="N18" s="58"/>
      <c r="O18" s="58"/>
      <c r="P18" s="58"/>
      <c r="Q18" s="58"/>
      <c r="R18" s="58"/>
    </row>
    <row r="19" spans="1:18" x14ac:dyDescent="0.2">
      <c r="A19" s="59"/>
      <c r="B19" s="34"/>
      <c r="C19" s="64"/>
      <c r="D19" s="64"/>
      <c r="E19" s="243"/>
      <c r="F19" s="243"/>
      <c r="G19" s="243"/>
      <c r="H19" s="243"/>
      <c r="I19" s="243"/>
      <c r="J19" s="243"/>
      <c r="K19" s="243"/>
      <c r="L19" s="244"/>
      <c r="M19" s="61"/>
      <c r="N19" s="58"/>
      <c r="O19" s="58"/>
      <c r="P19" s="58"/>
      <c r="Q19" s="58"/>
      <c r="R19" s="58"/>
    </row>
    <row r="20" spans="1:18" x14ac:dyDescent="0.2">
      <c r="A20" s="59"/>
      <c r="B20" s="34"/>
      <c r="C20" s="464" t="s">
        <v>35</v>
      </c>
      <c r="D20" s="464"/>
      <c r="E20" s="465"/>
      <c r="F20" s="465"/>
      <c r="G20" s="465"/>
      <c r="H20" s="465"/>
      <c r="I20" s="465"/>
      <c r="J20" s="465"/>
      <c r="K20" s="465"/>
      <c r="L20" s="465"/>
      <c r="M20" s="61"/>
      <c r="N20" s="58"/>
      <c r="O20" s="58"/>
      <c r="P20" s="58"/>
      <c r="Q20" s="58"/>
      <c r="R20" s="58"/>
    </row>
    <row r="21" spans="1:18" x14ac:dyDescent="0.2">
      <c r="A21" s="59"/>
      <c r="B21" s="34"/>
      <c r="C21" s="464"/>
      <c r="D21" s="464"/>
      <c r="E21" s="465"/>
      <c r="F21" s="465"/>
      <c r="G21" s="465"/>
      <c r="H21" s="465"/>
      <c r="I21" s="465"/>
      <c r="J21" s="465"/>
      <c r="K21" s="465"/>
      <c r="L21" s="465"/>
      <c r="M21" s="61"/>
      <c r="N21" s="58"/>
      <c r="O21" s="58"/>
      <c r="P21" s="58"/>
      <c r="Q21" s="58"/>
      <c r="R21" s="58"/>
    </row>
    <row r="22" spans="1:18" x14ac:dyDescent="0.2">
      <c r="A22" s="59"/>
      <c r="B22" s="34"/>
      <c r="C22" s="64"/>
      <c r="D22" s="64"/>
      <c r="E22" s="243"/>
      <c r="F22" s="243"/>
      <c r="G22" s="243"/>
      <c r="H22" s="243"/>
      <c r="I22" s="243"/>
      <c r="J22" s="243"/>
      <c r="K22" s="243"/>
      <c r="L22" s="244"/>
      <c r="M22" s="61"/>
      <c r="N22" s="58"/>
      <c r="O22" s="58"/>
      <c r="P22" s="58"/>
      <c r="Q22" s="58"/>
      <c r="R22" s="58"/>
    </row>
    <row r="23" spans="1:18" x14ac:dyDescent="0.2">
      <c r="A23" s="59"/>
      <c r="B23" s="34"/>
      <c r="C23" s="464" t="s">
        <v>7</v>
      </c>
      <c r="D23" s="464"/>
      <c r="E23" s="465"/>
      <c r="F23" s="465"/>
      <c r="G23" s="465"/>
      <c r="H23" s="465"/>
      <c r="I23" s="465"/>
      <c r="J23" s="465"/>
      <c r="K23" s="465"/>
      <c r="L23" s="465"/>
      <c r="M23" s="61"/>
      <c r="N23" s="58"/>
      <c r="O23" s="58"/>
      <c r="P23" s="58"/>
      <c r="Q23" s="58"/>
      <c r="R23" s="58"/>
    </row>
    <row r="24" spans="1:18" x14ac:dyDescent="0.2">
      <c r="A24" s="59"/>
      <c r="B24" s="34"/>
      <c r="C24" s="464"/>
      <c r="D24" s="464"/>
      <c r="E24" s="465"/>
      <c r="F24" s="465"/>
      <c r="G24" s="465"/>
      <c r="H24" s="465"/>
      <c r="I24" s="465"/>
      <c r="J24" s="465"/>
      <c r="K24" s="465"/>
      <c r="L24" s="465"/>
      <c r="M24" s="61"/>
      <c r="N24" s="58"/>
      <c r="O24" s="58"/>
      <c r="P24" s="58"/>
      <c r="Q24" s="58"/>
      <c r="R24" s="58"/>
    </row>
    <row r="25" spans="1:18" x14ac:dyDescent="0.2">
      <c r="A25" s="59"/>
      <c r="B25" s="34"/>
      <c r="C25" s="64"/>
      <c r="D25" s="64"/>
      <c r="E25" s="243"/>
      <c r="F25" s="243"/>
      <c r="G25" s="243"/>
      <c r="H25" s="243"/>
      <c r="I25" s="243"/>
      <c r="J25" s="243"/>
      <c r="K25" s="243"/>
      <c r="L25" s="244"/>
      <c r="M25" s="61"/>
      <c r="N25" s="58"/>
      <c r="O25" s="58"/>
      <c r="P25" s="58"/>
      <c r="Q25" s="58"/>
      <c r="R25" s="58"/>
    </row>
    <row r="26" spans="1:18" x14ac:dyDescent="0.2">
      <c r="A26" s="59"/>
      <c r="B26" s="34"/>
      <c r="C26" s="464" t="s">
        <v>49</v>
      </c>
      <c r="D26" s="464"/>
      <c r="E26" s="465"/>
      <c r="F26" s="465"/>
      <c r="G26" s="465"/>
      <c r="H26" s="465"/>
      <c r="I26" s="465"/>
      <c r="J26" s="465"/>
      <c r="K26" s="465"/>
      <c r="L26" s="465"/>
      <c r="M26" s="61"/>
      <c r="N26" s="58"/>
      <c r="O26" s="58"/>
      <c r="P26" s="58"/>
      <c r="Q26" s="58"/>
      <c r="R26" s="58"/>
    </row>
    <row r="27" spans="1:18" x14ac:dyDescent="0.2">
      <c r="A27" s="59"/>
      <c r="B27" s="34"/>
      <c r="C27" s="464"/>
      <c r="D27" s="464"/>
      <c r="E27" s="465"/>
      <c r="F27" s="465"/>
      <c r="G27" s="465"/>
      <c r="H27" s="465"/>
      <c r="I27" s="465"/>
      <c r="J27" s="465"/>
      <c r="K27" s="465"/>
      <c r="L27" s="465"/>
      <c r="M27" s="61"/>
      <c r="N27" s="58"/>
      <c r="O27" s="58"/>
      <c r="P27" s="58"/>
      <c r="Q27" s="58"/>
      <c r="R27" s="58"/>
    </row>
    <row r="28" spans="1:18" x14ac:dyDescent="0.2">
      <c r="A28" s="59"/>
      <c r="B28" s="34"/>
      <c r="C28" s="64"/>
      <c r="D28" s="64"/>
      <c r="E28" s="245"/>
      <c r="F28" s="245"/>
      <c r="G28" s="245"/>
      <c r="H28" s="245"/>
      <c r="I28" s="245"/>
      <c r="J28" s="245"/>
      <c r="K28" s="245"/>
      <c r="L28" s="245"/>
      <c r="M28" s="61"/>
      <c r="N28" s="58"/>
      <c r="O28" s="58"/>
      <c r="P28" s="58"/>
      <c r="Q28" s="58"/>
      <c r="R28" s="58"/>
    </row>
    <row r="29" spans="1:18" x14ac:dyDescent="0.2">
      <c r="A29" s="59"/>
      <c r="B29" s="34"/>
      <c r="C29" s="464" t="s">
        <v>669</v>
      </c>
      <c r="D29" s="464"/>
      <c r="E29" s="465"/>
      <c r="F29" s="465"/>
      <c r="G29" s="465"/>
      <c r="H29" s="465"/>
      <c r="I29" s="465"/>
      <c r="J29" s="465"/>
      <c r="K29" s="465"/>
      <c r="L29" s="465"/>
      <c r="M29" s="61"/>
      <c r="N29" s="58"/>
      <c r="O29" s="58"/>
      <c r="P29" s="58"/>
      <c r="Q29" s="58"/>
      <c r="R29" s="58"/>
    </row>
    <row r="30" spans="1:18" x14ac:dyDescent="0.2">
      <c r="A30" s="59"/>
      <c r="B30" s="34"/>
      <c r="C30" s="464"/>
      <c r="D30" s="464"/>
      <c r="E30" s="465"/>
      <c r="F30" s="465"/>
      <c r="G30" s="465"/>
      <c r="H30" s="465"/>
      <c r="I30" s="465"/>
      <c r="J30" s="465"/>
      <c r="K30" s="465"/>
      <c r="L30" s="465"/>
      <c r="M30" s="61"/>
      <c r="N30" s="58"/>
      <c r="O30" s="58"/>
      <c r="P30" s="58"/>
      <c r="Q30" s="58"/>
      <c r="R30" s="58"/>
    </row>
    <row r="31" spans="1:18" x14ac:dyDescent="0.2">
      <c r="A31" s="59"/>
      <c r="B31" s="34"/>
      <c r="C31" s="64"/>
      <c r="D31" s="64"/>
      <c r="E31" s="245"/>
      <c r="F31" s="245"/>
      <c r="G31" s="245"/>
      <c r="H31" s="245"/>
      <c r="I31" s="245"/>
      <c r="J31" s="245"/>
      <c r="K31" s="245"/>
      <c r="L31" s="245"/>
      <c r="M31" s="61"/>
      <c r="N31" s="58"/>
      <c r="O31" s="58"/>
      <c r="P31" s="58"/>
      <c r="Q31" s="58"/>
      <c r="R31" s="58"/>
    </row>
    <row r="32" spans="1:18" ht="21.6" customHeight="1" x14ac:dyDescent="0.2">
      <c r="A32" s="59"/>
      <c r="B32" s="34"/>
      <c r="C32" s="64"/>
      <c r="D32" s="64"/>
      <c r="E32" s="246"/>
      <c r="F32" s="246"/>
      <c r="G32" s="246"/>
      <c r="H32" s="246"/>
      <c r="I32" s="247"/>
      <c r="J32" s="247"/>
      <c r="K32" s="245"/>
      <c r="L32" s="245"/>
      <c r="M32" s="61"/>
      <c r="N32" s="58"/>
      <c r="O32" s="58"/>
      <c r="P32" s="58"/>
      <c r="Q32" s="58"/>
      <c r="R32" s="58"/>
    </row>
    <row r="33" spans="1:18" ht="11.45" customHeight="1" x14ac:dyDescent="0.2">
      <c r="A33" s="59"/>
      <c r="B33" s="34"/>
      <c r="C33" s="60"/>
      <c r="D33" s="61"/>
      <c r="E33" s="244"/>
      <c r="F33" s="244"/>
      <c r="G33" s="244"/>
      <c r="H33" s="244"/>
      <c r="I33" s="244"/>
      <c r="J33" s="244"/>
      <c r="K33" s="244"/>
      <c r="L33" s="244"/>
      <c r="M33" s="61"/>
      <c r="N33" s="58"/>
      <c r="O33" s="58"/>
      <c r="P33" s="58"/>
      <c r="Q33" s="58"/>
      <c r="R33" s="58"/>
    </row>
    <row r="34" spans="1:18" x14ac:dyDescent="0.2">
      <c r="A34" s="59"/>
      <c r="B34" s="34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61"/>
      <c r="N34" s="58"/>
      <c r="O34" s="58"/>
      <c r="P34" s="58"/>
      <c r="Q34" s="58"/>
      <c r="R34" s="58"/>
    </row>
    <row r="35" spans="1:18" x14ac:dyDescent="0.2">
      <c r="A35" s="59"/>
      <c r="B35" s="34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61"/>
      <c r="N35" s="58"/>
      <c r="O35" s="58"/>
      <c r="P35" s="58"/>
      <c r="Q35" s="58"/>
      <c r="R35" s="58"/>
    </row>
    <row r="36" spans="1:18" x14ac:dyDescent="0.2">
      <c r="A36" s="59"/>
      <c r="B36" s="34"/>
      <c r="C36" s="466" t="s">
        <v>50</v>
      </c>
      <c r="D36" s="466"/>
      <c r="E36" s="467" t="s">
        <v>51</v>
      </c>
      <c r="F36" s="467"/>
      <c r="G36" s="467"/>
      <c r="H36" s="467"/>
      <c r="I36" s="467"/>
      <c r="J36" s="467"/>
      <c r="K36" s="467"/>
      <c r="L36" s="467"/>
      <c r="M36" s="61"/>
      <c r="N36" s="58"/>
      <c r="O36" s="58"/>
      <c r="P36" s="58"/>
      <c r="Q36" s="58"/>
      <c r="R36" s="58"/>
    </row>
    <row r="37" spans="1:18" x14ac:dyDescent="0.2">
      <c r="A37" s="59"/>
      <c r="B37" s="34"/>
      <c r="C37" s="66"/>
      <c r="D37" s="66"/>
      <c r="E37" s="67"/>
      <c r="F37" s="67"/>
      <c r="G37" s="67"/>
      <c r="H37" s="67"/>
      <c r="I37" s="67"/>
      <c r="J37" s="67"/>
      <c r="K37" s="67"/>
      <c r="L37" s="67"/>
      <c r="M37" s="61"/>
      <c r="N37" s="58"/>
      <c r="O37" s="58"/>
      <c r="P37" s="58"/>
      <c r="Q37" s="58"/>
      <c r="R37" s="58"/>
    </row>
    <row r="38" spans="1:18" x14ac:dyDescent="0.2">
      <c r="A38" s="59"/>
      <c r="B38" s="34"/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1"/>
      <c r="N38" s="58"/>
      <c r="O38" s="58"/>
      <c r="P38" s="58"/>
      <c r="Q38" s="58"/>
      <c r="R38" s="58"/>
    </row>
    <row r="39" spans="1:18" x14ac:dyDescent="0.2">
      <c r="A39" s="59"/>
      <c r="B39" s="34"/>
      <c r="C39" s="60"/>
      <c r="D39" s="60"/>
      <c r="E39" s="37"/>
      <c r="F39" s="37"/>
      <c r="G39" s="37"/>
      <c r="H39" s="37"/>
      <c r="I39" s="37"/>
      <c r="J39" s="37"/>
      <c r="K39" s="37"/>
      <c r="L39" s="37"/>
      <c r="M39" s="68"/>
      <c r="N39" s="57"/>
      <c r="O39" s="57"/>
      <c r="P39" s="57"/>
      <c r="Q39" s="57"/>
      <c r="R39" s="57"/>
    </row>
    <row r="40" spans="1:18" x14ac:dyDescent="0.2">
      <c r="A40" s="59"/>
      <c r="B40" s="69"/>
      <c r="C40" s="37"/>
      <c r="D40" s="37"/>
      <c r="E40" s="37"/>
      <c r="F40" s="37"/>
      <c r="G40" s="37"/>
      <c r="H40" s="37"/>
      <c r="I40" s="37"/>
      <c r="J40" s="37"/>
      <c r="K40" s="37"/>
      <c r="L40" s="68"/>
      <c r="M40" s="68"/>
      <c r="N40" s="57"/>
      <c r="O40" s="57"/>
      <c r="P40" s="57"/>
      <c r="Q40" s="57"/>
      <c r="R40" s="57"/>
    </row>
    <row r="41" spans="1:18" ht="10.35" customHeight="1" x14ac:dyDescent="0.2">
      <c r="A41" s="59"/>
      <c r="B41" s="69"/>
      <c r="C41" s="70"/>
      <c r="D41" s="70"/>
      <c r="E41" s="68"/>
      <c r="F41" s="68"/>
      <c r="G41" s="68"/>
      <c r="H41" s="68"/>
      <c r="I41" s="68"/>
      <c r="J41" s="68"/>
      <c r="K41" s="68"/>
      <c r="L41" s="68"/>
      <c r="M41" s="68"/>
      <c r="N41" s="57"/>
      <c r="O41" s="57"/>
      <c r="P41" s="57"/>
      <c r="Q41" s="57"/>
      <c r="R41" s="57"/>
    </row>
    <row r="42" spans="1:18" x14ac:dyDescent="0.2">
      <c r="A42" s="59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57"/>
      <c r="O42" s="57"/>
      <c r="P42" s="57"/>
      <c r="Q42" s="57"/>
      <c r="R42" s="57"/>
    </row>
    <row r="43" spans="1:18" x14ac:dyDescent="0.2">
      <c r="A43" s="59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57"/>
      <c r="O43" s="57"/>
      <c r="P43" s="57"/>
      <c r="Q43" s="57"/>
      <c r="R43" s="57"/>
    </row>
    <row r="44" spans="1:18" x14ac:dyDescent="0.2">
      <c r="A44" s="59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57"/>
      <c r="O44" s="57"/>
      <c r="P44" s="57"/>
      <c r="Q44" s="57"/>
      <c r="R44" s="57"/>
    </row>
    <row r="45" spans="1:18" x14ac:dyDescent="0.2">
      <c r="A45" s="59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57"/>
      <c r="O45" s="57"/>
      <c r="P45" s="57"/>
      <c r="Q45" s="57"/>
      <c r="R45" s="57"/>
    </row>
    <row r="46" spans="1:18" x14ac:dyDescent="0.2">
      <c r="A46" s="59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72"/>
      <c r="N46" s="73"/>
      <c r="O46" s="73"/>
      <c r="P46" s="73"/>
      <c r="Q46" s="73"/>
      <c r="R46" s="73"/>
    </row>
    <row r="47" spans="1:18" x14ac:dyDescent="0.2">
      <c r="A47" s="74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57"/>
      <c r="O47" s="57"/>
      <c r="P47" s="57"/>
      <c r="Q47" s="57"/>
      <c r="R47" s="57"/>
    </row>
    <row r="48" spans="1:18" x14ac:dyDescent="0.2">
      <c r="A48" s="74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57"/>
      <c r="O48" s="57"/>
      <c r="P48" s="57"/>
      <c r="Q48" s="57"/>
      <c r="R48" s="57"/>
    </row>
    <row r="49" spans="1:38" x14ac:dyDescent="0.2">
      <c r="A49" s="74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57"/>
      <c r="O49" s="57"/>
      <c r="P49" s="57"/>
      <c r="Q49" s="57"/>
      <c r="R49" s="57"/>
    </row>
    <row r="50" spans="1:38" x14ac:dyDescent="0.2">
      <c r="A50" s="74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57"/>
      <c r="O50" s="57"/>
      <c r="P50" s="57"/>
      <c r="Q50" s="57"/>
      <c r="R50" s="57"/>
    </row>
    <row r="51" spans="1:38" x14ac:dyDescent="0.2">
      <c r="A51" s="33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36"/>
      <c r="N51" s="75"/>
      <c r="O51" s="75"/>
      <c r="P51" s="75"/>
      <c r="Q51" s="75"/>
      <c r="R51" s="75"/>
    </row>
    <row r="52" spans="1:38" x14ac:dyDescent="0.2">
      <c r="A52" s="33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37"/>
      <c r="N52" s="38"/>
      <c r="O52" s="38"/>
      <c r="P52" s="38"/>
      <c r="Q52" s="38"/>
      <c r="R52" s="38"/>
      <c r="AL52" s="76"/>
    </row>
    <row r="53" spans="1:38" x14ac:dyDescent="0.2">
      <c r="A53" s="33"/>
      <c r="B53" s="34"/>
      <c r="C53" s="35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8"/>
      <c r="P53" s="38"/>
      <c r="Q53" s="38"/>
      <c r="R53" s="38"/>
    </row>
    <row r="54" spans="1:38" x14ac:dyDescent="0.2">
      <c r="A54" s="33"/>
      <c r="B54" s="34"/>
      <c r="C54" s="35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8"/>
      <c r="P54" s="38"/>
      <c r="Q54" s="38"/>
      <c r="R54" s="38"/>
    </row>
  </sheetData>
  <sheetProtection algorithmName="SHA-512" hashValue="sMANtg+9Z9qCNLC76lzsihRILqx89n7n6r2Wt+PPm03wnmy8RENiMz6oM7M2GML0LY9xywQm88Qm9ih8DbmCew==" saltValue="PnOnEYkbYfRQwIezM9xd/A==" spinCount="100000" sheet="1" objects="1" scenarios="1"/>
  <mergeCells count="19">
    <mergeCell ref="C17:D18"/>
    <mergeCell ref="E17:L18"/>
    <mergeCell ref="A4:D4"/>
    <mergeCell ref="E6:G6"/>
    <mergeCell ref="H6:K6"/>
    <mergeCell ref="L6:M6"/>
    <mergeCell ref="A8:A13"/>
    <mergeCell ref="C20:D21"/>
    <mergeCell ref="E20:L21"/>
    <mergeCell ref="C23:D24"/>
    <mergeCell ref="E23:L24"/>
    <mergeCell ref="C26:D27"/>
    <mergeCell ref="E26:L27"/>
    <mergeCell ref="C29:D30"/>
    <mergeCell ref="E29:L30"/>
    <mergeCell ref="C34:D35"/>
    <mergeCell ref="E34:L35"/>
    <mergeCell ref="C36:D36"/>
    <mergeCell ref="E36:L36"/>
  </mergeCells>
  <phoneticPr fontId="63" type="noConversion"/>
  <conditionalFormatting sqref="C8:C13">
    <cfRule type="cellIs" dxfId="2" priority="2" stopIfTrue="1" operator="equal">
      <formula>AE8</formula>
    </cfRule>
  </conditionalFormatting>
  <conditionalFormatting sqref="E8:M13">
    <cfRule type="cellIs" dxfId="1" priority="9" stopIfTrue="1" operator="equal">
      <formula>0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MJ150"/>
  <sheetViews>
    <sheetView workbookViewId="0">
      <selection activeCell="L16" sqref="L16"/>
    </sheetView>
  </sheetViews>
  <sheetFormatPr baseColWidth="10" defaultRowHeight="14.25" x14ac:dyDescent="0.2"/>
  <cols>
    <col min="1" max="1" width="3.625" style="85" customWidth="1"/>
    <col min="2" max="2" width="11.125" style="135" customWidth="1"/>
    <col min="3" max="3" width="51.875" style="136" customWidth="1"/>
    <col min="4" max="4" width="10.625" style="136" customWidth="1"/>
    <col min="5" max="5" width="9.5" style="137" customWidth="1"/>
    <col min="6" max="6" width="8.125" style="138" customWidth="1"/>
    <col min="7" max="7" width="4.625" style="136" customWidth="1"/>
    <col min="8" max="1024" width="10.625" style="85" customWidth="1"/>
    <col min="1025" max="1025" width="11" customWidth="1"/>
  </cols>
  <sheetData>
    <row r="1" spans="1:26" x14ac:dyDescent="0.2">
      <c r="A1" s="81"/>
      <c r="B1" s="478" t="s">
        <v>52</v>
      </c>
      <c r="C1" s="478"/>
      <c r="D1" s="478"/>
      <c r="E1" s="82" t="s">
        <v>53</v>
      </c>
      <c r="F1" s="83" t="s">
        <v>54</v>
      </c>
      <c r="G1" s="84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x14ac:dyDescent="0.2">
      <c r="A2" s="81"/>
      <c r="B2" s="86" t="s">
        <v>55</v>
      </c>
      <c r="C2" s="479" t="str">
        <f>Objektübersicht!E17</f>
        <v>Los 1</v>
      </c>
      <c r="D2" s="479"/>
      <c r="E2" s="87"/>
      <c r="F2" s="88" t="s">
        <v>11</v>
      </c>
      <c r="G2" s="480" t="s">
        <v>56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x14ac:dyDescent="0.2">
      <c r="A3" s="81"/>
      <c r="B3" s="86" t="s">
        <v>57</v>
      </c>
      <c r="C3" s="89" t="s">
        <v>58</v>
      </c>
      <c r="D3" s="89"/>
      <c r="E3" s="90">
        <v>1</v>
      </c>
      <c r="F3" s="91">
        <v>15</v>
      </c>
      <c r="G3" s="480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x14ac:dyDescent="0.2">
      <c r="A4" s="81"/>
      <c r="B4" s="86" t="s">
        <v>59</v>
      </c>
      <c r="C4" s="89" t="s">
        <v>60</v>
      </c>
      <c r="D4" s="92"/>
      <c r="E4" s="93"/>
      <c r="F4" s="94"/>
      <c r="G4" s="4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x14ac:dyDescent="0.2">
      <c r="A5" s="81"/>
      <c r="B5" s="95" t="s">
        <v>61</v>
      </c>
      <c r="C5" s="89" t="s">
        <v>62</v>
      </c>
      <c r="D5" s="92"/>
      <c r="E5" s="96"/>
      <c r="F5" s="94"/>
      <c r="G5" s="4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x14ac:dyDescent="0.2">
      <c r="A6" s="81"/>
      <c r="B6" s="95" t="s">
        <v>63</v>
      </c>
      <c r="C6" s="92" t="s">
        <v>64</v>
      </c>
      <c r="D6" s="92"/>
      <c r="E6" s="97"/>
      <c r="F6" s="249">
        <f t="shared" ref="F6:F11" si="0">$F$3*E6</f>
        <v>0</v>
      </c>
      <c r="G6" s="4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x14ac:dyDescent="0.2">
      <c r="A7" s="81"/>
      <c r="B7" s="95" t="s">
        <v>65</v>
      </c>
      <c r="C7" s="92" t="s">
        <v>66</v>
      </c>
      <c r="D7" s="92"/>
      <c r="E7" s="97"/>
      <c r="F7" s="249">
        <f t="shared" si="0"/>
        <v>0</v>
      </c>
      <c r="G7" s="4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x14ac:dyDescent="0.2">
      <c r="A8" s="81"/>
      <c r="B8" s="95" t="s">
        <v>67</v>
      </c>
      <c r="C8" s="92" t="s">
        <v>670</v>
      </c>
      <c r="D8" s="92"/>
      <c r="E8" s="97"/>
      <c r="F8" s="249">
        <f t="shared" si="0"/>
        <v>0</v>
      </c>
      <c r="G8" s="4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x14ac:dyDescent="0.2">
      <c r="A9" s="81"/>
      <c r="B9" s="95" t="s">
        <v>68</v>
      </c>
      <c r="C9" s="92" t="s">
        <v>69</v>
      </c>
      <c r="D9" s="92"/>
      <c r="E9" s="97"/>
      <c r="F9" s="249">
        <f t="shared" si="0"/>
        <v>0</v>
      </c>
      <c r="G9" s="4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x14ac:dyDescent="0.2">
      <c r="A10" s="81"/>
      <c r="B10" s="95" t="s">
        <v>70</v>
      </c>
      <c r="C10" s="92" t="s">
        <v>71</v>
      </c>
      <c r="D10" s="92"/>
      <c r="E10" s="97"/>
      <c r="F10" s="249">
        <f t="shared" si="0"/>
        <v>0</v>
      </c>
      <c r="G10" s="480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x14ac:dyDescent="0.2">
      <c r="A11" s="81"/>
      <c r="B11" s="95" t="s">
        <v>72</v>
      </c>
      <c r="C11" s="248" t="s">
        <v>73</v>
      </c>
      <c r="D11" s="92"/>
      <c r="E11" s="97"/>
      <c r="F11" s="249">
        <f t="shared" si="0"/>
        <v>0</v>
      </c>
      <c r="G11" s="480"/>
      <c r="H11" s="81"/>
      <c r="I11" s="98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x14ac:dyDescent="0.2">
      <c r="A12" s="81"/>
      <c r="B12" s="86"/>
      <c r="C12" s="89" t="s">
        <v>74</v>
      </c>
      <c r="D12" s="89"/>
      <c r="E12" s="90">
        <f>E6+E7+E8+E9+E10+E11</f>
        <v>0</v>
      </c>
      <c r="F12" s="250">
        <f>SUM(F6:F11)</f>
        <v>0</v>
      </c>
      <c r="G12" s="480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x14ac:dyDescent="0.2">
      <c r="A13" s="81"/>
      <c r="B13" s="86"/>
      <c r="C13" s="89"/>
      <c r="D13" s="89"/>
      <c r="E13" s="99"/>
      <c r="F13" s="250"/>
      <c r="G13" s="48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x14ac:dyDescent="0.2">
      <c r="A14" s="81"/>
      <c r="B14" s="95" t="s">
        <v>75</v>
      </c>
      <c r="C14" s="89" t="s">
        <v>76</v>
      </c>
      <c r="D14" s="92"/>
      <c r="E14" s="100"/>
      <c r="F14" s="249"/>
      <c r="G14" s="480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x14ac:dyDescent="0.2">
      <c r="A15" s="81"/>
      <c r="B15" s="95" t="s">
        <v>77</v>
      </c>
      <c r="C15" s="92" t="s">
        <v>78</v>
      </c>
      <c r="D15" s="97">
        <v>0</v>
      </c>
      <c r="E15" s="100"/>
      <c r="F15" s="249"/>
      <c r="G15" s="480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x14ac:dyDescent="0.2">
      <c r="A16" s="81"/>
      <c r="B16" s="95"/>
      <c r="C16" s="92" t="s">
        <v>79</v>
      </c>
      <c r="D16" s="101">
        <f>E12*D15</f>
        <v>0</v>
      </c>
      <c r="E16" s="102">
        <f>D16+D15</f>
        <v>0</v>
      </c>
      <c r="F16" s="249">
        <f>F3*E16</f>
        <v>0</v>
      </c>
      <c r="G16" s="4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x14ac:dyDescent="0.2">
      <c r="A17" s="81"/>
      <c r="B17" s="95"/>
      <c r="C17" s="92"/>
      <c r="D17" s="103"/>
      <c r="E17" s="102"/>
      <c r="F17" s="249"/>
      <c r="G17" s="4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x14ac:dyDescent="0.2">
      <c r="A18" s="81"/>
      <c r="B18" s="95" t="s">
        <v>80</v>
      </c>
      <c r="C18" s="92" t="s">
        <v>81</v>
      </c>
      <c r="D18" s="97"/>
      <c r="E18" s="102"/>
      <c r="F18" s="249"/>
      <c r="G18" s="4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x14ac:dyDescent="0.2">
      <c r="A19" s="81"/>
      <c r="B19" s="95"/>
      <c r="C19" s="92" t="s">
        <v>82</v>
      </c>
      <c r="D19" s="104">
        <f>E12*D18</f>
        <v>0</v>
      </c>
      <c r="E19" s="102">
        <f>D19+D18</f>
        <v>0</v>
      </c>
      <c r="F19" s="249">
        <f>E19*F3</f>
        <v>0</v>
      </c>
      <c r="G19" s="4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x14ac:dyDescent="0.2">
      <c r="A20" s="81"/>
      <c r="B20" s="95"/>
      <c r="C20" s="92"/>
      <c r="D20" s="103"/>
      <c r="E20" s="102"/>
      <c r="F20" s="249"/>
      <c r="G20" s="4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x14ac:dyDescent="0.2">
      <c r="A21" s="81"/>
      <c r="B21" s="95" t="s">
        <v>83</v>
      </c>
      <c r="C21" s="92" t="s">
        <v>84</v>
      </c>
      <c r="D21" s="97"/>
      <c r="E21" s="102"/>
      <c r="F21" s="249"/>
      <c r="G21" s="48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x14ac:dyDescent="0.2">
      <c r="A22" s="81"/>
      <c r="B22" s="95"/>
      <c r="C22" s="92" t="s">
        <v>85</v>
      </c>
      <c r="D22" s="104">
        <f>E12*D21</f>
        <v>0</v>
      </c>
      <c r="E22" s="102">
        <f>D22+D21</f>
        <v>0</v>
      </c>
      <c r="F22" s="249">
        <f>E22*F3</f>
        <v>0</v>
      </c>
      <c r="G22" s="4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x14ac:dyDescent="0.2">
      <c r="A23" s="81"/>
      <c r="B23" s="95"/>
      <c r="C23" s="92"/>
      <c r="D23" s="105"/>
      <c r="E23" s="102"/>
      <c r="F23" s="249"/>
      <c r="G23" s="4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x14ac:dyDescent="0.2">
      <c r="A24" s="81"/>
      <c r="B24" s="95" t="s">
        <v>86</v>
      </c>
      <c r="C24" s="92" t="s">
        <v>87</v>
      </c>
      <c r="D24" s="97"/>
      <c r="E24" s="102"/>
      <c r="F24" s="249"/>
      <c r="G24" s="4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x14ac:dyDescent="0.2">
      <c r="A25" s="81"/>
      <c r="B25" s="95"/>
      <c r="C25" s="92" t="s">
        <v>88</v>
      </c>
      <c r="D25" s="104">
        <f>E12*D24</f>
        <v>0</v>
      </c>
      <c r="E25" s="102">
        <f>D25+D24</f>
        <v>0</v>
      </c>
      <c r="F25" s="249">
        <f>F3*E25</f>
        <v>0</v>
      </c>
      <c r="G25" s="480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x14ac:dyDescent="0.2">
      <c r="A26" s="81"/>
      <c r="B26" s="95"/>
      <c r="C26" s="92"/>
      <c r="D26" s="105"/>
      <c r="E26" s="102"/>
      <c r="F26" s="249"/>
      <c r="G26" s="4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x14ac:dyDescent="0.2">
      <c r="A27" s="81"/>
      <c r="B27" s="95" t="s">
        <v>89</v>
      </c>
      <c r="C27" s="92" t="s">
        <v>90</v>
      </c>
      <c r="D27" s="97"/>
      <c r="E27" s="102"/>
      <c r="F27" s="249"/>
      <c r="G27" s="480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x14ac:dyDescent="0.2">
      <c r="A28" s="81"/>
      <c r="B28" s="95"/>
      <c r="C28" s="92" t="s">
        <v>91</v>
      </c>
      <c r="D28" s="104">
        <f>E12*D27</f>
        <v>0</v>
      </c>
      <c r="E28" s="102">
        <f>D28+D27</f>
        <v>0</v>
      </c>
      <c r="F28" s="249">
        <f>F3*E28</f>
        <v>0</v>
      </c>
      <c r="G28" s="4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x14ac:dyDescent="0.2">
      <c r="A29" s="81"/>
      <c r="B29" s="95"/>
      <c r="C29" s="92"/>
      <c r="D29" s="92"/>
      <c r="E29" s="102"/>
      <c r="F29" s="249"/>
      <c r="G29" s="4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x14ac:dyDescent="0.2">
      <c r="A30" s="81"/>
      <c r="B30" s="95" t="s">
        <v>92</v>
      </c>
      <c r="C30" s="92" t="s">
        <v>93</v>
      </c>
      <c r="D30" s="92"/>
      <c r="E30" s="97"/>
      <c r="F30" s="249">
        <f>F3*E30</f>
        <v>0</v>
      </c>
      <c r="G30" s="480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x14ac:dyDescent="0.2">
      <c r="A31" s="81"/>
      <c r="B31" s="95" t="s">
        <v>94</v>
      </c>
      <c r="C31" s="92" t="s">
        <v>95</v>
      </c>
      <c r="D31" s="92"/>
      <c r="E31" s="97"/>
      <c r="F31" s="249">
        <f>F3*E31</f>
        <v>0</v>
      </c>
      <c r="G31" s="480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x14ac:dyDescent="0.2">
      <c r="A32" s="81"/>
      <c r="B32" s="95"/>
      <c r="C32" s="89" t="s">
        <v>96</v>
      </c>
      <c r="D32" s="92"/>
      <c r="E32" s="90">
        <f>E16+E19+E22+E25+E28+E30+E31</f>
        <v>0</v>
      </c>
      <c r="F32" s="250">
        <f>SUM(F16:F31)</f>
        <v>0</v>
      </c>
      <c r="G32" s="4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x14ac:dyDescent="0.2">
      <c r="A33" s="81"/>
      <c r="B33" s="95"/>
      <c r="C33" s="92"/>
      <c r="D33" s="92"/>
      <c r="E33" s="100"/>
      <c r="F33" s="249"/>
      <c r="G33" s="4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x14ac:dyDescent="0.2">
      <c r="A34" s="81"/>
      <c r="B34" s="95"/>
      <c r="C34" s="89" t="s">
        <v>97</v>
      </c>
      <c r="D34" s="92"/>
      <c r="E34" s="100"/>
      <c r="F34" s="249"/>
      <c r="G34" s="4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x14ac:dyDescent="0.2">
      <c r="A35" s="81"/>
      <c r="B35" s="95" t="s">
        <v>98</v>
      </c>
      <c r="C35" s="92" t="s">
        <v>99</v>
      </c>
      <c r="D35" s="92"/>
      <c r="E35" s="97"/>
      <c r="F35" s="249">
        <f>F3*E35</f>
        <v>0</v>
      </c>
      <c r="G35" s="48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x14ac:dyDescent="0.2">
      <c r="A36" s="81"/>
      <c r="B36" s="95" t="s">
        <v>100</v>
      </c>
      <c r="C36" s="92" t="s">
        <v>101</v>
      </c>
      <c r="D36" s="92"/>
      <c r="E36" s="97"/>
      <c r="F36" s="249">
        <f>F3*E36</f>
        <v>0</v>
      </c>
      <c r="G36" s="4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x14ac:dyDescent="0.2">
      <c r="A37" s="81"/>
      <c r="B37" s="95"/>
      <c r="C37" s="89" t="s">
        <v>102</v>
      </c>
      <c r="D37" s="92"/>
      <c r="E37" s="90">
        <f>SUM(E35:E36)</f>
        <v>0</v>
      </c>
      <c r="F37" s="250">
        <f>SUM(F35:F36)</f>
        <v>0</v>
      </c>
      <c r="G37" s="480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x14ac:dyDescent="0.2">
      <c r="A38" s="81"/>
      <c r="B38" s="95"/>
      <c r="C38" s="92"/>
      <c r="D38" s="92"/>
      <c r="E38" s="94"/>
      <c r="F38" s="249"/>
      <c r="G38" s="48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x14ac:dyDescent="0.2">
      <c r="A39" s="81"/>
      <c r="B39" s="86"/>
      <c r="C39" s="89" t="s">
        <v>103</v>
      </c>
      <c r="D39" s="89"/>
      <c r="E39" s="106">
        <f>E37+E32+E12+E3</f>
        <v>1</v>
      </c>
      <c r="F39" s="250">
        <f>F37+F32+F12+F3</f>
        <v>15</v>
      </c>
      <c r="G39" s="480"/>
      <c r="H39" s="107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x14ac:dyDescent="0.2">
      <c r="A40" s="81"/>
      <c r="B40" s="86"/>
      <c r="C40" s="89"/>
      <c r="D40" s="89"/>
      <c r="E40" s="106"/>
      <c r="F40" s="250"/>
      <c r="G40" s="480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x14ac:dyDescent="0.2">
      <c r="A41" s="81"/>
      <c r="B41" s="86" t="s">
        <v>104</v>
      </c>
      <c r="C41" s="89" t="s">
        <v>105</v>
      </c>
      <c r="D41" s="92"/>
      <c r="E41" s="102"/>
      <c r="F41" s="249"/>
      <c r="G41" s="481" t="s">
        <v>106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x14ac:dyDescent="0.2">
      <c r="A42" s="81"/>
      <c r="B42" s="95" t="s">
        <v>107</v>
      </c>
      <c r="C42" s="92" t="s">
        <v>680</v>
      </c>
      <c r="D42" s="92"/>
      <c r="E42" s="97"/>
      <c r="F42" s="249">
        <f>F3*E42</f>
        <v>0</v>
      </c>
      <c r="G42" s="4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x14ac:dyDescent="0.2">
      <c r="A43" s="81"/>
      <c r="B43" s="95" t="s">
        <v>108</v>
      </c>
      <c r="C43" s="92" t="s">
        <v>671</v>
      </c>
      <c r="D43" s="92"/>
      <c r="E43" s="102"/>
      <c r="F43" s="249"/>
      <c r="G43" s="4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x14ac:dyDescent="0.2">
      <c r="A44" s="81"/>
      <c r="B44" s="95" t="s">
        <v>109</v>
      </c>
      <c r="C44" s="108" t="s">
        <v>676</v>
      </c>
      <c r="D44" s="92"/>
      <c r="E44" s="97"/>
      <c r="F44" s="249">
        <f>F3*E44</f>
        <v>0</v>
      </c>
      <c r="G44" s="4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x14ac:dyDescent="0.2">
      <c r="A45" s="81"/>
      <c r="B45" s="95" t="s">
        <v>110</v>
      </c>
      <c r="C45" s="92" t="s">
        <v>111</v>
      </c>
      <c r="D45" s="92"/>
      <c r="E45" s="97"/>
      <c r="F45" s="249">
        <f>F3*E45</f>
        <v>0</v>
      </c>
      <c r="G45" s="4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x14ac:dyDescent="0.2">
      <c r="A46" s="81"/>
      <c r="B46" s="95"/>
      <c r="C46" s="109" t="s">
        <v>672</v>
      </c>
      <c r="D46" s="92"/>
      <c r="E46" s="102">
        <f>SUM(E44:E45)</f>
        <v>0</v>
      </c>
      <c r="F46" s="249">
        <f>SUM(F44:F45)</f>
        <v>0</v>
      </c>
      <c r="G46" s="4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95"/>
      <c r="C47" s="89"/>
      <c r="D47" s="92"/>
      <c r="E47" s="102"/>
      <c r="F47" s="249"/>
      <c r="G47" s="4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95" t="s">
        <v>112</v>
      </c>
      <c r="C48" s="92" t="s">
        <v>113</v>
      </c>
      <c r="D48" s="92"/>
      <c r="E48" s="102"/>
      <c r="F48" s="249"/>
      <c r="G48" s="4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x14ac:dyDescent="0.2">
      <c r="A49" s="81"/>
      <c r="B49" s="95" t="s">
        <v>114</v>
      </c>
      <c r="C49" s="92" t="s">
        <v>115</v>
      </c>
      <c r="D49" s="92"/>
      <c r="E49" s="97"/>
      <c r="F49" s="249">
        <f>$F$3*E49</f>
        <v>0</v>
      </c>
      <c r="G49" s="4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x14ac:dyDescent="0.2">
      <c r="A50" s="81"/>
      <c r="B50" s="95" t="s">
        <v>116</v>
      </c>
      <c r="C50" s="92" t="s">
        <v>117</v>
      </c>
      <c r="D50" s="92"/>
      <c r="E50" s="97"/>
      <c r="F50" s="249">
        <f>$F$3*E50</f>
        <v>0</v>
      </c>
      <c r="G50" s="4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x14ac:dyDescent="0.2">
      <c r="A51" s="81"/>
      <c r="B51" s="95"/>
      <c r="C51" s="109" t="s">
        <v>118</v>
      </c>
      <c r="D51" s="92"/>
      <c r="E51" s="102">
        <f>SUM(E49:E50)</f>
        <v>0</v>
      </c>
      <c r="F51" s="249">
        <f>SUM(F49:F50)</f>
        <v>0</v>
      </c>
      <c r="G51" s="4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x14ac:dyDescent="0.2">
      <c r="A52" s="81"/>
      <c r="B52" s="95"/>
      <c r="C52" s="92"/>
      <c r="D52" s="92"/>
      <c r="E52" s="102"/>
      <c r="F52" s="249"/>
      <c r="G52" s="4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x14ac:dyDescent="0.2">
      <c r="A53" s="81"/>
      <c r="B53" s="86"/>
      <c r="C53" s="89" t="s">
        <v>119</v>
      </c>
      <c r="D53" s="89"/>
      <c r="E53" s="106">
        <f>E42+E46+E51</f>
        <v>0</v>
      </c>
      <c r="F53" s="250">
        <f>F42+F46+F51</f>
        <v>0</v>
      </c>
      <c r="G53" s="4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x14ac:dyDescent="0.2">
      <c r="A54" s="81"/>
      <c r="B54" s="86"/>
      <c r="C54" s="89"/>
      <c r="D54" s="89"/>
      <c r="E54" s="106"/>
      <c r="F54" s="250"/>
      <c r="G54" s="4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x14ac:dyDescent="0.2">
      <c r="A55" s="81"/>
      <c r="B55" s="95" t="s">
        <v>120</v>
      </c>
      <c r="C55" s="89" t="s">
        <v>121</v>
      </c>
      <c r="D55" s="92"/>
      <c r="E55" s="102"/>
      <c r="F55" s="249"/>
      <c r="G55" s="482" t="s">
        <v>122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x14ac:dyDescent="0.2">
      <c r="A56" s="81"/>
      <c r="B56" s="95" t="s">
        <v>123</v>
      </c>
      <c r="C56" s="92" t="s">
        <v>124</v>
      </c>
      <c r="D56" s="92"/>
      <c r="E56" s="102"/>
      <c r="F56" s="249"/>
      <c r="G56" s="482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x14ac:dyDescent="0.2">
      <c r="A57" s="81"/>
      <c r="B57" s="95" t="s">
        <v>125</v>
      </c>
      <c r="C57" s="92" t="s">
        <v>674</v>
      </c>
      <c r="D57" s="92"/>
      <c r="E57" s="97"/>
      <c r="F57" s="249">
        <f>$F$3*E57</f>
        <v>0</v>
      </c>
      <c r="G57" s="482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x14ac:dyDescent="0.2">
      <c r="A58" s="81"/>
      <c r="B58" s="95" t="s">
        <v>126</v>
      </c>
      <c r="C58" s="92" t="s">
        <v>673</v>
      </c>
      <c r="D58" s="92"/>
      <c r="E58" s="97"/>
      <c r="F58" s="249">
        <f>$F$3*E58</f>
        <v>0</v>
      </c>
      <c r="G58" s="482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x14ac:dyDescent="0.2">
      <c r="A59" s="81"/>
      <c r="B59" s="95" t="s">
        <v>127</v>
      </c>
      <c r="C59" s="92" t="s">
        <v>128</v>
      </c>
      <c r="D59" s="92"/>
      <c r="E59" s="97"/>
      <c r="F59" s="249">
        <f>$F$3*E59</f>
        <v>0</v>
      </c>
      <c r="G59" s="482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x14ac:dyDescent="0.2">
      <c r="A60" s="81"/>
      <c r="B60" s="95" t="s">
        <v>129</v>
      </c>
      <c r="C60" s="92" t="s">
        <v>130</v>
      </c>
      <c r="D60" s="92"/>
      <c r="E60" s="102"/>
      <c r="F60" s="249"/>
      <c r="G60" s="482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x14ac:dyDescent="0.2">
      <c r="A61" s="81"/>
      <c r="B61" s="95" t="s">
        <v>131</v>
      </c>
      <c r="C61" s="92" t="s">
        <v>677</v>
      </c>
      <c r="D61" s="92"/>
      <c r="E61" s="97"/>
      <c r="F61" s="249">
        <f t="shared" ref="F61:F66" si="1">$F$3*E61</f>
        <v>0</v>
      </c>
      <c r="G61" s="482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x14ac:dyDescent="0.2">
      <c r="A62" s="81"/>
      <c r="B62" s="95" t="s">
        <v>132</v>
      </c>
      <c r="C62" s="92" t="s">
        <v>133</v>
      </c>
      <c r="D62" s="92"/>
      <c r="E62" s="97"/>
      <c r="F62" s="249">
        <f t="shared" si="1"/>
        <v>0</v>
      </c>
      <c r="G62" s="482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x14ac:dyDescent="0.2">
      <c r="A63" s="81"/>
      <c r="B63" s="95" t="s">
        <v>134</v>
      </c>
      <c r="C63" s="92" t="s">
        <v>135</v>
      </c>
      <c r="D63" s="92"/>
      <c r="E63" s="97"/>
      <c r="F63" s="249">
        <f t="shared" si="1"/>
        <v>0</v>
      </c>
      <c r="G63" s="482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x14ac:dyDescent="0.2">
      <c r="A64" s="81"/>
      <c r="B64" s="95" t="s">
        <v>136</v>
      </c>
      <c r="C64" s="92" t="s">
        <v>137</v>
      </c>
      <c r="D64" s="92"/>
      <c r="E64" s="97"/>
      <c r="F64" s="249">
        <f t="shared" si="1"/>
        <v>0</v>
      </c>
      <c r="G64" s="482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x14ac:dyDescent="0.2">
      <c r="A65" s="81"/>
      <c r="B65" s="95" t="s">
        <v>138</v>
      </c>
      <c r="C65" s="92" t="s">
        <v>681</v>
      </c>
      <c r="D65" s="92"/>
      <c r="E65" s="97"/>
      <c r="F65" s="249">
        <f t="shared" si="1"/>
        <v>0</v>
      </c>
      <c r="G65" s="482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x14ac:dyDescent="0.2">
      <c r="A66" s="81"/>
      <c r="B66" s="95" t="s">
        <v>139</v>
      </c>
      <c r="C66" s="92" t="s">
        <v>140</v>
      </c>
      <c r="D66" s="92"/>
      <c r="E66" s="97"/>
      <c r="F66" s="249">
        <f t="shared" si="1"/>
        <v>0</v>
      </c>
      <c r="G66" s="482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x14ac:dyDescent="0.2">
      <c r="A67" s="81"/>
      <c r="B67" s="86"/>
      <c r="C67" s="89" t="s">
        <v>141</v>
      </c>
      <c r="D67" s="89"/>
      <c r="E67" s="106">
        <f>SUM(E55:E66)</f>
        <v>0</v>
      </c>
      <c r="F67" s="250">
        <f>SUM(F57:F66)</f>
        <v>0</v>
      </c>
      <c r="G67" s="482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x14ac:dyDescent="0.2">
      <c r="A68" s="81"/>
      <c r="B68" s="86"/>
      <c r="C68" s="89"/>
      <c r="D68" s="89"/>
      <c r="E68" s="106"/>
      <c r="F68" s="250"/>
      <c r="G68" s="482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x14ac:dyDescent="0.2">
      <c r="A69" s="81"/>
      <c r="B69" s="86" t="s">
        <v>142</v>
      </c>
      <c r="C69" s="89" t="s">
        <v>143</v>
      </c>
      <c r="D69" s="92"/>
      <c r="E69" s="90">
        <f>E39+E53+E67</f>
        <v>1</v>
      </c>
      <c r="F69" s="250">
        <f>ROUND($F$3*E69,2)</f>
        <v>15</v>
      </c>
      <c r="G69" s="110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x14ac:dyDescent="0.2">
      <c r="A70" s="81"/>
      <c r="B70" s="86"/>
      <c r="C70" s="89"/>
      <c r="D70" s="92"/>
      <c r="E70" s="90"/>
      <c r="F70" s="250"/>
      <c r="G70" s="110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x14ac:dyDescent="0.2">
      <c r="A71" s="81"/>
      <c r="B71" s="95" t="s">
        <v>144</v>
      </c>
      <c r="C71" s="111" t="s">
        <v>145</v>
      </c>
      <c r="D71" s="112">
        <f>F71/F72</f>
        <v>4.3062200956937795E-2</v>
      </c>
      <c r="E71" s="97">
        <v>4.4999999999999998E-2</v>
      </c>
      <c r="F71" s="249">
        <f>F3*E71</f>
        <v>0.67499999999999993</v>
      </c>
      <c r="G71" s="110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x14ac:dyDescent="0.2">
      <c r="A72" s="81"/>
      <c r="B72" s="86" t="s">
        <v>146</v>
      </c>
      <c r="C72" s="89" t="s">
        <v>147</v>
      </c>
      <c r="D72" s="92"/>
      <c r="E72" s="113">
        <f>SUM(E69:E71)</f>
        <v>1.0449999999999999</v>
      </c>
      <c r="F72" s="251">
        <f>SUM(F69:F71)</f>
        <v>15.675000000000001</v>
      </c>
      <c r="G72" s="110"/>
      <c r="H72" s="107"/>
      <c r="I72" s="115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x14ac:dyDescent="0.2">
      <c r="A73" s="81"/>
      <c r="B73" s="116">
        <v>28</v>
      </c>
      <c r="C73" s="476" t="s">
        <v>148</v>
      </c>
      <c r="D73" s="476"/>
      <c r="E73" s="117"/>
      <c r="F73" s="118"/>
      <c r="G73" s="119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x14ac:dyDescent="0.2">
      <c r="A74" s="81"/>
      <c r="B74" s="116">
        <v>5</v>
      </c>
      <c r="C74" s="476" t="s">
        <v>149</v>
      </c>
      <c r="D74" s="476"/>
      <c r="E74" s="120"/>
      <c r="F74" s="121"/>
      <c r="G74" s="122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x14ac:dyDescent="0.2">
      <c r="A75" s="81"/>
      <c r="B75" s="116">
        <v>10</v>
      </c>
      <c r="C75" s="476" t="s">
        <v>150</v>
      </c>
      <c r="D75" s="476"/>
      <c r="E75" s="477" t="s">
        <v>151</v>
      </c>
      <c r="F75" s="477"/>
      <c r="G75" s="477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x14ac:dyDescent="0.2">
      <c r="A76" s="81"/>
      <c r="B76" s="116">
        <v>0.5</v>
      </c>
      <c r="C76" s="476" t="s">
        <v>152</v>
      </c>
      <c r="D76" s="476"/>
      <c r="E76" s="477"/>
      <c r="F76" s="477"/>
      <c r="G76" s="477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x14ac:dyDescent="0.2">
      <c r="A77" s="81"/>
      <c r="B77" s="123">
        <v>4.3</v>
      </c>
      <c r="C77" s="476" t="s">
        <v>153</v>
      </c>
      <c r="D77" s="476"/>
      <c r="E77" s="477"/>
      <c r="F77" s="477"/>
      <c r="G77" s="477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x14ac:dyDescent="0.2">
      <c r="A78" s="81"/>
      <c r="B78" s="124" t="s">
        <v>154</v>
      </c>
      <c r="C78" s="476" t="s">
        <v>155</v>
      </c>
      <c r="D78" s="476"/>
      <c r="E78" s="477"/>
      <c r="F78" s="477"/>
      <c r="G78" s="477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x14ac:dyDescent="0.2">
      <c r="A79" s="81"/>
      <c r="B79" s="125">
        <v>0</v>
      </c>
      <c r="C79" s="476" t="s">
        <v>156</v>
      </c>
      <c r="D79" s="476"/>
      <c r="E79" s="126"/>
      <c r="F79" s="121"/>
      <c r="G79" s="122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x14ac:dyDescent="0.2">
      <c r="A80" s="81"/>
      <c r="B80" s="127">
        <f>F39/F72</f>
        <v>0.9569377990430622</v>
      </c>
      <c r="C80" s="476" t="s">
        <v>157</v>
      </c>
      <c r="D80" s="476"/>
      <c r="E80" s="128"/>
      <c r="F80" s="129"/>
      <c r="G80" s="130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x14ac:dyDescent="0.2">
      <c r="A81" s="81"/>
      <c r="B81" s="131"/>
      <c r="C81" s="92"/>
      <c r="D81" s="92"/>
      <c r="E81" s="132"/>
      <c r="F81" s="121"/>
      <c r="G81" s="92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x14ac:dyDescent="0.2">
      <c r="A82" s="81"/>
      <c r="B82" s="133"/>
      <c r="C82" s="92"/>
      <c r="D82" s="92"/>
      <c r="E82" s="132"/>
      <c r="F82" s="121"/>
      <c r="G82" s="92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x14ac:dyDescent="0.2">
      <c r="A83" s="81"/>
      <c r="B83" s="131"/>
      <c r="C83" s="92"/>
      <c r="D83" s="92"/>
      <c r="E83" s="132"/>
      <c r="F83" s="121"/>
      <c r="G83" s="92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x14ac:dyDescent="0.2">
      <c r="A84" s="81"/>
      <c r="B84" s="131"/>
      <c r="C84" s="134"/>
      <c r="D84" s="92"/>
      <c r="E84" s="132"/>
      <c r="F84" s="121"/>
      <c r="G84" s="92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x14ac:dyDescent="0.2">
      <c r="A85" s="81"/>
      <c r="B85" s="131"/>
      <c r="C85" s="92"/>
      <c r="D85" s="92"/>
      <c r="E85" s="132"/>
      <c r="F85" s="121"/>
      <c r="G85" s="92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x14ac:dyDescent="0.2">
      <c r="A86" s="81"/>
      <c r="B86" s="131"/>
      <c r="C86" s="92"/>
      <c r="D86" s="92"/>
      <c r="E86" s="132"/>
      <c r="F86" s="121"/>
      <c r="G86" s="92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x14ac:dyDescent="0.2">
      <c r="A87" s="81"/>
      <c r="B87" s="131"/>
      <c r="C87" s="92"/>
      <c r="D87" s="92"/>
      <c r="E87" s="132"/>
      <c r="F87" s="121"/>
      <c r="G87" s="92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x14ac:dyDescent="0.2">
      <c r="A88" s="81"/>
      <c r="B88" s="131"/>
      <c r="C88" s="92"/>
      <c r="D88" s="92"/>
      <c r="E88" s="132"/>
      <c r="F88" s="121"/>
      <c r="G88" s="92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x14ac:dyDescent="0.2">
      <c r="A89" s="81"/>
      <c r="B89" s="131"/>
      <c r="C89" s="92"/>
      <c r="D89" s="92"/>
      <c r="E89" s="132"/>
      <c r="F89" s="121"/>
      <c r="G89" s="92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x14ac:dyDescent="0.2">
      <c r="A90" s="81"/>
      <c r="B90" s="131"/>
      <c r="C90" s="92"/>
      <c r="D90" s="92"/>
      <c r="E90" s="132"/>
      <c r="F90" s="121"/>
      <c r="G90" s="92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x14ac:dyDescent="0.2">
      <c r="A91" s="81"/>
      <c r="B91" s="131"/>
      <c r="C91" s="92"/>
      <c r="D91" s="92"/>
      <c r="E91" s="132"/>
      <c r="F91" s="121"/>
      <c r="G91" s="92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x14ac:dyDescent="0.2">
      <c r="A92" s="81"/>
      <c r="B92" s="131"/>
      <c r="C92" s="92"/>
      <c r="D92" s="92"/>
      <c r="E92" s="132"/>
      <c r="F92" s="121"/>
      <c r="G92" s="92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x14ac:dyDescent="0.2">
      <c r="A93" s="81"/>
      <c r="B93" s="131"/>
      <c r="C93" s="92"/>
      <c r="D93" s="92"/>
      <c r="E93" s="132"/>
      <c r="F93" s="121"/>
      <c r="G93" s="92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x14ac:dyDescent="0.2">
      <c r="A94" s="81"/>
      <c r="B94" s="131"/>
      <c r="C94" s="92"/>
      <c r="D94" s="92"/>
      <c r="E94" s="132"/>
      <c r="F94" s="121"/>
      <c r="G94" s="92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x14ac:dyDescent="0.2">
      <c r="A95" s="81"/>
      <c r="B95" s="131"/>
      <c r="C95" s="92"/>
      <c r="D95" s="92"/>
      <c r="E95" s="132"/>
      <c r="F95" s="121"/>
      <c r="G95" s="92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x14ac:dyDescent="0.2">
      <c r="A96" s="81"/>
      <c r="B96" s="131"/>
      <c r="C96" s="92"/>
      <c r="D96" s="92"/>
      <c r="E96" s="132"/>
      <c r="F96" s="121"/>
      <c r="G96" s="92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x14ac:dyDescent="0.2">
      <c r="A97" s="81"/>
      <c r="B97" s="131"/>
      <c r="C97" s="92"/>
      <c r="D97" s="92"/>
      <c r="E97" s="132"/>
      <c r="F97" s="121"/>
      <c r="G97" s="92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x14ac:dyDescent="0.2">
      <c r="A98" s="81"/>
      <c r="B98" s="131"/>
      <c r="C98" s="92"/>
      <c r="D98" s="92"/>
      <c r="E98" s="132"/>
      <c r="F98" s="121"/>
      <c r="G98" s="92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x14ac:dyDescent="0.2">
      <c r="A99" s="81"/>
      <c r="B99" s="131"/>
      <c r="C99" s="92"/>
      <c r="D99" s="92"/>
      <c r="E99" s="132"/>
      <c r="F99" s="121"/>
      <c r="G99" s="92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x14ac:dyDescent="0.2">
      <c r="A100" s="81"/>
      <c r="B100" s="131"/>
      <c r="C100" s="92"/>
      <c r="D100" s="92"/>
      <c r="E100" s="132"/>
      <c r="F100" s="121"/>
      <c r="G100" s="92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x14ac:dyDescent="0.2">
      <c r="A101" s="81"/>
      <c r="B101" s="131"/>
      <c r="C101" s="92"/>
      <c r="D101" s="92"/>
      <c r="E101" s="132"/>
      <c r="F101" s="121"/>
      <c r="G101" s="92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x14ac:dyDescent="0.2">
      <c r="A102" s="81"/>
      <c r="B102" s="131"/>
      <c r="C102" s="92"/>
      <c r="D102" s="92"/>
      <c r="E102" s="132"/>
      <c r="F102" s="121"/>
      <c r="G102" s="92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x14ac:dyDescent="0.2">
      <c r="A103" s="81"/>
      <c r="B103" s="131"/>
      <c r="C103" s="92"/>
      <c r="D103" s="92"/>
      <c r="E103" s="132"/>
      <c r="F103" s="121"/>
      <c r="G103" s="92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x14ac:dyDescent="0.2">
      <c r="A104" s="81"/>
      <c r="B104" s="131"/>
      <c r="C104" s="92"/>
      <c r="D104" s="92"/>
      <c r="E104" s="132"/>
      <c r="F104" s="121"/>
      <c r="G104" s="92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x14ac:dyDescent="0.2">
      <c r="A105" s="81"/>
      <c r="B105" s="131"/>
      <c r="C105" s="92"/>
      <c r="D105" s="92"/>
      <c r="E105" s="132"/>
      <c r="F105" s="121"/>
      <c r="G105" s="92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x14ac:dyDescent="0.2">
      <c r="A106" s="81"/>
      <c r="B106" s="131"/>
      <c r="C106" s="92"/>
      <c r="D106" s="92"/>
      <c r="E106" s="132"/>
      <c r="F106" s="121"/>
      <c r="G106" s="92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x14ac:dyDescent="0.2">
      <c r="A107" s="81"/>
      <c r="B107" s="131"/>
      <c r="C107" s="92"/>
      <c r="D107" s="92"/>
      <c r="E107" s="132"/>
      <c r="F107" s="121"/>
      <c r="G107" s="92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x14ac:dyDescent="0.2">
      <c r="A108" s="81"/>
      <c r="B108" s="131"/>
      <c r="C108" s="92"/>
      <c r="D108" s="92"/>
      <c r="E108" s="132"/>
      <c r="F108" s="121"/>
      <c r="G108" s="92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x14ac:dyDescent="0.2">
      <c r="A109" s="81"/>
      <c r="B109" s="131"/>
      <c r="C109" s="92"/>
      <c r="D109" s="92"/>
      <c r="E109" s="132"/>
      <c r="F109" s="121"/>
      <c r="G109" s="92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x14ac:dyDescent="0.2">
      <c r="A110" s="81"/>
      <c r="B110" s="131"/>
      <c r="C110" s="92"/>
      <c r="D110" s="92"/>
      <c r="E110" s="132"/>
      <c r="F110" s="121"/>
      <c r="G110" s="92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x14ac:dyDescent="0.2">
      <c r="A111" s="81"/>
      <c r="B111" s="131"/>
      <c r="C111" s="92"/>
      <c r="D111" s="92"/>
      <c r="E111" s="132"/>
      <c r="F111" s="121"/>
      <c r="G111" s="92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x14ac:dyDescent="0.2">
      <c r="A112" s="81"/>
      <c r="B112" s="131"/>
      <c r="C112" s="92"/>
      <c r="D112" s="92"/>
      <c r="E112" s="132"/>
      <c r="F112" s="121"/>
      <c r="G112" s="92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x14ac:dyDescent="0.2">
      <c r="A113" s="81"/>
      <c r="B113" s="131"/>
      <c r="C113" s="92"/>
      <c r="D113" s="92"/>
      <c r="E113" s="132"/>
      <c r="F113" s="121"/>
      <c r="G113" s="92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x14ac:dyDescent="0.2">
      <c r="A114" s="81"/>
      <c r="B114" s="131"/>
      <c r="C114" s="92"/>
      <c r="D114" s="92"/>
      <c r="E114" s="132"/>
      <c r="F114" s="121"/>
      <c r="G114" s="92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x14ac:dyDescent="0.2">
      <c r="A115" s="81"/>
      <c r="B115" s="131"/>
      <c r="C115" s="92"/>
      <c r="D115" s="92"/>
      <c r="E115" s="132"/>
      <c r="F115" s="121"/>
      <c r="G115" s="92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x14ac:dyDescent="0.2">
      <c r="A116" s="81"/>
      <c r="B116" s="131"/>
      <c r="C116" s="92"/>
      <c r="D116" s="92"/>
      <c r="E116" s="132"/>
      <c r="F116" s="121"/>
      <c r="G116" s="92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x14ac:dyDescent="0.2">
      <c r="A117" s="81"/>
      <c r="B117" s="131"/>
      <c r="C117" s="92"/>
      <c r="D117" s="92"/>
      <c r="E117" s="132"/>
      <c r="F117" s="121"/>
      <c r="G117" s="92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x14ac:dyDescent="0.2">
      <c r="A118" s="81"/>
      <c r="B118" s="131"/>
      <c r="C118" s="92"/>
      <c r="D118" s="92"/>
      <c r="E118" s="132"/>
      <c r="F118" s="121"/>
      <c r="G118" s="92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x14ac:dyDescent="0.2">
      <c r="A119" s="81"/>
      <c r="B119" s="131"/>
      <c r="C119" s="92"/>
      <c r="D119" s="92"/>
      <c r="E119" s="132"/>
      <c r="F119" s="121"/>
      <c r="G119" s="92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x14ac:dyDescent="0.2">
      <c r="A120" s="81"/>
      <c r="B120" s="131"/>
      <c r="C120" s="92"/>
      <c r="D120" s="92"/>
      <c r="E120" s="132"/>
      <c r="F120" s="121"/>
      <c r="G120" s="92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x14ac:dyDescent="0.2">
      <c r="A121" s="81"/>
      <c r="B121" s="131"/>
      <c r="C121" s="92"/>
      <c r="D121" s="92"/>
      <c r="E121" s="132"/>
      <c r="F121" s="121"/>
      <c r="G121" s="92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x14ac:dyDescent="0.2">
      <c r="A122" s="81"/>
      <c r="B122" s="131"/>
      <c r="C122" s="92"/>
      <c r="D122" s="92"/>
      <c r="E122" s="132"/>
      <c r="F122" s="121"/>
      <c r="G122" s="92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x14ac:dyDescent="0.2">
      <c r="A123" s="81"/>
      <c r="B123" s="131"/>
      <c r="C123" s="92"/>
      <c r="D123" s="92"/>
      <c r="E123" s="132"/>
      <c r="F123" s="121"/>
      <c r="G123" s="92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x14ac:dyDescent="0.2">
      <c r="A124" s="81"/>
      <c r="B124" s="131"/>
      <c r="C124" s="92"/>
      <c r="D124" s="92"/>
      <c r="E124" s="132"/>
      <c r="F124" s="121"/>
      <c r="G124" s="92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x14ac:dyDescent="0.2">
      <c r="A125" s="81"/>
      <c r="B125" s="131"/>
      <c r="C125" s="92"/>
      <c r="D125" s="92"/>
      <c r="E125" s="132"/>
      <c r="F125" s="121"/>
      <c r="G125" s="92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x14ac:dyDescent="0.2">
      <c r="A126" s="81"/>
      <c r="B126" s="131"/>
      <c r="C126" s="92"/>
      <c r="D126" s="92"/>
      <c r="E126" s="132"/>
      <c r="F126" s="121"/>
      <c r="G126" s="92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x14ac:dyDescent="0.2">
      <c r="A127" s="81"/>
      <c r="B127" s="131"/>
      <c r="C127" s="92"/>
      <c r="D127" s="92"/>
      <c r="E127" s="132"/>
      <c r="F127" s="121"/>
      <c r="G127" s="92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x14ac:dyDescent="0.2">
      <c r="A128" s="81"/>
      <c r="B128" s="131"/>
      <c r="C128" s="92"/>
      <c r="D128" s="92"/>
      <c r="E128" s="132"/>
      <c r="F128" s="121"/>
      <c r="G128" s="92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x14ac:dyDescent="0.2">
      <c r="A129" s="81"/>
      <c r="B129" s="131"/>
      <c r="C129" s="92"/>
      <c r="D129" s="92"/>
      <c r="E129" s="132"/>
      <c r="F129" s="121"/>
      <c r="G129" s="92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x14ac:dyDescent="0.2">
      <c r="A130" s="81"/>
      <c r="B130" s="131"/>
      <c r="C130" s="92"/>
      <c r="D130" s="92"/>
      <c r="E130" s="132"/>
      <c r="F130" s="121"/>
      <c r="G130" s="92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x14ac:dyDescent="0.2">
      <c r="A131" s="81"/>
      <c r="B131" s="131"/>
      <c r="C131" s="92"/>
      <c r="D131" s="92"/>
      <c r="E131" s="132"/>
      <c r="F131" s="121"/>
      <c r="G131" s="92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x14ac:dyDescent="0.2">
      <c r="A132" s="81"/>
      <c r="B132" s="131"/>
      <c r="C132" s="92"/>
      <c r="D132" s="92"/>
      <c r="E132" s="132"/>
      <c r="F132" s="121"/>
      <c r="G132" s="92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x14ac:dyDescent="0.2">
      <c r="A133" s="81"/>
      <c r="B133" s="131"/>
      <c r="C133" s="92"/>
      <c r="D133" s="92"/>
      <c r="E133" s="132"/>
      <c r="F133" s="121"/>
      <c r="G133" s="92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x14ac:dyDescent="0.2">
      <c r="A134" s="81"/>
      <c r="B134" s="131"/>
      <c r="C134" s="92"/>
      <c r="D134" s="92"/>
      <c r="E134" s="132"/>
      <c r="F134" s="121"/>
      <c r="G134" s="92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x14ac:dyDescent="0.2">
      <c r="A135" s="81"/>
      <c r="B135" s="131"/>
      <c r="C135" s="92"/>
      <c r="D135" s="92"/>
      <c r="E135" s="132"/>
      <c r="F135" s="121"/>
      <c r="G135" s="92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x14ac:dyDescent="0.2">
      <c r="A136" s="81"/>
      <c r="B136" s="131"/>
      <c r="C136" s="92"/>
      <c r="D136" s="92"/>
      <c r="E136" s="132"/>
      <c r="F136" s="121"/>
      <c r="G136" s="92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x14ac:dyDescent="0.2">
      <c r="A137" s="81"/>
      <c r="B137" s="131"/>
      <c r="C137" s="92"/>
      <c r="D137" s="92"/>
      <c r="E137" s="132"/>
      <c r="F137" s="121"/>
      <c r="G137" s="92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x14ac:dyDescent="0.2">
      <c r="A138" s="81"/>
      <c r="B138" s="131"/>
      <c r="C138" s="92"/>
      <c r="D138" s="92"/>
      <c r="E138" s="132"/>
      <c r="F138" s="121"/>
      <c r="G138" s="92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x14ac:dyDescent="0.2">
      <c r="A139" s="81"/>
      <c r="B139" s="131"/>
      <c r="C139" s="92"/>
      <c r="D139" s="92"/>
      <c r="E139" s="132"/>
      <c r="F139" s="121"/>
      <c r="G139" s="92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x14ac:dyDescent="0.2">
      <c r="A140" s="81"/>
      <c r="B140" s="131"/>
      <c r="C140" s="92"/>
      <c r="D140" s="92"/>
      <c r="E140" s="132"/>
      <c r="F140" s="121"/>
      <c r="G140" s="92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x14ac:dyDescent="0.2">
      <c r="A141" s="81"/>
      <c r="B141" s="131"/>
      <c r="C141" s="92"/>
      <c r="D141" s="92"/>
      <c r="E141" s="132"/>
      <c r="F141" s="121"/>
      <c r="G141" s="92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x14ac:dyDescent="0.2">
      <c r="A142" s="81"/>
      <c r="B142" s="131"/>
      <c r="C142" s="92"/>
      <c r="D142" s="92"/>
      <c r="E142" s="132"/>
      <c r="F142" s="121"/>
      <c r="G142" s="92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x14ac:dyDescent="0.2">
      <c r="A143" s="81"/>
      <c r="B143" s="131"/>
      <c r="C143" s="92"/>
      <c r="D143" s="92"/>
      <c r="E143" s="132"/>
      <c r="F143" s="121"/>
      <c r="G143" s="92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x14ac:dyDescent="0.2">
      <c r="A144" s="81"/>
      <c r="B144" s="131"/>
      <c r="C144" s="92"/>
      <c r="D144" s="92"/>
      <c r="E144" s="132"/>
      <c r="F144" s="121"/>
      <c r="G144" s="92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x14ac:dyDescent="0.2">
      <c r="A145" s="81"/>
      <c r="B145" s="131"/>
      <c r="C145" s="92"/>
      <c r="D145" s="92"/>
      <c r="E145" s="132"/>
      <c r="F145" s="121"/>
      <c r="G145" s="92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x14ac:dyDescent="0.2">
      <c r="A146" s="81"/>
      <c r="B146" s="131"/>
      <c r="C146" s="92"/>
      <c r="D146" s="92"/>
      <c r="E146" s="132"/>
      <c r="F146" s="121"/>
      <c r="G146" s="92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x14ac:dyDescent="0.2">
      <c r="A147" s="81"/>
      <c r="B147" s="131"/>
      <c r="C147" s="92"/>
      <c r="D147" s="92"/>
      <c r="E147" s="132"/>
      <c r="F147" s="121"/>
      <c r="G147" s="92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x14ac:dyDescent="0.2">
      <c r="A148" s="81"/>
      <c r="B148" s="131"/>
      <c r="C148" s="92"/>
      <c r="D148" s="92"/>
      <c r="E148" s="132"/>
      <c r="F148" s="121"/>
      <c r="G148" s="92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x14ac:dyDescent="0.2">
      <c r="A149" s="81"/>
      <c r="B149" s="131"/>
      <c r="C149" s="92"/>
      <c r="D149" s="92"/>
      <c r="E149" s="132"/>
      <c r="F149" s="121"/>
      <c r="G149" s="92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x14ac:dyDescent="0.2">
      <c r="A150" s="81"/>
      <c r="B150" s="131"/>
      <c r="C150" s="92"/>
      <c r="D150" s="92"/>
      <c r="E150" s="132"/>
      <c r="F150" s="121"/>
      <c r="G150" s="92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</sheetData>
  <sheetProtection algorithmName="SHA-512" hashValue="/bMQf4Ub3tRWH4kECf2DOIrwchSVAvbrYZX8jZpF+DcrD7i7MwIOHAqApGTOoyE+bdNf/6rZNOVDFY84zWtVXg==" saltValue="KnreTKPxaEkiYD15EqtrYA==" spinCount="100000" sheet="1" objects="1" scenarios="1"/>
  <mergeCells count="14">
    <mergeCell ref="C73:D73"/>
    <mergeCell ref="B1:D1"/>
    <mergeCell ref="C2:D2"/>
    <mergeCell ref="G2:G40"/>
    <mergeCell ref="G41:G54"/>
    <mergeCell ref="G55:G68"/>
    <mergeCell ref="C79:D79"/>
    <mergeCell ref="C80:D80"/>
    <mergeCell ref="C74:D74"/>
    <mergeCell ref="C75:D75"/>
    <mergeCell ref="E75:G78"/>
    <mergeCell ref="C76:D76"/>
    <mergeCell ref="C77:D77"/>
    <mergeCell ref="C78:D78"/>
  </mergeCells>
  <conditionalFormatting sqref="C25">
    <cfRule type="cellIs" priority="8" stopIfTrue="1" operator="equal">
      <formula>""</formula>
    </cfRule>
  </conditionalFormatting>
  <pageMargins left="0" right="0" top="0.39409448818897608" bottom="0.39409448818897608" header="0" footer="0"/>
  <headerFooter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MJ150"/>
  <sheetViews>
    <sheetView workbookViewId="0">
      <selection activeCell="F4" sqref="F4"/>
    </sheetView>
  </sheetViews>
  <sheetFormatPr baseColWidth="10" defaultRowHeight="14.25" x14ac:dyDescent="0.2"/>
  <cols>
    <col min="1" max="1" width="3.625" style="85" customWidth="1"/>
    <col min="2" max="2" width="11.125" style="135" customWidth="1"/>
    <col min="3" max="3" width="51.875" style="136" customWidth="1"/>
    <col min="4" max="4" width="10.625" style="136" customWidth="1"/>
    <col min="5" max="5" width="9.5" style="137" customWidth="1"/>
    <col min="6" max="6" width="8.125" style="138" customWidth="1"/>
    <col min="7" max="7" width="4.625" style="136" customWidth="1"/>
    <col min="8" max="1024" width="10.625" style="85" customWidth="1"/>
    <col min="1025" max="1025" width="11" customWidth="1"/>
  </cols>
  <sheetData>
    <row r="1" spans="1:26" x14ac:dyDescent="0.2">
      <c r="A1" s="81"/>
      <c r="B1" s="478" t="s">
        <v>158</v>
      </c>
      <c r="C1" s="478"/>
      <c r="D1" s="478"/>
      <c r="E1" s="82" t="s">
        <v>53</v>
      </c>
      <c r="F1" s="83" t="s">
        <v>54</v>
      </c>
      <c r="G1" s="84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x14ac:dyDescent="0.2">
      <c r="A2" s="81"/>
      <c r="B2" s="86" t="s">
        <v>55</v>
      </c>
      <c r="C2" s="479" t="str">
        <f>Objektübersicht!E17</f>
        <v>Los 1</v>
      </c>
      <c r="D2" s="479"/>
      <c r="E2" s="87"/>
      <c r="F2" s="88" t="s">
        <v>11</v>
      </c>
      <c r="G2" s="480" t="s">
        <v>56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x14ac:dyDescent="0.2">
      <c r="A3" s="81"/>
      <c r="B3" s="86" t="s">
        <v>57</v>
      </c>
      <c r="C3" s="89" t="s">
        <v>58</v>
      </c>
      <c r="D3" s="89"/>
      <c r="E3" s="90">
        <v>1</v>
      </c>
      <c r="F3" s="91">
        <v>15</v>
      </c>
      <c r="G3" s="480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x14ac:dyDescent="0.2">
      <c r="A4" s="81"/>
      <c r="B4" s="86" t="s">
        <v>59</v>
      </c>
      <c r="C4" s="89" t="s">
        <v>60</v>
      </c>
      <c r="D4" s="92"/>
      <c r="E4" s="93"/>
      <c r="F4" s="94"/>
      <c r="G4" s="4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x14ac:dyDescent="0.2">
      <c r="A5" s="81"/>
      <c r="B5" s="95" t="s">
        <v>61</v>
      </c>
      <c r="C5" s="89" t="s">
        <v>62</v>
      </c>
      <c r="D5" s="92"/>
      <c r="E5" s="96"/>
      <c r="F5" s="94"/>
      <c r="G5" s="4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x14ac:dyDescent="0.2">
      <c r="A6" s="81"/>
      <c r="B6" s="95" t="s">
        <v>63</v>
      </c>
      <c r="C6" s="92" t="s">
        <v>64</v>
      </c>
      <c r="D6" s="92"/>
      <c r="E6" s="97"/>
      <c r="F6" s="249">
        <f t="shared" ref="F6:F11" si="0">$F$3*E6</f>
        <v>0</v>
      </c>
      <c r="G6" s="4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x14ac:dyDescent="0.2">
      <c r="A7" s="81"/>
      <c r="B7" s="95" t="s">
        <v>65</v>
      </c>
      <c r="C7" s="248" t="s">
        <v>66</v>
      </c>
      <c r="D7" s="92"/>
      <c r="E7" s="97"/>
      <c r="F7" s="249">
        <f t="shared" si="0"/>
        <v>0</v>
      </c>
      <c r="G7" s="4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x14ac:dyDescent="0.2">
      <c r="A8" s="81"/>
      <c r="B8" s="95" t="s">
        <v>67</v>
      </c>
      <c r="C8" s="92" t="s">
        <v>670</v>
      </c>
      <c r="D8" s="92"/>
      <c r="E8" s="97"/>
      <c r="F8" s="249">
        <f t="shared" si="0"/>
        <v>0</v>
      </c>
      <c r="G8" s="4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x14ac:dyDescent="0.2">
      <c r="A9" s="81"/>
      <c r="B9" s="95" t="s">
        <v>68</v>
      </c>
      <c r="C9" s="92" t="s">
        <v>69</v>
      </c>
      <c r="D9" s="92"/>
      <c r="E9" s="97"/>
      <c r="F9" s="249">
        <f t="shared" si="0"/>
        <v>0</v>
      </c>
      <c r="G9" s="4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x14ac:dyDescent="0.2">
      <c r="A10" s="81"/>
      <c r="B10" s="95" t="s">
        <v>70</v>
      </c>
      <c r="C10" s="92" t="s">
        <v>71</v>
      </c>
      <c r="D10" s="92"/>
      <c r="E10" s="97"/>
      <c r="F10" s="249">
        <f t="shared" si="0"/>
        <v>0</v>
      </c>
      <c r="G10" s="480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x14ac:dyDescent="0.2">
      <c r="A11" s="81"/>
      <c r="B11" s="95" t="s">
        <v>72</v>
      </c>
      <c r="C11" s="92" t="s">
        <v>73</v>
      </c>
      <c r="D11" s="92"/>
      <c r="E11" s="97"/>
      <c r="F11" s="249">
        <f t="shared" si="0"/>
        <v>0</v>
      </c>
      <c r="G11" s="480"/>
      <c r="H11" s="81"/>
      <c r="I11" s="98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x14ac:dyDescent="0.2">
      <c r="A12" s="81"/>
      <c r="B12" s="86"/>
      <c r="C12" s="89" t="s">
        <v>74</v>
      </c>
      <c r="D12" s="89"/>
      <c r="E12" s="90">
        <f>E6+E7+E8+E9+E10+E11</f>
        <v>0</v>
      </c>
      <c r="F12" s="250">
        <f>SUM(F6:F11)</f>
        <v>0</v>
      </c>
      <c r="G12" s="480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x14ac:dyDescent="0.2">
      <c r="A13" s="81"/>
      <c r="B13" s="86"/>
      <c r="C13" s="89"/>
      <c r="D13" s="89"/>
      <c r="E13" s="99"/>
      <c r="F13" s="250"/>
      <c r="G13" s="48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x14ac:dyDescent="0.2">
      <c r="A14" s="81"/>
      <c r="B14" s="95" t="s">
        <v>75</v>
      </c>
      <c r="C14" s="89" t="s">
        <v>76</v>
      </c>
      <c r="D14" s="92"/>
      <c r="E14" s="100"/>
      <c r="F14" s="249"/>
      <c r="G14" s="480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x14ac:dyDescent="0.2">
      <c r="A15" s="81"/>
      <c r="B15" s="95" t="s">
        <v>77</v>
      </c>
      <c r="C15" s="92" t="s">
        <v>78</v>
      </c>
      <c r="D15" s="97"/>
      <c r="E15" s="100"/>
      <c r="F15" s="249"/>
      <c r="G15" s="480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x14ac:dyDescent="0.2">
      <c r="A16" s="81"/>
      <c r="B16" s="95"/>
      <c r="C16" s="92" t="s">
        <v>79</v>
      </c>
      <c r="D16" s="104">
        <f>E12*D15</f>
        <v>0</v>
      </c>
      <c r="E16" s="102">
        <f>D16+D15</f>
        <v>0</v>
      </c>
      <c r="F16" s="249">
        <f>F3*E16</f>
        <v>0</v>
      </c>
      <c r="G16" s="4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x14ac:dyDescent="0.2">
      <c r="A17" s="81"/>
      <c r="B17" s="95"/>
      <c r="C17" s="248"/>
      <c r="D17" s="103"/>
      <c r="E17" s="102"/>
      <c r="F17" s="249"/>
      <c r="G17" s="4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x14ac:dyDescent="0.2">
      <c r="A18" s="81"/>
      <c r="B18" s="95" t="s">
        <v>80</v>
      </c>
      <c r="C18" s="92" t="s">
        <v>81</v>
      </c>
      <c r="D18" s="97"/>
      <c r="E18" s="102"/>
      <c r="F18" s="249"/>
      <c r="G18" s="4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x14ac:dyDescent="0.2">
      <c r="A19" s="81"/>
      <c r="B19" s="95"/>
      <c r="C19" s="92" t="s">
        <v>82</v>
      </c>
      <c r="D19" s="104">
        <f>E12*D18</f>
        <v>0</v>
      </c>
      <c r="E19" s="102">
        <f>D19+D18</f>
        <v>0</v>
      </c>
      <c r="F19" s="249">
        <f>E19*F3</f>
        <v>0</v>
      </c>
      <c r="G19" s="4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x14ac:dyDescent="0.2">
      <c r="A20" s="81"/>
      <c r="B20" s="95"/>
      <c r="C20" s="92"/>
      <c r="D20" s="103"/>
      <c r="E20" s="102"/>
      <c r="F20" s="249"/>
      <c r="G20" s="4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x14ac:dyDescent="0.2">
      <c r="A21" s="81"/>
      <c r="B21" s="95" t="s">
        <v>83</v>
      </c>
      <c r="C21" s="92" t="s">
        <v>84</v>
      </c>
      <c r="D21" s="97"/>
      <c r="E21" s="102"/>
      <c r="F21" s="249"/>
      <c r="G21" s="48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x14ac:dyDescent="0.2">
      <c r="A22" s="81"/>
      <c r="B22" s="95"/>
      <c r="C22" s="92" t="s">
        <v>85</v>
      </c>
      <c r="D22" s="104">
        <f>E12*D21</f>
        <v>0</v>
      </c>
      <c r="E22" s="102">
        <f>D22+D21</f>
        <v>0</v>
      </c>
      <c r="F22" s="249">
        <f>E22*F3</f>
        <v>0</v>
      </c>
      <c r="G22" s="4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x14ac:dyDescent="0.2">
      <c r="A23" s="81"/>
      <c r="B23" s="95"/>
      <c r="C23" s="92"/>
      <c r="D23" s="105"/>
      <c r="E23" s="102"/>
      <c r="F23" s="249"/>
      <c r="G23" s="4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x14ac:dyDescent="0.2">
      <c r="A24" s="81"/>
      <c r="B24" s="95" t="s">
        <v>86</v>
      </c>
      <c r="C24" s="92" t="s">
        <v>87</v>
      </c>
      <c r="D24" s="97"/>
      <c r="E24" s="102"/>
      <c r="F24" s="249"/>
      <c r="G24" s="4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x14ac:dyDescent="0.2">
      <c r="A25" s="81"/>
      <c r="B25" s="95"/>
      <c r="C25" s="92" t="s">
        <v>88</v>
      </c>
      <c r="D25" s="104">
        <f>E12*D24</f>
        <v>0</v>
      </c>
      <c r="E25" s="102">
        <f>D25+D24</f>
        <v>0</v>
      </c>
      <c r="F25" s="249">
        <f>F3*E25</f>
        <v>0</v>
      </c>
      <c r="G25" s="480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x14ac:dyDescent="0.2">
      <c r="A26" s="81"/>
      <c r="B26" s="95"/>
      <c r="C26" s="92"/>
      <c r="D26" s="105"/>
      <c r="E26" s="102"/>
      <c r="F26" s="249"/>
      <c r="G26" s="4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x14ac:dyDescent="0.2">
      <c r="A27" s="81"/>
      <c r="B27" s="95" t="s">
        <v>89</v>
      </c>
      <c r="C27" s="92" t="s">
        <v>90</v>
      </c>
      <c r="D27" s="97"/>
      <c r="E27" s="102"/>
      <c r="F27" s="249"/>
      <c r="G27" s="480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x14ac:dyDescent="0.2">
      <c r="A28" s="81"/>
      <c r="B28" s="95"/>
      <c r="C28" s="92" t="s">
        <v>91</v>
      </c>
      <c r="D28" s="104">
        <f>E12*D27</f>
        <v>0</v>
      </c>
      <c r="E28" s="102">
        <f>D28+D27</f>
        <v>0</v>
      </c>
      <c r="F28" s="249">
        <f>F3*E28</f>
        <v>0</v>
      </c>
      <c r="G28" s="4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x14ac:dyDescent="0.2">
      <c r="A29" s="81"/>
      <c r="B29" s="95"/>
      <c r="C29" s="92"/>
      <c r="D29" s="92"/>
      <c r="E29" s="102"/>
      <c r="F29" s="249"/>
      <c r="G29" s="4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x14ac:dyDescent="0.2">
      <c r="A30" s="81"/>
      <c r="B30" s="95" t="s">
        <v>92</v>
      </c>
      <c r="C30" s="92" t="s">
        <v>93</v>
      </c>
      <c r="D30" s="92"/>
      <c r="E30" s="97"/>
      <c r="F30" s="249">
        <f>F3*E30</f>
        <v>0</v>
      </c>
      <c r="G30" s="480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x14ac:dyDescent="0.2">
      <c r="A31" s="81"/>
      <c r="B31" s="95" t="s">
        <v>94</v>
      </c>
      <c r="C31" s="92" t="s">
        <v>95</v>
      </c>
      <c r="D31" s="92"/>
      <c r="E31" s="97"/>
      <c r="F31" s="249">
        <f>F3*E31</f>
        <v>0</v>
      </c>
      <c r="G31" s="480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x14ac:dyDescent="0.2">
      <c r="A32" s="81"/>
      <c r="B32" s="95"/>
      <c r="C32" s="89" t="s">
        <v>96</v>
      </c>
      <c r="D32" s="92"/>
      <c r="E32" s="90">
        <f>E16+E19+E22+E25+E28+E30+E31</f>
        <v>0</v>
      </c>
      <c r="F32" s="250">
        <f>SUM(F16:F31)</f>
        <v>0</v>
      </c>
      <c r="G32" s="4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x14ac:dyDescent="0.2">
      <c r="A33" s="81"/>
      <c r="B33" s="95"/>
      <c r="C33" s="92"/>
      <c r="D33" s="92"/>
      <c r="E33" s="100"/>
      <c r="F33" s="249"/>
      <c r="G33" s="4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x14ac:dyDescent="0.2">
      <c r="A34" s="81"/>
      <c r="B34" s="95"/>
      <c r="C34" s="89" t="s">
        <v>97</v>
      </c>
      <c r="D34" s="92"/>
      <c r="E34" s="100"/>
      <c r="F34" s="249"/>
      <c r="G34" s="4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x14ac:dyDescent="0.2">
      <c r="A35" s="81"/>
      <c r="B35" s="95" t="s">
        <v>98</v>
      </c>
      <c r="C35" s="92" t="s">
        <v>99</v>
      </c>
      <c r="D35" s="92"/>
      <c r="E35" s="97"/>
      <c r="F35" s="249">
        <f>F3*E35</f>
        <v>0</v>
      </c>
      <c r="G35" s="48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x14ac:dyDescent="0.2">
      <c r="A36" s="81"/>
      <c r="B36" s="95" t="s">
        <v>100</v>
      </c>
      <c r="C36" s="92" t="s">
        <v>101</v>
      </c>
      <c r="D36" s="92"/>
      <c r="E36" s="97"/>
      <c r="F36" s="249">
        <f>F3*E36</f>
        <v>0</v>
      </c>
      <c r="G36" s="4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x14ac:dyDescent="0.2">
      <c r="A37" s="81"/>
      <c r="B37" s="95"/>
      <c r="C37" s="89" t="s">
        <v>102</v>
      </c>
      <c r="D37" s="92"/>
      <c r="E37" s="90">
        <f>SUM(E35:E36)</f>
        <v>0</v>
      </c>
      <c r="F37" s="250">
        <f>SUM(F35:F36)</f>
        <v>0</v>
      </c>
      <c r="G37" s="480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x14ac:dyDescent="0.2">
      <c r="A38" s="81"/>
      <c r="B38" s="95"/>
      <c r="C38" s="92"/>
      <c r="D38" s="92"/>
      <c r="E38" s="94"/>
      <c r="F38" s="249"/>
      <c r="G38" s="48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x14ac:dyDescent="0.2">
      <c r="A39" s="81"/>
      <c r="B39" s="86"/>
      <c r="C39" s="89" t="s">
        <v>103</v>
      </c>
      <c r="D39" s="89"/>
      <c r="E39" s="106">
        <f>E37+E32+E12+E3</f>
        <v>1</v>
      </c>
      <c r="F39" s="250">
        <f>F37+F32+F12+F3</f>
        <v>15</v>
      </c>
      <c r="G39" s="480"/>
      <c r="H39" s="107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x14ac:dyDescent="0.2">
      <c r="A40" s="81"/>
      <c r="B40" s="86"/>
      <c r="C40" s="89"/>
      <c r="D40" s="89"/>
      <c r="E40" s="106"/>
      <c r="F40" s="250"/>
      <c r="G40" s="480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x14ac:dyDescent="0.2">
      <c r="A41" s="81"/>
      <c r="B41" s="86" t="s">
        <v>104</v>
      </c>
      <c r="C41" s="89" t="s">
        <v>105</v>
      </c>
      <c r="D41" s="92"/>
      <c r="E41" s="102"/>
      <c r="F41" s="249"/>
      <c r="G41" s="481" t="s">
        <v>106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x14ac:dyDescent="0.2">
      <c r="A42" s="81"/>
      <c r="B42" s="95" t="s">
        <v>107</v>
      </c>
      <c r="C42" s="92" t="s">
        <v>680</v>
      </c>
      <c r="D42" s="92"/>
      <c r="E42" s="97"/>
      <c r="F42" s="249">
        <f>F3*E42</f>
        <v>0</v>
      </c>
      <c r="G42" s="4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x14ac:dyDescent="0.2">
      <c r="A43" s="81"/>
      <c r="B43" s="95" t="s">
        <v>108</v>
      </c>
      <c r="C43" s="92" t="s">
        <v>671</v>
      </c>
      <c r="D43" s="92"/>
      <c r="E43" s="102"/>
      <c r="F43" s="249"/>
      <c r="G43" s="4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x14ac:dyDescent="0.2">
      <c r="A44" s="81"/>
      <c r="B44" s="95" t="s">
        <v>109</v>
      </c>
      <c r="C44" s="108" t="s">
        <v>676</v>
      </c>
      <c r="D44" s="92"/>
      <c r="E44" s="97"/>
      <c r="F44" s="249">
        <f>F3*E44</f>
        <v>0</v>
      </c>
      <c r="G44" s="4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x14ac:dyDescent="0.2">
      <c r="A45" s="81"/>
      <c r="B45" s="95" t="s">
        <v>110</v>
      </c>
      <c r="C45" s="92" t="s">
        <v>111</v>
      </c>
      <c r="D45" s="92"/>
      <c r="E45" s="97"/>
      <c r="F45" s="249">
        <f>F3*E45</f>
        <v>0</v>
      </c>
      <c r="G45" s="4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x14ac:dyDescent="0.2">
      <c r="A46" s="81"/>
      <c r="B46" s="95"/>
      <c r="C46" s="109" t="s">
        <v>672</v>
      </c>
      <c r="D46" s="92"/>
      <c r="E46" s="102">
        <f>SUM(E44:E45)</f>
        <v>0</v>
      </c>
      <c r="F46" s="249">
        <f>SUM(F44:F45)</f>
        <v>0</v>
      </c>
      <c r="G46" s="4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95"/>
      <c r="C47" s="89"/>
      <c r="D47" s="92"/>
      <c r="E47" s="102"/>
      <c r="F47" s="249"/>
      <c r="G47" s="4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95" t="s">
        <v>112</v>
      </c>
      <c r="C48" s="92" t="s">
        <v>113</v>
      </c>
      <c r="D48" s="92"/>
      <c r="E48" s="102"/>
      <c r="F48" s="249"/>
      <c r="G48" s="4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x14ac:dyDescent="0.2">
      <c r="A49" s="81"/>
      <c r="B49" s="95" t="s">
        <v>114</v>
      </c>
      <c r="C49" s="92" t="s">
        <v>115</v>
      </c>
      <c r="D49" s="92"/>
      <c r="E49" s="97"/>
      <c r="F49" s="249">
        <f>$F$3*E49</f>
        <v>0</v>
      </c>
      <c r="G49" s="4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x14ac:dyDescent="0.2">
      <c r="A50" s="81"/>
      <c r="B50" s="95" t="s">
        <v>116</v>
      </c>
      <c r="C50" s="92" t="s">
        <v>117</v>
      </c>
      <c r="D50" s="92"/>
      <c r="E50" s="97"/>
      <c r="F50" s="249">
        <f>$F$3*E50</f>
        <v>0</v>
      </c>
      <c r="G50" s="4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x14ac:dyDescent="0.2">
      <c r="A51" s="81"/>
      <c r="B51" s="95"/>
      <c r="C51" s="109" t="s">
        <v>118</v>
      </c>
      <c r="D51" s="92"/>
      <c r="E51" s="102">
        <f>SUM(E49:E50)</f>
        <v>0</v>
      </c>
      <c r="F51" s="249">
        <f>SUM(F49:F50)</f>
        <v>0</v>
      </c>
      <c r="G51" s="4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x14ac:dyDescent="0.2">
      <c r="A52" s="81"/>
      <c r="B52" s="95"/>
      <c r="C52" s="92"/>
      <c r="D52" s="92"/>
      <c r="E52" s="102"/>
      <c r="F52" s="249"/>
      <c r="G52" s="4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x14ac:dyDescent="0.2">
      <c r="A53" s="81"/>
      <c r="B53" s="86"/>
      <c r="C53" s="89" t="s">
        <v>119</v>
      </c>
      <c r="D53" s="89"/>
      <c r="E53" s="106">
        <f>E42+E46+E51</f>
        <v>0</v>
      </c>
      <c r="F53" s="250">
        <f>F42+F46+F51</f>
        <v>0</v>
      </c>
      <c r="G53" s="4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x14ac:dyDescent="0.2">
      <c r="A54" s="81"/>
      <c r="B54" s="86"/>
      <c r="C54" s="89"/>
      <c r="D54" s="89"/>
      <c r="E54" s="106"/>
      <c r="F54" s="250"/>
      <c r="G54" s="4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x14ac:dyDescent="0.2">
      <c r="A55" s="81"/>
      <c r="B55" s="95" t="s">
        <v>120</v>
      </c>
      <c r="C55" s="89" t="s">
        <v>121</v>
      </c>
      <c r="D55" s="92"/>
      <c r="E55" s="102"/>
      <c r="F55" s="249"/>
      <c r="G55" s="482" t="s">
        <v>122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x14ac:dyDescent="0.2">
      <c r="A56" s="81"/>
      <c r="B56" s="95" t="s">
        <v>123</v>
      </c>
      <c r="C56" s="92" t="s">
        <v>124</v>
      </c>
      <c r="D56" s="92"/>
      <c r="E56" s="102"/>
      <c r="F56" s="249"/>
      <c r="G56" s="482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x14ac:dyDescent="0.2">
      <c r="A57" s="81"/>
      <c r="B57" s="95" t="s">
        <v>125</v>
      </c>
      <c r="C57" s="92" t="s">
        <v>674</v>
      </c>
      <c r="D57" s="92"/>
      <c r="E57" s="97"/>
      <c r="F57" s="249">
        <f>$F$3*E57</f>
        <v>0</v>
      </c>
      <c r="G57" s="482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x14ac:dyDescent="0.2">
      <c r="A58" s="81"/>
      <c r="B58" s="95" t="s">
        <v>126</v>
      </c>
      <c r="C58" s="92" t="s">
        <v>673</v>
      </c>
      <c r="D58" s="92"/>
      <c r="E58" s="97"/>
      <c r="F58" s="249">
        <f>$F$3*E58</f>
        <v>0</v>
      </c>
      <c r="G58" s="482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x14ac:dyDescent="0.2">
      <c r="A59" s="81"/>
      <c r="B59" s="95" t="s">
        <v>127</v>
      </c>
      <c r="C59" s="92" t="s">
        <v>128</v>
      </c>
      <c r="D59" s="92"/>
      <c r="E59" s="97"/>
      <c r="F59" s="249">
        <f>$F$3*E59</f>
        <v>0</v>
      </c>
      <c r="G59" s="482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x14ac:dyDescent="0.2">
      <c r="A60" s="81"/>
      <c r="B60" s="95" t="s">
        <v>129</v>
      </c>
      <c r="C60" s="92" t="s">
        <v>130</v>
      </c>
      <c r="D60" s="92"/>
      <c r="E60" s="102"/>
      <c r="F60" s="249"/>
      <c r="G60" s="482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x14ac:dyDescent="0.2">
      <c r="A61" s="81"/>
      <c r="B61" s="95" t="s">
        <v>131</v>
      </c>
      <c r="C61" s="92" t="s">
        <v>677</v>
      </c>
      <c r="D61" s="92"/>
      <c r="E61" s="97"/>
      <c r="F61" s="249">
        <f t="shared" ref="F61:F66" si="1">$F$3*E61</f>
        <v>0</v>
      </c>
      <c r="G61" s="482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x14ac:dyDescent="0.2">
      <c r="A62" s="81"/>
      <c r="B62" s="95" t="s">
        <v>132</v>
      </c>
      <c r="C62" s="92" t="s">
        <v>133</v>
      </c>
      <c r="D62" s="92"/>
      <c r="E62" s="97"/>
      <c r="F62" s="249">
        <f t="shared" si="1"/>
        <v>0</v>
      </c>
      <c r="G62" s="482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x14ac:dyDescent="0.2">
      <c r="A63" s="81"/>
      <c r="B63" s="95" t="s">
        <v>134</v>
      </c>
      <c r="C63" s="92" t="s">
        <v>135</v>
      </c>
      <c r="D63" s="92"/>
      <c r="E63" s="97"/>
      <c r="F63" s="249">
        <f t="shared" si="1"/>
        <v>0</v>
      </c>
      <c r="G63" s="482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x14ac:dyDescent="0.2">
      <c r="A64" s="81"/>
      <c r="B64" s="95" t="s">
        <v>136</v>
      </c>
      <c r="C64" s="92" t="s">
        <v>137</v>
      </c>
      <c r="D64" s="92"/>
      <c r="E64" s="97"/>
      <c r="F64" s="249">
        <f t="shared" si="1"/>
        <v>0</v>
      </c>
      <c r="G64" s="482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x14ac:dyDescent="0.2">
      <c r="A65" s="81"/>
      <c r="B65" s="95" t="s">
        <v>138</v>
      </c>
      <c r="C65" s="92" t="s">
        <v>681</v>
      </c>
      <c r="D65" s="92"/>
      <c r="E65" s="97"/>
      <c r="F65" s="249">
        <f t="shared" si="1"/>
        <v>0</v>
      </c>
      <c r="G65" s="482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x14ac:dyDescent="0.2">
      <c r="A66" s="81"/>
      <c r="B66" s="95" t="s">
        <v>139</v>
      </c>
      <c r="C66" s="92" t="s">
        <v>140</v>
      </c>
      <c r="D66" s="92"/>
      <c r="E66" s="97"/>
      <c r="F66" s="249">
        <f t="shared" si="1"/>
        <v>0</v>
      </c>
      <c r="G66" s="482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x14ac:dyDescent="0.2">
      <c r="A67" s="81"/>
      <c r="B67" s="86"/>
      <c r="C67" s="89" t="s">
        <v>141</v>
      </c>
      <c r="D67" s="89"/>
      <c r="E67" s="106">
        <f>SUM(E55:E66)</f>
        <v>0</v>
      </c>
      <c r="F67" s="250">
        <f>SUM(F57:F66)</f>
        <v>0</v>
      </c>
      <c r="G67" s="482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x14ac:dyDescent="0.2">
      <c r="A68" s="81"/>
      <c r="B68" s="86"/>
      <c r="C68" s="89"/>
      <c r="D68" s="89"/>
      <c r="E68" s="106"/>
      <c r="F68" s="250"/>
      <c r="G68" s="482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x14ac:dyDescent="0.2">
      <c r="A69" s="81"/>
      <c r="B69" s="86" t="s">
        <v>142</v>
      </c>
      <c r="C69" s="89" t="s">
        <v>143</v>
      </c>
      <c r="D69" s="92"/>
      <c r="E69" s="90">
        <f>E39+E53+E67</f>
        <v>1</v>
      </c>
      <c r="F69" s="250">
        <f>ROUND($F$3*E69,2)</f>
        <v>15</v>
      </c>
      <c r="G69" s="110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x14ac:dyDescent="0.2">
      <c r="A70" s="81"/>
      <c r="B70" s="86"/>
      <c r="C70" s="89"/>
      <c r="D70" s="92"/>
      <c r="E70" s="90"/>
      <c r="F70" s="250"/>
      <c r="G70" s="110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x14ac:dyDescent="0.2">
      <c r="A71" s="81"/>
      <c r="B71" s="95" t="s">
        <v>144</v>
      </c>
      <c r="C71" s="111" t="s">
        <v>145</v>
      </c>
      <c r="D71" s="112">
        <f>F71/F72</f>
        <v>0</v>
      </c>
      <c r="E71" s="97"/>
      <c r="F71" s="249">
        <f>F3*E71</f>
        <v>0</v>
      </c>
      <c r="G71" s="110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x14ac:dyDescent="0.2">
      <c r="A72" s="81"/>
      <c r="B72" s="86" t="s">
        <v>146</v>
      </c>
      <c r="C72" s="89" t="s">
        <v>147</v>
      </c>
      <c r="D72" s="92"/>
      <c r="E72" s="113">
        <f>SUM(E69:E71)</f>
        <v>1</v>
      </c>
      <c r="F72" s="114">
        <f>SUM(F69:F71)</f>
        <v>15</v>
      </c>
      <c r="G72" s="110"/>
      <c r="H72" s="107"/>
      <c r="I72" s="115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x14ac:dyDescent="0.2">
      <c r="A73" s="81"/>
      <c r="B73" s="116">
        <v>28</v>
      </c>
      <c r="C73" s="476" t="s">
        <v>148</v>
      </c>
      <c r="D73" s="476"/>
      <c r="E73" s="117"/>
      <c r="F73" s="118"/>
      <c r="G73" s="119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x14ac:dyDescent="0.2">
      <c r="A74" s="81"/>
      <c r="B74" s="116">
        <v>5</v>
      </c>
      <c r="C74" s="476" t="s">
        <v>149</v>
      </c>
      <c r="D74" s="476"/>
      <c r="E74" s="120"/>
      <c r="F74" s="121"/>
      <c r="G74" s="122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x14ac:dyDescent="0.2">
      <c r="A75" s="81"/>
      <c r="B75" s="116">
        <v>10</v>
      </c>
      <c r="C75" s="476" t="s">
        <v>150</v>
      </c>
      <c r="D75" s="476"/>
      <c r="E75" s="477" t="s">
        <v>151</v>
      </c>
      <c r="F75" s="477"/>
      <c r="G75" s="477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x14ac:dyDescent="0.2">
      <c r="A76" s="81"/>
      <c r="B76" s="116">
        <v>0.5</v>
      </c>
      <c r="C76" s="476" t="s">
        <v>152</v>
      </c>
      <c r="D76" s="476"/>
      <c r="E76" s="477"/>
      <c r="F76" s="477"/>
      <c r="G76" s="477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x14ac:dyDescent="0.2">
      <c r="A77" s="81"/>
      <c r="B77" s="123">
        <v>4.3</v>
      </c>
      <c r="C77" s="476" t="s">
        <v>153</v>
      </c>
      <c r="D77" s="476"/>
      <c r="E77" s="477"/>
      <c r="F77" s="477"/>
      <c r="G77" s="477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x14ac:dyDescent="0.2">
      <c r="A78" s="81"/>
      <c r="B78" s="124" t="s">
        <v>154</v>
      </c>
      <c r="C78" s="476" t="s">
        <v>155</v>
      </c>
      <c r="D78" s="476"/>
      <c r="E78" s="477"/>
      <c r="F78" s="477"/>
      <c r="G78" s="477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x14ac:dyDescent="0.2">
      <c r="A79" s="81"/>
      <c r="B79" s="125">
        <v>0</v>
      </c>
      <c r="C79" s="476" t="s">
        <v>156</v>
      </c>
      <c r="D79" s="476"/>
      <c r="E79" s="126"/>
      <c r="F79" s="121"/>
      <c r="G79" s="122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x14ac:dyDescent="0.2">
      <c r="A80" s="81"/>
      <c r="B80" s="127">
        <f>F39/F72</f>
        <v>1</v>
      </c>
      <c r="C80" s="476" t="s">
        <v>157</v>
      </c>
      <c r="D80" s="476"/>
      <c r="E80" s="128"/>
      <c r="F80" s="129"/>
      <c r="G80" s="130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x14ac:dyDescent="0.2">
      <c r="A81" s="81"/>
      <c r="B81" s="131"/>
      <c r="C81" s="92"/>
      <c r="D81" s="92"/>
      <c r="E81" s="132"/>
      <c r="F81" s="121"/>
      <c r="G81" s="92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x14ac:dyDescent="0.2">
      <c r="A82" s="81"/>
      <c r="B82" s="133"/>
      <c r="C82" s="92"/>
      <c r="D82" s="92"/>
      <c r="E82" s="132"/>
      <c r="F82" s="121"/>
      <c r="G82" s="92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x14ac:dyDescent="0.2">
      <c r="A83" s="81"/>
      <c r="B83" s="131"/>
      <c r="C83" s="92"/>
      <c r="D83" s="92"/>
      <c r="E83" s="132"/>
      <c r="F83" s="121"/>
      <c r="G83" s="92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x14ac:dyDescent="0.2">
      <c r="A84" s="81"/>
      <c r="B84" s="131"/>
      <c r="C84" s="134"/>
      <c r="D84" s="92"/>
      <c r="E84" s="132"/>
      <c r="F84" s="121"/>
      <c r="G84" s="92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x14ac:dyDescent="0.2">
      <c r="A85" s="81"/>
      <c r="B85" s="131"/>
      <c r="C85" s="92"/>
      <c r="D85" s="92"/>
      <c r="E85" s="132"/>
      <c r="F85" s="121"/>
      <c r="G85" s="92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x14ac:dyDescent="0.2">
      <c r="A86" s="81"/>
      <c r="B86" s="131"/>
      <c r="C86" s="92"/>
      <c r="D86" s="92"/>
      <c r="E86" s="132"/>
      <c r="F86" s="121"/>
      <c r="G86" s="92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x14ac:dyDescent="0.2">
      <c r="A87" s="81"/>
      <c r="B87" s="131"/>
      <c r="C87" s="92"/>
      <c r="D87" s="92"/>
      <c r="E87" s="132"/>
      <c r="F87" s="121"/>
      <c r="G87" s="92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x14ac:dyDescent="0.2">
      <c r="A88" s="81"/>
      <c r="B88" s="131"/>
      <c r="C88" s="92"/>
      <c r="D88" s="92"/>
      <c r="E88" s="132"/>
      <c r="F88" s="121"/>
      <c r="G88" s="92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x14ac:dyDescent="0.2">
      <c r="A89" s="81"/>
      <c r="B89" s="131"/>
      <c r="C89" s="92"/>
      <c r="D89" s="92"/>
      <c r="E89" s="132"/>
      <c r="F89" s="121"/>
      <c r="G89" s="92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x14ac:dyDescent="0.2">
      <c r="A90" s="81"/>
      <c r="B90" s="131"/>
      <c r="C90" s="92"/>
      <c r="D90" s="92"/>
      <c r="E90" s="132"/>
      <c r="F90" s="121"/>
      <c r="G90" s="92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x14ac:dyDescent="0.2">
      <c r="A91" s="81"/>
      <c r="B91" s="131"/>
      <c r="C91" s="92"/>
      <c r="D91" s="92"/>
      <c r="E91" s="132"/>
      <c r="F91" s="121"/>
      <c r="G91" s="92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x14ac:dyDescent="0.2">
      <c r="A92" s="81"/>
      <c r="B92" s="131"/>
      <c r="C92" s="92"/>
      <c r="D92" s="92"/>
      <c r="E92" s="132"/>
      <c r="F92" s="121"/>
      <c r="G92" s="92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x14ac:dyDescent="0.2">
      <c r="A93" s="81"/>
      <c r="B93" s="131"/>
      <c r="C93" s="92"/>
      <c r="D93" s="92"/>
      <c r="E93" s="132"/>
      <c r="F93" s="121"/>
      <c r="G93" s="92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x14ac:dyDescent="0.2">
      <c r="A94" s="81"/>
      <c r="B94" s="131"/>
      <c r="C94" s="92"/>
      <c r="D94" s="92"/>
      <c r="E94" s="132"/>
      <c r="F94" s="121"/>
      <c r="G94" s="92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x14ac:dyDescent="0.2">
      <c r="A95" s="81"/>
      <c r="B95" s="131"/>
      <c r="C95" s="92"/>
      <c r="D95" s="92"/>
      <c r="E95" s="132"/>
      <c r="F95" s="121"/>
      <c r="G95" s="92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x14ac:dyDescent="0.2">
      <c r="A96" s="81"/>
      <c r="B96" s="131"/>
      <c r="C96" s="92"/>
      <c r="D96" s="92"/>
      <c r="E96" s="132"/>
      <c r="F96" s="121"/>
      <c r="G96" s="92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x14ac:dyDescent="0.2">
      <c r="A97" s="81"/>
      <c r="B97" s="131"/>
      <c r="C97" s="92"/>
      <c r="D97" s="92"/>
      <c r="E97" s="132"/>
      <c r="F97" s="121"/>
      <c r="G97" s="92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x14ac:dyDescent="0.2">
      <c r="A98" s="81"/>
      <c r="B98" s="131"/>
      <c r="C98" s="92"/>
      <c r="D98" s="92"/>
      <c r="E98" s="132"/>
      <c r="F98" s="121"/>
      <c r="G98" s="92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x14ac:dyDescent="0.2">
      <c r="A99" s="81"/>
      <c r="B99" s="131"/>
      <c r="C99" s="92"/>
      <c r="D99" s="92"/>
      <c r="E99" s="132"/>
      <c r="F99" s="121"/>
      <c r="G99" s="92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x14ac:dyDescent="0.2">
      <c r="A100" s="81"/>
      <c r="B100" s="131"/>
      <c r="C100" s="92"/>
      <c r="D100" s="92"/>
      <c r="E100" s="132"/>
      <c r="F100" s="121"/>
      <c r="G100" s="92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x14ac:dyDescent="0.2">
      <c r="A101" s="81"/>
      <c r="B101" s="131"/>
      <c r="C101" s="92"/>
      <c r="D101" s="92"/>
      <c r="E101" s="132"/>
      <c r="F101" s="121"/>
      <c r="G101" s="92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x14ac:dyDescent="0.2">
      <c r="A102" s="81"/>
      <c r="B102" s="131"/>
      <c r="C102" s="92"/>
      <c r="D102" s="92"/>
      <c r="E102" s="132"/>
      <c r="F102" s="121"/>
      <c r="G102" s="92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x14ac:dyDescent="0.2">
      <c r="A103" s="81"/>
      <c r="B103" s="131"/>
      <c r="C103" s="92"/>
      <c r="D103" s="92"/>
      <c r="E103" s="132"/>
      <c r="F103" s="121"/>
      <c r="G103" s="92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x14ac:dyDescent="0.2">
      <c r="A104" s="81"/>
      <c r="B104" s="131"/>
      <c r="C104" s="92"/>
      <c r="D104" s="92"/>
      <c r="E104" s="132"/>
      <c r="F104" s="121"/>
      <c r="G104" s="92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x14ac:dyDescent="0.2">
      <c r="A105" s="81"/>
      <c r="B105" s="131"/>
      <c r="C105" s="92"/>
      <c r="D105" s="92"/>
      <c r="E105" s="132"/>
      <c r="F105" s="121"/>
      <c r="G105" s="92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x14ac:dyDescent="0.2">
      <c r="A106" s="81"/>
      <c r="B106" s="131"/>
      <c r="C106" s="92"/>
      <c r="D106" s="92"/>
      <c r="E106" s="132"/>
      <c r="F106" s="121"/>
      <c r="G106" s="92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x14ac:dyDescent="0.2">
      <c r="A107" s="81"/>
      <c r="B107" s="131"/>
      <c r="C107" s="92"/>
      <c r="D107" s="92"/>
      <c r="E107" s="132"/>
      <c r="F107" s="121"/>
      <c r="G107" s="92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x14ac:dyDescent="0.2">
      <c r="A108" s="81"/>
      <c r="B108" s="131"/>
      <c r="C108" s="92"/>
      <c r="D108" s="92"/>
      <c r="E108" s="132"/>
      <c r="F108" s="121"/>
      <c r="G108" s="92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x14ac:dyDescent="0.2">
      <c r="A109" s="81"/>
      <c r="B109" s="131"/>
      <c r="C109" s="92"/>
      <c r="D109" s="92"/>
      <c r="E109" s="132"/>
      <c r="F109" s="121"/>
      <c r="G109" s="92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x14ac:dyDescent="0.2">
      <c r="A110" s="81"/>
      <c r="B110" s="131"/>
      <c r="C110" s="92"/>
      <c r="D110" s="92"/>
      <c r="E110" s="132"/>
      <c r="F110" s="121"/>
      <c r="G110" s="92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x14ac:dyDescent="0.2">
      <c r="A111" s="81"/>
      <c r="B111" s="131"/>
      <c r="C111" s="92"/>
      <c r="D111" s="92"/>
      <c r="E111" s="132"/>
      <c r="F111" s="121"/>
      <c r="G111" s="92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x14ac:dyDescent="0.2">
      <c r="A112" s="81"/>
      <c r="B112" s="131"/>
      <c r="C112" s="92"/>
      <c r="D112" s="92"/>
      <c r="E112" s="132"/>
      <c r="F112" s="121"/>
      <c r="G112" s="92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x14ac:dyDescent="0.2">
      <c r="A113" s="81"/>
      <c r="B113" s="131"/>
      <c r="C113" s="92"/>
      <c r="D113" s="92"/>
      <c r="E113" s="132"/>
      <c r="F113" s="121"/>
      <c r="G113" s="92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x14ac:dyDescent="0.2">
      <c r="A114" s="81"/>
      <c r="B114" s="131"/>
      <c r="C114" s="92"/>
      <c r="D114" s="92"/>
      <c r="E114" s="132"/>
      <c r="F114" s="121"/>
      <c r="G114" s="92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x14ac:dyDescent="0.2">
      <c r="A115" s="81"/>
      <c r="B115" s="131"/>
      <c r="C115" s="92"/>
      <c r="D115" s="92"/>
      <c r="E115" s="132"/>
      <c r="F115" s="121"/>
      <c r="G115" s="92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x14ac:dyDescent="0.2">
      <c r="A116" s="81"/>
      <c r="B116" s="131"/>
      <c r="C116" s="92"/>
      <c r="D116" s="92"/>
      <c r="E116" s="132"/>
      <c r="F116" s="121"/>
      <c r="G116" s="92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x14ac:dyDescent="0.2">
      <c r="A117" s="81"/>
      <c r="B117" s="131"/>
      <c r="C117" s="92"/>
      <c r="D117" s="92"/>
      <c r="E117" s="132"/>
      <c r="F117" s="121"/>
      <c r="G117" s="92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x14ac:dyDescent="0.2">
      <c r="A118" s="81"/>
      <c r="B118" s="131"/>
      <c r="C118" s="92"/>
      <c r="D118" s="92"/>
      <c r="E118" s="132"/>
      <c r="F118" s="121"/>
      <c r="G118" s="92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x14ac:dyDescent="0.2">
      <c r="A119" s="81"/>
      <c r="B119" s="131"/>
      <c r="C119" s="92"/>
      <c r="D119" s="92"/>
      <c r="E119" s="132"/>
      <c r="F119" s="121"/>
      <c r="G119" s="92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x14ac:dyDescent="0.2">
      <c r="A120" s="81"/>
      <c r="B120" s="131"/>
      <c r="C120" s="92"/>
      <c r="D120" s="92"/>
      <c r="E120" s="132"/>
      <c r="F120" s="121"/>
      <c r="G120" s="92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x14ac:dyDescent="0.2">
      <c r="A121" s="81"/>
      <c r="B121" s="131"/>
      <c r="C121" s="92"/>
      <c r="D121" s="92"/>
      <c r="E121" s="132"/>
      <c r="F121" s="121"/>
      <c r="G121" s="92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x14ac:dyDescent="0.2">
      <c r="A122" s="81"/>
      <c r="B122" s="131"/>
      <c r="C122" s="92"/>
      <c r="D122" s="92"/>
      <c r="E122" s="132"/>
      <c r="F122" s="121"/>
      <c r="G122" s="92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x14ac:dyDescent="0.2">
      <c r="A123" s="81"/>
      <c r="B123" s="131"/>
      <c r="C123" s="92"/>
      <c r="D123" s="92"/>
      <c r="E123" s="132"/>
      <c r="F123" s="121"/>
      <c r="G123" s="92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x14ac:dyDescent="0.2">
      <c r="A124" s="81"/>
      <c r="B124" s="131"/>
      <c r="C124" s="92"/>
      <c r="D124" s="92"/>
      <c r="E124" s="132"/>
      <c r="F124" s="121"/>
      <c r="G124" s="92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x14ac:dyDescent="0.2">
      <c r="A125" s="81"/>
      <c r="B125" s="131"/>
      <c r="C125" s="92"/>
      <c r="D125" s="92"/>
      <c r="E125" s="132"/>
      <c r="F125" s="121"/>
      <c r="G125" s="92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x14ac:dyDescent="0.2">
      <c r="A126" s="81"/>
      <c r="B126" s="131"/>
      <c r="C126" s="92"/>
      <c r="D126" s="92"/>
      <c r="E126" s="132"/>
      <c r="F126" s="121"/>
      <c r="G126" s="92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x14ac:dyDescent="0.2">
      <c r="A127" s="81"/>
      <c r="B127" s="131"/>
      <c r="C127" s="92"/>
      <c r="D127" s="92"/>
      <c r="E127" s="132"/>
      <c r="F127" s="121"/>
      <c r="G127" s="92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x14ac:dyDescent="0.2">
      <c r="A128" s="81"/>
      <c r="B128" s="131"/>
      <c r="C128" s="92"/>
      <c r="D128" s="92"/>
      <c r="E128" s="132"/>
      <c r="F128" s="121"/>
      <c r="G128" s="92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x14ac:dyDescent="0.2">
      <c r="A129" s="81"/>
      <c r="B129" s="131"/>
      <c r="C129" s="92"/>
      <c r="D129" s="92"/>
      <c r="E129" s="132"/>
      <c r="F129" s="121"/>
      <c r="G129" s="92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x14ac:dyDescent="0.2">
      <c r="A130" s="81"/>
      <c r="B130" s="131"/>
      <c r="C130" s="92"/>
      <c r="D130" s="92"/>
      <c r="E130" s="132"/>
      <c r="F130" s="121"/>
      <c r="G130" s="92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x14ac:dyDescent="0.2">
      <c r="A131" s="81"/>
      <c r="B131" s="131"/>
      <c r="C131" s="92"/>
      <c r="D131" s="92"/>
      <c r="E131" s="132"/>
      <c r="F131" s="121"/>
      <c r="G131" s="92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x14ac:dyDescent="0.2">
      <c r="A132" s="81"/>
      <c r="B132" s="131"/>
      <c r="C132" s="92"/>
      <c r="D132" s="92"/>
      <c r="E132" s="132"/>
      <c r="F132" s="121"/>
      <c r="G132" s="92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x14ac:dyDescent="0.2">
      <c r="A133" s="81"/>
      <c r="B133" s="131"/>
      <c r="C133" s="92"/>
      <c r="D133" s="92"/>
      <c r="E133" s="132"/>
      <c r="F133" s="121"/>
      <c r="G133" s="92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x14ac:dyDescent="0.2">
      <c r="A134" s="81"/>
      <c r="B134" s="131"/>
      <c r="C134" s="92"/>
      <c r="D134" s="92"/>
      <c r="E134" s="132"/>
      <c r="F134" s="121"/>
      <c r="G134" s="92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x14ac:dyDescent="0.2">
      <c r="A135" s="81"/>
      <c r="B135" s="131"/>
      <c r="C135" s="92"/>
      <c r="D135" s="92"/>
      <c r="E135" s="132"/>
      <c r="F135" s="121"/>
      <c r="G135" s="92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x14ac:dyDescent="0.2">
      <c r="A136" s="81"/>
      <c r="B136" s="131"/>
      <c r="C136" s="92"/>
      <c r="D136" s="92"/>
      <c r="E136" s="132"/>
      <c r="F136" s="121"/>
      <c r="G136" s="92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x14ac:dyDescent="0.2">
      <c r="A137" s="81"/>
      <c r="B137" s="131"/>
      <c r="C137" s="92"/>
      <c r="D137" s="92"/>
      <c r="E137" s="132"/>
      <c r="F137" s="121"/>
      <c r="G137" s="92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x14ac:dyDescent="0.2">
      <c r="A138" s="81"/>
      <c r="B138" s="131"/>
      <c r="C138" s="92"/>
      <c r="D138" s="92"/>
      <c r="E138" s="132"/>
      <c r="F138" s="121"/>
      <c r="G138" s="92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x14ac:dyDescent="0.2">
      <c r="A139" s="81"/>
      <c r="B139" s="131"/>
      <c r="C139" s="92"/>
      <c r="D139" s="92"/>
      <c r="E139" s="132"/>
      <c r="F139" s="121"/>
      <c r="G139" s="92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x14ac:dyDescent="0.2">
      <c r="A140" s="81"/>
      <c r="B140" s="131"/>
      <c r="C140" s="92"/>
      <c r="D140" s="92"/>
      <c r="E140" s="132"/>
      <c r="F140" s="121"/>
      <c r="G140" s="92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x14ac:dyDescent="0.2">
      <c r="A141" s="81"/>
      <c r="B141" s="131"/>
      <c r="C141" s="92"/>
      <c r="D141" s="92"/>
      <c r="E141" s="132"/>
      <c r="F141" s="121"/>
      <c r="G141" s="92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x14ac:dyDescent="0.2">
      <c r="A142" s="81"/>
      <c r="B142" s="131"/>
      <c r="C142" s="92"/>
      <c r="D142" s="92"/>
      <c r="E142" s="132"/>
      <c r="F142" s="121"/>
      <c r="G142" s="92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x14ac:dyDescent="0.2">
      <c r="A143" s="81"/>
      <c r="B143" s="131"/>
      <c r="C143" s="92"/>
      <c r="D143" s="92"/>
      <c r="E143" s="132"/>
      <c r="F143" s="121"/>
      <c r="G143" s="92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x14ac:dyDescent="0.2">
      <c r="A144" s="81"/>
      <c r="B144" s="131"/>
      <c r="C144" s="92"/>
      <c r="D144" s="92"/>
      <c r="E144" s="132"/>
      <c r="F144" s="121"/>
      <c r="G144" s="92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x14ac:dyDescent="0.2">
      <c r="A145" s="81"/>
      <c r="B145" s="131"/>
      <c r="C145" s="92"/>
      <c r="D145" s="92"/>
      <c r="E145" s="132"/>
      <c r="F145" s="121"/>
      <c r="G145" s="92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x14ac:dyDescent="0.2">
      <c r="A146" s="81"/>
      <c r="B146" s="131"/>
      <c r="C146" s="92"/>
      <c r="D146" s="92"/>
      <c r="E146" s="132"/>
      <c r="F146" s="121"/>
      <c r="G146" s="92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x14ac:dyDescent="0.2">
      <c r="A147" s="81"/>
      <c r="B147" s="131"/>
      <c r="C147" s="92"/>
      <c r="D147" s="92"/>
      <c r="E147" s="132"/>
      <c r="F147" s="121"/>
      <c r="G147" s="92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x14ac:dyDescent="0.2">
      <c r="A148" s="81"/>
      <c r="B148" s="131"/>
      <c r="C148" s="92"/>
      <c r="D148" s="92"/>
      <c r="E148" s="132"/>
      <c r="F148" s="121"/>
      <c r="G148" s="92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x14ac:dyDescent="0.2">
      <c r="A149" s="81"/>
      <c r="B149" s="131"/>
      <c r="C149" s="92"/>
      <c r="D149" s="92"/>
      <c r="E149" s="132"/>
      <c r="F149" s="121"/>
      <c r="G149" s="92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x14ac:dyDescent="0.2">
      <c r="A150" s="81"/>
      <c r="B150" s="131"/>
      <c r="C150" s="92"/>
      <c r="D150" s="92"/>
      <c r="E150" s="132"/>
      <c r="F150" s="121"/>
      <c r="G150" s="92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</sheetData>
  <sheetProtection algorithmName="SHA-512" hashValue="kbrsx+wUDcZPNXeH89fzFztMw61iDZIxDmNn7vSuKKFR+F14n1RYygngQu/Zqt7ZsbaaqBmDLAA8P4PkFMG0aA==" saltValue="Go1lKCOZQB17/n+M4d90XQ==" spinCount="100000" sheet="1" objects="1" scenarios="1"/>
  <mergeCells count="14">
    <mergeCell ref="C73:D73"/>
    <mergeCell ref="B1:D1"/>
    <mergeCell ref="C2:D2"/>
    <mergeCell ref="G2:G40"/>
    <mergeCell ref="G41:G54"/>
    <mergeCell ref="G55:G68"/>
    <mergeCell ref="C79:D79"/>
    <mergeCell ref="C80:D80"/>
    <mergeCell ref="C74:D74"/>
    <mergeCell ref="C75:D75"/>
    <mergeCell ref="E75:G78"/>
    <mergeCell ref="C76:D76"/>
    <mergeCell ref="C77:D77"/>
    <mergeCell ref="C78:D78"/>
  </mergeCells>
  <conditionalFormatting sqref="C25">
    <cfRule type="cellIs" priority="8" stopIfTrue="1" operator="equal">
      <formula>""</formula>
    </cfRule>
  </conditionalFormatting>
  <pageMargins left="0" right="0" top="0.39409448818897608" bottom="0.39409448818897608" header="0" footer="0"/>
  <headerFooter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MJ150"/>
  <sheetViews>
    <sheetView workbookViewId="0">
      <selection activeCell="F4" sqref="F4"/>
    </sheetView>
  </sheetViews>
  <sheetFormatPr baseColWidth="10" defaultRowHeight="14.25" x14ac:dyDescent="0.2"/>
  <cols>
    <col min="1" max="1" width="3.625" style="85" customWidth="1"/>
    <col min="2" max="2" width="11.125" style="135" customWidth="1"/>
    <col min="3" max="3" width="51.875" style="136" customWidth="1"/>
    <col min="4" max="4" width="10.625" style="136" customWidth="1"/>
    <col min="5" max="5" width="9.5" style="137" customWidth="1"/>
    <col min="6" max="6" width="8.125" style="138" customWidth="1"/>
    <col min="7" max="7" width="4.625" style="136" customWidth="1"/>
    <col min="8" max="1024" width="10.625" style="85" customWidth="1"/>
    <col min="1025" max="1025" width="11" customWidth="1"/>
  </cols>
  <sheetData>
    <row r="1" spans="1:26" x14ac:dyDescent="0.2">
      <c r="A1" s="81"/>
      <c r="B1" s="478" t="s">
        <v>159</v>
      </c>
      <c r="C1" s="478"/>
      <c r="D1" s="478"/>
      <c r="E1" s="82" t="s">
        <v>53</v>
      </c>
      <c r="F1" s="83" t="s">
        <v>54</v>
      </c>
      <c r="G1" s="84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x14ac:dyDescent="0.2">
      <c r="A2" s="81"/>
      <c r="B2" s="86" t="s">
        <v>55</v>
      </c>
      <c r="C2" s="479" t="str">
        <f>Objektübersicht!E17</f>
        <v>Los 1</v>
      </c>
      <c r="D2" s="479"/>
      <c r="E2" s="87"/>
      <c r="F2" s="88" t="s">
        <v>11</v>
      </c>
      <c r="G2" s="480" t="s">
        <v>56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x14ac:dyDescent="0.2">
      <c r="A3" s="81"/>
      <c r="B3" s="86" t="s">
        <v>57</v>
      </c>
      <c r="C3" s="89" t="s">
        <v>58</v>
      </c>
      <c r="D3" s="89"/>
      <c r="E3" s="90">
        <v>1</v>
      </c>
      <c r="F3" s="91">
        <v>15</v>
      </c>
      <c r="G3" s="480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x14ac:dyDescent="0.2">
      <c r="A4" s="81"/>
      <c r="B4" s="86" t="s">
        <v>59</v>
      </c>
      <c r="C4" s="89" t="s">
        <v>60</v>
      </c>
      <c r="D4" s="92"/>
      <c r="E4" s="93"/>
      <c r="F4" s="94"/>
      <c r="G4" s="4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x14ac:dyDescent="0.2">
      <c r="A5" s="81"/>
      <c r="B5" s="95" t="s">
        <v>61</v>
      </c>
      <c r="C5" s="89" t="s">
        <v>62</v>
      </c>
      <c r="D5" s="92"/>
      <c r="E5" s="96"/>
      <c r="F5" s="94"/>
      <c r="G5" s="4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x14ac:dyDescent="0.2">
      <c r="A6" s="81"/>
      <c r="B6" s="95" t="s">
        <v>63</v>
      </c>
      <c r="C6" s="92" t="s">
        <v>64</v>
      </c>
      <c r="D6" s="92"/>
      <c r="E6" s="97"/>
      <c r="F6" s="249">
        <f t="shared" ref="F6:F11" si="0">$F$3*E6</f>
        <v>0</v>
      </c>
      <c r="G6" s="4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x14ac:dyDescent="0.2">
      <c r="A7" s="81"/>
      <c r="B7" s="95" t="s">
        <v>65</v>
      </c>
      <c r="C7" s="92" t="s">
        <v>66</v>
      </c>
      <c r="D7" s="92"/>
      <c r="E7" s="97"/>
      <c r="F7" s="249">
        <f t="shared" si="0"/>
        <v>0</v>
      </c>
      <c r="G7" s="4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x14ac:dyDescent="0.2">
      <c r="A8" s="81"/>
      <c r="B8" s="95" t="s">
        <v>67</v>
      </c>
      <c r="C8" s="92" t="s">
        <v>670</v>
      </c>
      <c r="D8" s="92"/>
      <c r="E8" s="97"/>
      <c r="F8" s="249">
        <f t="shared" si="0"/>
        <v>0</v>
      </c>
      <c r="G8" s="4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x14ac:dyDescent="0.2">
      <c r="A9" s="81"/>
      <c r="B9" s="95" t="s">
        <v>68</v>
      </c>
      <c r="C9" s="92" t="s">
        <v>69</v>
      </c>
      <c r="D9" s="92"/>
      <c r="E9" s="97"/>
      <c r="F9" s="249">
        <f t="shared" si="0"/>
        <v>0</v>
      </c>
      <c r="G9" s="4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x14ac:dyDescent="0.2">
      <c r="A10" s="81"/>
      <c r="B10" s="95" t="s">
        <v>70</v>
      </c>
      <c r="C10" s="92" t="s">
        <v>71</v>
      </c>
      <c r="D10" s="92"/>
      <c r="E10" s="97"/>
      <c r="F10" s="249">
        <f t="shared" si="0"/>
        <v>0</v>
      </c>
      <c r="G10" s="480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x14ac:dyDescent="0.2">
      <c r="A11" s="81"/>
      <c r="B11" s="95" t="s">
        <v>72</v>
      </c>
      <c r="C11" s="92" t="s">
        <v>73</v>
      </c>
      <c r="D11" s="92"/>
      <c r="E11" s="97"/>
      <c r="F11" s="249">
        <f t="shared" si="0"/>
        <v>0</v>
      </c>
      <c r="G11" s="480"/>
      <c r="H11" s="81"/>
      <c r="I11" s="98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x14ac:dyDescent="0.2">
      <c r="A12" s="81"/>
      <c r="B12" s="86"/>
      <c r="C12" s="89" t="s">
        <v>74</v>
      </c>
      <c r="D12" s="89"/>
      <c r="E12" s="90">
        <f>E6+E7+E8+E9+E10+E11</f>
        <v>0</v>
      </c>
      <c r="F12" s="250">
        <f>SUM(F6:F11)</f>
        <v>0</v>
      </c>
      <c r="G12" s="480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x14ac:dyDescent="0.2">
      <c r="A13" s="81"/>
      <c r="B13" s="86"/>
      <c r="C13" s="89"/>
      <c r="D13" s="89"/>
      <c r="E13" s="99"/>
      <c r="F13" s="250"/>
      <c r="G13" s="48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x14ac:dyDescent="0.2">
      <c r="A14" s="81"/>
      <c r="B14" s="95" t="s">
        <v>75</v>
      </c>
      <c r="C14" s="89" t="s">
        <v>76</v>
      </c>
      <c r="D14" s="92"/>
      <c r="E14" s="100"/>
      <c r="F14" s="249"/>
      <c r="G14" s="480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x14ac:dyDescent="0.2">
      <c r="A15" s="81"/>
      <c r="B15" s="95" t="s">
        <v>77</v>
      </c>
      <c r="C15" s="92" t="s">
        <v>78</v>
      </c>
      <c r="D15" s="97">
        <v>0</v>
      </c>
      <c r="E15" s="100"/>
      <c r="F15" s="249"/>
      <c r="G15" s="480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x14ac:dyDescent="0.2">
      <c r="A16" s="81"/>
      <c r="B16" s="95"/>
      <c r="C16" s="92" t="s">
        <v>79</v>
      </c>
      <c r="D16" s="104">
        <f>E12*D15</f>
        <v>0</v>
      </c>
      <c r="E16" s="102">
        <f>D16+D15</f>
        <v>0</v>
      </c>
      <c r="F16" s="249">
        <f>F3*E16</f>
        <v>0</v>
      </c>
      <c r="G16" s="4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x14ac:dyDescent="0.2">
      <c r="A17" s="81"/>
      <c r="B17" s="95"/>
      <c r="C17" s="92"/>
      <c r="D17" s="103"/>
      <c r="E17" s="102"/>
      <c r="F17" s="249"/>
      <c r="G17" s="4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x14ac:dyDescent="0.2">
      <c r="A18" s="81"/>
      <c r="B18" s="95" t="s">
        <v>80</v>
      </c>
      <c r="C18" s="92" t="s">
        <v>81</v>
      </c>
      <c r="D18" s="97"/>
      <c r="E18" s="102"/>
      <c r="F18" s="249"/>
      <c r="G18" s="4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x14ac:dyDescent="0.2">
      <c r="A19" s="81"/>
      <c r="B19" s="95"/>
      <c r="C19" s="92" t="s">
        <v>82</v>
      </c>
      <c r="D19" s="104">
        <f>E12*D18</f>
        <v>0</v>
      </c>
      <c r="E19" s="102">
        <f>D19+D18</f>
        <v>0</v>
      </c>
      <c r="F19" s="249">
        <f>E19*F3</f>
        <v>0</v>
      </c>
      <c r="G19" s="4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x14ac:dyDescent="0.2">
      <c r="A20" s="81"/>
      <c r="B20" s="95"/>
      <c r="C20" s="92"/>
      <c r="D20" s="103"/>
      <c r="E20" s="102"/>
      <c r="F20" s="249"/>
      <c r="G20" s="4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x14ac:dyDescent="0.2">
      <c r="A21" s="81"/>
      <c r="B21" s="95" t="s">
        <v>83</v>
      </c>
      <c r="C21" s="92" t="s">
        <v>84</v>
      </c>
      <c r="D21" s="97"/>
      <c r="E21" s="102"/>
      <c r="F21" s="249"/>
      <c r="G21" s="48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x14ac:dyDescent="0.2">
      <c r="A22" s="81"/>
      <c r="B22" s="95"/>
      <c r="C22" s="92" t="s">
        <v>85</v>
      </c>
      <c r="D22" s="104">
        <f>E12*D21</f>
        <v>0</v>
      </c>
      <c r="E22" s="102">
        <f>D22+D21</f>
        <v>0</v>
      </c>
      <c r="F22" s="249">
        <f>E22*F3</f>
        <v>0</v>
      </c>
      <c r="G22" s="4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x14ac:dyDescent="0.2">
      <c r="A23" s="81"/>
      <c r="B23" s="95"/>
      <c r="C23" s="92"/>
      <c r="D23" s="105"/>
      <c r="E23" s="102"/>
      <c r="F23" s="249"/>
      <c r="G23" s="4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x14ac:dyDescent="0.2">
      <c r="A24" s="81"/>
      <c r="B24" s="95" t="s">
        <v>86</v>
      </c>
      <c r="C24" s="92" t="s">
        <v>87</v>
      </c>
      <c r="D24" s="97"/>
      <c r="E24" s="102"/>
      <c r="F24" s="249"/>
      <c r="G24" s="4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x14ac:dyDescent="0.2">
      <c r="A25" s="81"/>
      <c r="B25" s="95"/>
      <c r="C25" s="92" t="s">
        <v>88</v>
      </c>
      <c r="D25" s="104">
        <f>E12*D24</f>
        <v>0</v>
      </c>
      <c r="E25" s="102">
        <f>D25+D24</f>
        <v>0</v>
      </c>
      <c r="F25" s="249">
        <f>F3*E25</f>
        <v>0</v>
      </c>
      <c r="G25" s="480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x14ac:dyDescent="0.2">
      <c r="A26" s="81"/>
      <c r="B26" s="95"/>
      <c r="C26" s="92"/>
      <c r="D26" s="105"/>
      <c r="E26" s="102"/>
      <c r="F26" s="249"/>
      <c r="G26" s="4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x14ac:dyDescent="0.2">
      <c r="A27" s="81"/>
      <c r="B27" s="95" t="s">
        <v>89</v>
      </c>
      <c r="C27" s="92" t="s">
        <v>90</v>
      </c>
      <c r="D27" s="97"/>
      <c r="E27" s="102"/>
      <c r="F27" s="249"/>
      <c r="G27" s="480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x14ac:dyDescent="0.2">
      <c r="A28" s="81"/>
      <c r="B28" s="95"/>
      <c r="C28" s="92" t="s">
        <v>91</v>
      </c>
      <c r="D28" s="104">
        <f>E12*D27</f>
        <v>0</v>
      </c>
      <c r="E28" s="102">
        <f>D28+D27</f>
        <v>0</v>
      </c>
      <c r="F28" s="249">
        <f>F3*E28</f>
        <v>0</v>
      </c>
      <c r="G28" s="4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x14ac:dyDescent="0.2">
      <c r="A29" s="81"/>
      <c r="B29" s="95"/>
      <c r="C29" s="92"/>
      <c r="D29" s="92"/>
      <c r="E29" s="102"/>
      <c r="F29" s="249"/>
      <c r="G29" s="4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x14ac:dyDescent="0.2">
      <c r="A30" s="81"/>
      <c r="B30" s="95" t="s">
        <v>92</v>
      </c>
      <c r="C30" s="92" t="s">
        <v>93</v>
      </c>
      <c r="D30" s="92"/>
      <c r="E30" s="97"/>
      <c r="F30" s="249">
        <f>F3*E30</f>
        <v>0</v>
      </c>
      <c r="G30" s="480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x14ac:dyDescent="0.2">
      <c r="A31" s="81"/>
      <c r="B31" s="95" t="s">
        <v>94</v>
      </c>
      <c r="C31" s="92" t="s">
        <v>95</v>
      </c>
      <c r="D31" s="92"/>
      <c r="E31" s="97"/>
      <c r="F31" s="249">
        <f>F3*E31</f>
        <v>0</v>
      </c>
      <c r="G31" s="480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x14ac:dyDescent="0.2">
      <c r="A32" s="81"/>
      <c r="B32" s="95"/>
      <c r="C32" s="89" t="s">
        <v>96</v>
      </c>
      <c r="D32" s="92"/>
      <c r="E32" s="90">
        <f>E16+E19+E22+E25+E28+E30+E31</f>
        <v>0</v>
      </c>
      <c r="F32" s="250">
        <f>SUM(F16:F31)</f>
        <v>0</v>
      </c>
      <c r="G32" s="4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x14ac:dyDescent="0.2">
      <c r="A33" s="81"/>
      <c r="B33" s="95"/>
      <c r="C33" s="92"/>
      <c r="D33" s="92"/>
      <c r="E33" s="100"/>
      <c r="F33" s="249"/>
      <c r="G33" s="4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x14ac:dyDescent="0.2">
      <c r="A34" s="81"/>
      <c r="B34" s="95"/>
      <c r="C34" s="89" t="s">
        <v>97</v>
      </c>
      <c r="D34" s="92"/>
      <c r="E34" s="100"/>
      <c r="F34" s="249"/>
      <c r="G34" s="4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x14ac:dyDescent="0.2">
      <c r="A35" s="81"/>
      <c r="B35" s="95" t="s">
        <v>98</v>
      </c>
      <c r="C35" s="92" t="s">
        <v>99</v>
      </c>
      <c r="D35" s="92"/>
      <c r="E35" s="97"/>
      <c r="F35" s="249">
        <f>F3*E35</f>
        <v>0</v>
      </c>
      <c r="G35" s="48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x14ac:dyDescent="0.2">
      <c r="A36" s="81"/>
      <c r="B36" s="95" t="s">
        <v>100</v>
      </c>
      <c r="C36" s="92" t="s">
        <v>101</v>
      </c>
      <c r="D36" s="92"/>
      <c r="E36" s="97"/>
      <c r="F36" s="249">
        <f>F3*E36</f>
        <v>0</v>
      </c>
      <c r="G36" s="4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x14ac:dyDescent="0.2">
      <c r="A37" s="81"/>
      <c r="B37" s="95"/>
      <c r="C37" s="89" t="s">
        <v>102</v>
      </c>
      <c r="D37" s="92"/>
      <c r="E37" s="90">
        <f>SUM(E35:E36)</f>
        <v>0</v>
      </c>
      <c r="F37" s="250">
        <f>SUM(F35:F36)</f>
        <v>0</v>
      </c>
      <c r="G37" s="480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x14ac:dyDescent="0.2">
      <c r="A38" s="81"/>
      <c r="B38" s="95"/>
      <c r="C38" s="92"/>
      <c r="D38" s="92"/>
      <c r="E38" s="94"/>
      <c r="F38" s="249"/>
      <c r="G38" s="48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x14ac:dyDescent="0.2">
      <c r="A39" s="81"/>
      <c r="B39" s="86"/>
      <c r="C39" s="89" t="s">
        <v>103</v>
      </c>
      <c r="D39" s="89"/>
      <c r="E39" s="106">
        <f>E37+E32+E12+E3</f>
        <v>1</v>
      </c>
      <c r="F39" s="250">
        <f>F37+F32+F12+F3</f>
        <v>15</v>
      </c>
      <c r="G39" s="480"/>
      <c r="H39" s="107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x14ac:dyDescent="0.2">
      <c r="A40" s="81"/>
      <c r="B40" s="86"/>
      <c r="C40" s="89"/>
      <c r="D40" s="89"/>
      <c r="E40" s="106"/>
      <c r="F40" s="250"/>
      <c r="G40" s="480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x14ac:dyDescent="0.2">
      <c r="A41" s="81"/>
      <c r="B41" s="86" t="s">
        <v>104</v>
      </c>
      <c r="C41" s="89" t="s">
        <v>105</v>
      </c>
      <c r="D41" s="92"/>
      <c r="E41" s="102"/>
      <c r="F41" s="249"/>
      <c r="G41" s="481" t="s">
        <v>106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x14ac:dyDescent="0.2">
      <c r="A42" s="81"/>
      <c r="B42" s="95" t="s">
        <v>107</v>
      </c>
      <c r="C42" s="92" t="s">
        <v>675</v>
      </c>
      <c r="D42" s="92"/>
      <c r="E42" s="97"/>
      <c r="F42" s="249">
        <f>F3*E42</f>
        <v>0</v>
      </c>
      <c r="G42" s="4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x14ac:dyDescent="0.2">
      <c r="A43" s="81"/>
      <c r="B43" s="95" t="s">
        <v>108</v>
      </c>
      <c r="C43" s="92" t="s">
        <v>671</v>
      </c>
      <c r="D43" s="92"/>
      <c r="E43" s="102"/>
      <c r="F43" s="249"/>
      <c r="G43" s="4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x14ac:dyDescent="0.2">
      <c r="A44" s="81"/>
      <c r="B44" s="95" t="s">
        <v>109</v>
      </c>
      <c r="C44" s="108" t="s">
        <v>676</v>
      </c>
      <c r="D44" s="92"/>
      <c r="E44" s="97"/>
      <c r="F44" s="249">
        <f>F3*E44</f>
        <v>0</v>
      </c>
      <c r="G44" s="4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x14ac:dyDescent="0.2">
      <c r="A45" s="81"/>
      <c r="B45" s="95" t="s">
        <v>110</v>
      </c>
      <c r="C45" s="92" t="s">
        <v>111</v>
      </c>
      <c r="D45" s="92"/>
      <c r="E45" s="97"/>
      <c r="F45" s="249">
        <f>F3*E45</f>
        <v>0</v>
      </c>
      <c r="G45" s="4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x14ac:dyDescent="0.2">
      <c r="A46" s="81"/>
      <c r="B46" s="95"/>
      <c r="C46" s="109" t="s">
        <v>672</v>
      </c>
      <c r="D46" s="92"/>
      <c r="E46" s="102">
        <f>SUM(E44:E45)</f>
        <v>0</v>
      </c>
      <c r="F46" s="249">
        <f>SUM(F44:F45)</f>
        <v>0</v>
      </c>
      <c r="G46" s="4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95"/>
      <c r="C47" s="89"/>
      <c r="D47" s="92"/>
      <c r="E47" s="102"/>
      <c r="F47" s="249"/>
      <c r="G47" s="4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95" t="s">
        <v>112</v>
      </c>
      <c r="C48" s="92" t="s">
        <v>113</v>
      </c>
      <c r="D48" s="92"/>
      <c r="E48" s="102"/>
      <c r="F48" s="249"/>
      <c r="G48" s="4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x14ac:dyDescent="0.2">
      <c r="A49" s="81"/>
      <c r="B49" s="95" t="s">
        <v>114</v>
      </c>
      <c r="C49" s="92" t="s">
        <v>115</v>
      </c>
      <c r="D49" s="92"/>
      <c r="E49" s="97"/>
      <c r="F49" s="249">
        <f>$F$3*E49</f>
        <v>0</v>
      </c>
      <c r="G49" s="4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x14ac:dyDescent="0.2">
      <c r="A50" s="81"/>
      <c r="B50" s="95" t="s">
        <v>116</v>
      </c>
      <c r="C50" s="92" t="s">
        <v>117</v>
      </c>
      <c r="D50" s="92"/>
      <c r="E50" s="97"/>
      <c r="F50" s="249">
        <f>$F$3*E50</f>
        <v>0</v>
      </c>
      <c r="G50" s="4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x14ac:dyDescent="0.2">
      <c r="A51" s="81"/>
      <c r="B51" s="95"/>
      <c r="C51" s="109" t="s">
        <v>118</v>
      </c>
      <c r="D51" s="92"/>
      <c r="E51" s="102">
        <f>SUM(E49:E50)</f>
        <v>0</v>
      </c>
      <c r="F51" s="249">
        <f>SUM(F49:F50)</f>
        <v>0</v>
      </c>
      <c r="G51" s="4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x14ac:dyDescent="0.2">
      <c r="A52" s="81"/>
      <c r="B52" s="95"/>
      <c r="C52" s="92"/>
      <c r="D52" s="92"/>
      <c r="E52" s="102"/>
      <c r="F52" s="249"/>
      <c r="G52" s="4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x14ac:dyDescent="0.2">
      <c r="A53" s="81"/>
      <c r="B53" s="86"/>
      <c r="C53" s="89" t="s">
        <v>119</v>
      </c>
      <c r="D53" s="89"/>
      <c r="E53" s="106">
        <f>E42+E46+E51</f>
        <v>0</v>
      </c>
      <c r="F53" s="250">
        <f>F42+F46+F51</f>
        <v>0</v>
      </c>
      <c r="G53" s="4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x14ac:dyDescent="0.2">
      <c r="A54" s="81"/>
      <c r="B54" s="86"/>
      <c r="C54" s="89"/>
      <c r="D54" s="89"/>
      <c r="E54" s="106"/>
      <c r="F54" s="250"/>
      <c r="G54" s="4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x14ac:dyDescent="0.2">
      <c r="A55" s="81"/>
      <c r="B55" s="95" t="s">
        <v>120</v>
      </c>
      <c r="C55" s="89" t="s">
        <v>121</v>
      </c>
      <c r="D55" s="92"/>
      <c r="E55" s="102"/>
      <c r="F55" s="249"/>
      <c r="G55" s="482" t="s">
        <v>122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x14ac:dyDescent="0.2">
      <c r="A56" s="81"/>
      <c r="B56" s="95" t="s">
        <v>123</v>
      </c>
      <c r="C56" s="92" t="s">
        <v>124</v>
      </c>
      <c r="D56" s="92"/>
      <c r="E56" s="102"/>
      <c r="F56" s="249"/>
      <c r="G56" s="482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x14ac:dyDescent="0.2">
      <c r="A57" s="81"/>
      <c r="B57" s="95" t="s">
        <v>125</v>
      </c>
      <c r="C57" s="92" t="s">
        <v>674</v>
      </c>
      <c r="D57" s="92"/>
      <c r="E57" s="97"/>
      <c r="F57" s="249">
        <f>$F$3*E57</f>
        <v>0</v>
      </c>
      <c r="G57" s="482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x14ac:dyDescent="0.2">
      <c r="A58" s="81"/>
      <c r="B58" s="95" t="s">
        <v>126</v>
      </c>
      <c r="C58" s="92" t="s">
        <v>673</v>
      </c>
      <c r="D58" s="92"/>
      <c r="E58" s="97"/>
      <c r="F58" s="249">
        <f>$F$3*E58</f>
        <v>0</v>
      </c>
      <c r="G58" s="482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x14ac:dyDescent="0.2">
      <c r="A59" s="81"/>
      <c r="B59" s="95" t="s">
        <v>127</v>
      </c>
      <c r="C59" s="92" t="s">
        <v>128</v>
      </c>
      <c r="D59" s="92"/>
      <c r="E59" s="97"/>
      <c r="F59" s="249">
        <f>$F$3*E59</f>
        <v>0</v>
      </c>
      <c r="G59" s="482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x14ac:dyDescent="0.2">
      <c r="A60" s="81"/>
      <c r="B60" s="95" t="s">
        <v>129</v>
      </c>
      <c r="C60" s="92" t="s">
        <v>130</v>
      </c>
      <c r="D60" s="92"/>
      <c r="E60" s="102"/>
      <c r="F60" s="249"/>
      <c r="G60" s="482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x14ac:dyDescent="0.2">
      <c r="A61" s="81"/>
      <c r="B61" s="95" t="s">
        <v>131</v>
      </c>
      <c r="C61" s="92" t="s">
        <v>677</v>
      </c>
      <c r="D61" s="92"/>
      <c r="E61" s="97"/>
      <c r="F61" s="249">
        <f t="shared" ref="F61:F66" si="1">$F$3*E61</f>
        <v>0</v>
      </c>
      <c r="G61" s="482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x14ac:dyDescent="0.2">
      <c r="A62" s="81"/>
      <c r="B62" s="95" t="s">
        <v>132</v>
      </c>
      <c r="C62" s="92" t="s">
        <v>133</v>
      </c>
      <c r="D62" s="92"/>
      <c r="E62" s="97"/>
      <c r="F62" s="249">
        <f t="shared" si="1"/>
        <v>0</v>
      </c>
      <c r="G62" s="482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x14ac:dyDescent="0.2">
      <c r="A63" s="81"/>
      <c r="B63" s="95" t="s">
        <v>134</v>
      </c>
      <c r="C63" s="92" t="s">
        <v>135</v>
      </c>
      <c r="D63" s="92"/>
      <c r="E63" s="97"/>
      <c r="F63" s="249">
        <f t="shared" si="1"/>
        <v>0</v>
      </c>
      <c r="G63" s="482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x14ac:dyDescent="0.2">
      <c r="A64" s="81"/>
      <c r="B64" s="95" t="s">
        <v>136</v>
      </c>
      <c r="C64" s="92" t="s">
        <v>137</v>
      </c>
      <c r="D64" s="92"/>
      <c r="E64" s="97"/>
      <c r="F64" s="249">
        <f t="shared" si="1"/>
        <v>0</v>
      </c>
      <c r="G64" s="482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x14ac:dyDescent="0.2">
      <c r="A65" s="81"/>
      <c r="B65" s="95" t="s">
        <v>138</v>
      </c>
      <c r="C65" s="92" t="s">
        <v>678</v>
      </c>
      <c r="D65" s="92"/>
      <c r="E65" s="97"/>
      <c r="F65" s="249">
        <f t="shared" si="1"/>
        <v>0</v>
      </c>
      <c r="G65" s="482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x14ac:dyDescent="0.2">
      <c r="A66" s="81"/>
      <c r="B66" s="95" t="s">
        <v>139</v>
      </c>
      <c r="C66" s="92" t="s">
        <v>140</v>
      </c>
      <c r="D66" s="92"/>
      <c r="E66" s="97"/>
      <c r="F66" s="249">
        <f t="shared" si="1"/>
        <v>0</v>
      </c>
      <c r="G66" s="482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x14ac:dyDescent="0.2">
      <c r="A67" s="81"/>
      <c r="B67" s="86"/>
      <c r="C67" s="89" t="s">
        <v>141</v>
      </c>
      <c r="D67" s="89"/>
      <c r="E67" s="106">
        <f>SUM(E55:E66)</f>
        <v>0</v>
      </c>
      <c r="F67" s="250">
        <f>SUM(F57:F66)</f>
        <v>0</v>
      </c>
      <c r="G67" s="482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x14ac:dyDescent="0.2">
      <c r="A68" s="81"/>
      <c r="B68" s="86"/>
      <c r="C68" s="89"/>
      <c r="D68" s="89"/>
      <c r="E68" s="106"/>
      <c r="F68" s="250"/>
      <c r="G68" s="482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x14ac:dyDescent="0.2">
      <c r="A69" s="81"/>
      <c r="B69" s="86" t="s">
        <v>142</v>
      </c>
      <c r="C69" s="89" t="s">
        <v>143</v>
      </c>
      <c r="D69" s="92"/>
      <c r="E69" s="90">
        <f>E39+E53+E67</f>
        <v>1</v>
      </c>
      <c r="F69" s="250">
        <f>ROUND($F$3*E69,2)</f>
        <v>15</v>
      </c>
      <c r="G69" s="110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x14ac:dyDescent="0.2">
      <c r="A70" s="81"/>
      <c r="B70" s="86"/>
      <c r="C70" s="89"/>
      <c r="D70" s="92"/>
      <c r="E70" s="90"/>
      <c r="F70" s="250"/>
      <c r="G70" s="110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x14ac:dyDescent="0.2">
      <c r="A71" s="81"/>
      <c r="B71" s="95" t="s">
        <v>144</v>
      </c>
      <c r="C71" s="111" t="s">
        <v>145</v>
      </c>
      <c r="D71" s="112">
        <f>F71/F72</f>
        <v>0</v>
      </c>
      <c r="E71" s="97"/>
      <c r="F71" s="249">
        <f>F3*E71</f>
        <v>0</v>
      </c>
      <c r="G71" s="110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x14ac:dyDescent="0.2">
      <c r="A72" s="81"/>
      <c r="B72" s="86" t="s">
        <v>146</v>
      </c>
      <c r="C72" s="89" t="s">
        <v>147</v>
      </c>
      <c r="D72" s="92"/>
      <c r="E72" s="113">
        <f>SUM(E69:E71)</f>
        <v>1</v>
      </c>
      <c r="F72" s="114">
        <f>SUM(F69:F71)</f>
        <v>15</v>
      </c>
      <c r="G72" s="110"/>
      <c r="H72" s="107"/>
      <c r="I72" s="115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x14ac:dyDescent="0.2">
      <c r="A73" s="81"/>
      <c r="B73" s="116"/>
      <c r="C73" s="476" t="s">
        <v>148</v>
      </c>
      <c r="D73" s="476"/>
      <c r="E73" s="117"/>
      <c r="F73" s="118"/>
      <c r="G73" s="119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x14ac:dyDescent="0.2">
      <c r="A74" s="81"/>
      <c r="B74" s="116"/>
      <c r="C74" s="476" t="s">
        <v>149</v>
      </c>
      <c r="D74" s="476"/>
      <c r="E74" s="120"/>
      <c r="F74" s="121"/>
      <c r="G74" s="122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x14ac:dyDescent="0.2">
      <c r="A75" s="81"/>
      <c r="B75" s="116"/>
      <c r="C75" s="476" t="s">
        <v>679</v>
      </c>
      <c r="D75" s="476"/>
      <c r="E75" s="477" t="s">
        <v>151</v>
      </c>
      <c r="F75" s="477"/>
      <c r="G75" s="477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x14ac:dyDescent="0.2">
      <c r="A76" s="81"/>
      <c r="B76" s="116"/>
      <c r="C76" s="476" t="s">
        <v>152</v>
      </c>
      <c r="D76" s="476"/>
      <c r="E76" s="477"/>
      <c r="F76" s="477"/>
      <c r="G76" s="477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x14ac:dyDescent="0.2">
      <c r="A77" s="81"/>
      <c r="B77" s="123"/>
      <c r="C77" s="476" t="s">
        <v>153</v>
      </c>
      <c r="D77" s="476"/>
      <c r="E77" s="477"/>
      <c r="F77" s="477"/>
      <c r="G77" s="477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x14ac:dyDescent="0.2">
      <c r="A78" s="81"/>
      <c r="B78" s="124"/>
      <c r="C78" s="476" t="s">
        <v>155</v>
      </c>
      <c r="D78" s="476"/>
      <c r="E78" s="477"/>
      <c r="F78" s="477"/>
      <c r="G78" s="477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x14ac:dyDescent="0.2">
      <c r="A79" s="81"/>
      <c r="B79" s="125"/>
      <c r="C79" s="476" t="s">
        <v>156</v>
      </c>
      <c r="D79" s="476"/>
      <c r="E79" s="126"/>
      <c r="F79" s="121"/>
      <c r="G79" s="122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x14ac:dyDescent="0.2">
      <c r="A80" s="81"/>
      <c r="B80" s="127">
        <f>F39/F72</f>
        <v>1</v>
      </c>
      <c r="C80" s="476" t="s">
        <v>157</v>
      </c>
      <c r="D80" s="476"/>
      <c r="E80" s="128"/>
      <c r="F80" s="129"/>
      <c r="G80" s="130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x14ac:dyDescent="0.2">
      <c r="A81" s="81"/>
      <c r="B81" s="131"/>
      <c r="C81" s="92"/>
      <c r="D81" s="92"/>
      <c r="E81" s="132"/>
      <c r="F81" s="121"/>
      <c r="G81" s="92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x14ac:dyDescent="0.2">
      <c r="A82" s="81"/>
      <c r="B82" s="133"/>
      <c r="C82" s="92"/>
      <c r="D82" s="92"/>
      <c r="E82" s="132"/>
      <c r="F82" s="121"/>
      <c r="G82" s="92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x14ac:dyDescent="0.2">
      <c r="A83" s="81"/>
      <c r="B83" s="131"/>
      <c r="C83" s="92"/>
      <c r="D83" s="92"/>
      <c r="E83" s="132"/>
      <c r="F83" s="121"/>
      <c r="G83" s="92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x14ac:dyDescent="0.2">
      <c r="A84" s="81"/>
      <c r="B84" s="131"/>
      <c r="C84" s="134"/>
      <c r="D84" s="92"/>
      <c r="E84" s="132"/>
      <c r="F84" s="121"/>
      <c r="G84" s="92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x14ac:dyDescent="0.2">
      <c r="A85" s="81"/>
      <c r="B85" s="131"/>
      <c r="C85" s="92"/>
      <c r="D85" s="92"/>
      <c r="E85" s="132"/>
      <c r="F85" s="121"/>
      <c r="G85" s="92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x14ac:dyDescent="0.2">
      <c r="A86" s="81"/>
      <c r="B86" s="131"/>
      <c r="C86" s="92"/>
      <c r="D86" s="92"/>
      <c r="E86" s="132"/>
      <c r="F86" s="121"/>
      <c r="G86" s="92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x14ac:dyDescent="0.2">
      <c r="A87" s="81"/>
      <c r="B87" s="131"/>
      <c r="C87" s="92"/>
      <c r="D87" s="92"/>
      <c r="E87" s="132"/>
      <c r="F87" s="121"/>
      <c r="G87" s="92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x14ac:dyDescent="0.2">
      <c r="A88" s="81"/>
      <c r="B88" s="131"/>
      <c r="C88" s="92"/>
      <c r="D88" s="92"/>
      <c r="E88" s="132"/>
      <c r="F88" s="121"/>
      <c r="G88" s="92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x14ac:dyDescent="0.2">
      <c r="A89" s="81"/>
      <c r="B89" s="131"/>
      <c r="C89" s="92"/>
      <c r="D89" s="92"/>
      <c r="E89" s="132"/>
      <c r="F89" s="121"/>
      <c r="G89" s="92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x14ac:dyDescent="0.2">
      <c r="A90" s="81"/>
      <c r="B90" s="131"/>
      <c r="C90" s="92"/>
      <c r="D90" s="92"/>
      <c r="E90" s="132"/>
      <c r="F90" s="121"/>
      <c r="G90" s="92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x14ac:dyDescent="0.2">
      <c r="A91" s="81"/>
      <c r="B91" s="131"/>
      <c r="C91" s="92"/>
      <c r="D91" s="92"/>
      <c r="E91" s="132"/>
      <c r="F91" s="121"/>
      <c r="G91" s="92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x14ac:dyDescent="0.2">
      <c r="A92" s="81"/>
      <c r="B92" s="131"/>
      <c r="C92" s="92"/>
      <c r="D92" s="92"/>
      <c r="E92" s="132"/>
      <c r="F92" s="121"/>
      <c r="G92" s="92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x14ac:dyDescent="0.2">
      <c r="A93" s="81"/>
      <c r="B93" s="131"/>
      <c r="C93" s="92"/>
      <c r="D93" s="92"/>
      <c r="E93" s="132"/>
      <c r="F93" s="121"/>
      <c r="G93" s="92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x14ac:dyDescent="0.2">
      <c r="A94" s="81"/>
      <c r="B94" s="131"/>
      <c r="C94" s="92"/>
      <c r="D94" s="92"/>
      <c r="E94" s="132"/>
      <c r="F94" s="121"/>
      <c r="G94" s="92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x14ac:dyDescent="0.2">
      <c r="A95" s="81"/>
      <c r="B95" s="131"/>
      <c r="C95" s="92"/>
      <c r="D95" s="92"/>
      <c r="E95" s="132"/>
      <c r="F95" s="121"/>
      <c r="G95" s="92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x14ac:dyDescent="0.2">
      <c r="A96" s="81"/>
      <c r="B96" s="131"/>
      <c r="C96" s="92"/>
      <c r="D96" s="92"/>
      <c r="E96" s="132"/>
      <c r="F96" s="121"/>
      <c r="G96" s="92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x14ac:dyDescent="0.2">
      <c r="A97" s="81"/>
      <c r="B97" s="131"/>
      <c r="C97" s="92"/>
      <c r="D97" s="92"/>
      <c r="E97" s="132"/>
      <c r="F97" s="121"/>
      <c r="G97" s="92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x14ac:dyDescent="0.2">
      <c r="A98" s="81"/>
      <c r="B98" s="131"/>
      <c r="C98" s="92"/>
      <c r="D98" s="92"/>
      <c r="E98" s="132"/>
      <c r="F98" s="121"/>
      <c r="G98" s="92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x14ac:dyDescent="0.2">
      <c r="A99" s="81"/>
      <c r="B99" s="131"/>
      <c r="C99" s="92"/>
      <c r="D99" s="92"/>
      <c r="E99" s="132"/>
      <c r="F99" s="121"/>
      <c r="G99" s="92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x14ac:dyDescent="0.2">
      <c r="A100" s="81"/>
      <c r="B100" s="131"/>
      <c r="C100" s="92"/>
      <c r="D100" s="92"/>
      <c r="E100" s="132"/>
      <c r="F100" s="121"/>
      <c r="G100" s="92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x14ac:dyDescent="0.2">
      <c r="A101" s="81"/>
      <c r="B101" s="131"/>
      <c r="C101" s="92"/>
      <c r="D101" s="92"/>
      <c r="E101" s="132"/>
      <c r="F101" s="121"/>
      <c r="G101" s="92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x14ac:dyDescent="0.2">
      <c r="A102" s="81"/>
      <c r="B102" s="131"/>
      <c r="C102" s="92"/>
      <c r="D102" s="92"/>
      <c r="E102" s="132"/>
      <c r="F102" s="121"/>
      <c r="G102" s="92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x14ac:dyDescent="0.2">
      <c r="A103" s="81"/>
      <c r="B103" s="131"/>
      <c r="C103" s="92"/>
      <c r="D103" s="92"/>
      <c r="E103" s="132"/>
      <c r="F103" s="121"/>
      <c r="G103" s="92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x14ac:dyDescent="0.2">
      <c r="A104" s="81"/>
      <c r="B104" s="131"/>
      <c r="C104" s="92"/>
      <c r="D104" s="92"/>
      <c r="E104" s="132"/>
      <c r="F104" s="121"/>
      <c r="G104" s="92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x14ac:dyDescent="0.2">
      <c r="A105" s="81"/>
      <c r="B105" s="131"/>
      <c r="C105" s="92"/>
      <c r="D105" s="92"/>
      <c r="E105" s="132"/>
      <c r="F105" s="121"/>
      <c r="G105" s="92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x14ac:dyDescent="0.2">
      <c r="A106" s="81"/>
      <c r="B106" s="131"/>
      <c r="C106" s="92"/>
      <c r="D106" s="92"/>
      <c r="E106" s="132"/>
      <c r="F106" s="121"/>
      <c r="G106" s="92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x14ac:dyDescent="0.2">
      <c r="A107" s="81"/>
      <c r="B107" s="131"/>
      <c r="C107" s="92"/>
      <c r="D107" s="92"/>
      <c r="E107" s="132"/>
      <c r="F107" s="121"/>
      <c r="G107" s="92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x14ac:dyDescent="0.2">
      <c r="A108" s="81"/>
      <c r="B108" s="131"/>
      <c r="C108" s="92"/>
      <c r="D108" s="92"/>
      <c r="E108" s="132"/>
      <c r="F108" s="121"/>
      <c r="G108" s="92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x14ac:dyDescent="0.2">
      <c r="A109" s="81"/>
      <c r="B109" s="131"/>
      <c r="C109" s="92"/>
      <c r="D109" s="92"/>
      <c r="E109" s="132"/>
      <c r="F109" s="121"/>
      <c r="G109" s="92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x14ac:dyDescent="0.2">
      <c r="A110" s="81"/>
      <c r="B110" s="131"/>
      <c r="C110" s="92"/>
      <c r="D110" s="92"/>
      <c r="E110" s="132"/>
      <c r="F110" s="121"/>
      <c r="G110" s="92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x14ac:dyDescent="0.2">
      <c r="A111" s="81"/>
      <c r="B111" s="131"/>
      <c r="C111" s="92"/>
      <c r="D111" s="92"/>
      <c r="E111" s="132"/>
      <c r="F111" s="121"/>
      <c r="G111" s="92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x14ac:dyDescent="0.2">
      <c r="A112" s="81"/>
      <c r="B112" s="131"/>
      <c r="C112" s="92"/>
      <c r="D112" s="92"/>
      <c r="E112" s="132"/>
      <c r="F112" s="121"/>
      <c r="G112" s="92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x14ac:dyDescent="0.2">
      <c r="A113" s="81"/>
      <c r="B113" s="131"/>
      <c r="C113" s="92"/>
      <c r="D113" s="92"/>
      <c r="E113" s="132"/>
      <c r="F113" s="121"/>
      <c r="G113" s="92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x14ac:dyDescent="0.2">
      <c r="A114" s="81"/>
      <c r="B114" s="131"/>
      <c r="C114" s="92"/>
      <c r="D114" s="92"/>
      <c r="E114" s="132"/>
      <c r="F114" s="121"/>
      <c r="G114" s="92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x14ac:dyDescent="0.2">
      <c r="A115" s="81"/>
      <c r="B115" s="131"/>
      <c r="C115" s="92"/>
      <c r="D115" s="92"/>
      <c r="E115" s="132"/>
      <c r="F115" s="121"/>
      <c r="G115" s="92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x14ac:dyDescent="0.2">
      <c r="A116" s="81"/>
      <c r="B116" s="131"/>
      <c r="C116" s="92"/>
      <c r="D116" s="92"/>
      <c r="E116" s="132"/>
      <c r="F116" s="121"/>
      <c r="G116" s="92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x14ac:dyDescent="0.2">
      <c r="A117" s="81"/>
      <c r="B117" s="131"/>
      <c r="C117" s="92"/>
      <c r="D117" s="92"/>
      <c r="E117" s="132"/>
      <c r="F117" s="121"/>
      <c r="G117" s="92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x14ac:dyDescent="0.2">
      <c r="A118" s="81"/>
      <c r="B118" s="131"/>
      <c r="C118" s="92"/>
      <c r="D118" s="92"/>
      <c r="E118" s="132"/>
      <c r="F118" s="121"/>
      <c r="G118" s="92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x14ac:dyDescent="0.2">
      <c r="A119" s="81"/>
      <c r="B119" s="131"/>
      <c r="C119" s="92"/>
      <c r="D119" s="92"/>
      <c r="E119" s="132"/>
      <c r="F119" s="121"/>
      <c r="G119" s="92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x14ac:dyDescent="0.2">
      <c r="A120" s="81"/>
      <c r="B120" s="131"/>
      <c r="C120" s="92"/>
      <c r="D120" s="92"/>
      <c r="E120" s="132"/>
      <c r="F120" s="121"/>
      <c r="G120" s="92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x14ac:dyDescent="0.2">
      <c r="A121" s="81"/>
      <c r="B121" s="131"/>
      <c r="C121" s="92"/>
      <c r="D121" s="92"/>
      <c r="E121" s="132"/>
      <c r="F121" s="121"/>
      <c r="G121" s="92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x14ac:dyDescent="0.2">
      <c r="A122" s="81"/>
      <c r="B122" s="131"/>
      <c r="C122" s="92"/>
      <c r="D122" s="92"/>
      <c r="E122" s="132"/>
      <c r="F122" s="121"/>
      <c r="G122" s="92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x14ac:dyDescent="0.2">
      <c r="A123" s="81"/>
      <c r="B123" s="131"/>
      <c r="C123" s="92"/>
      <c r="D123" s="92"/>
      <c r="E123" s="132"/>
      <c r="F123" s="121"/>
      <c r="G123" s="92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x14ac:dyDescent="0.2">
      <c r="A124" s="81"/>
      <c r="B124" s="131"/>
      <c r="C124" s="92"/>
      <c r="D124" s="92"/>
      <c r="E124" s="132"/>
      <c r="F124" s="121"/>
      <c r="G124" s="92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x14ac:dyDescent="0.2">
      <c r="A125" s="81"/>
      <c r="B125" s="131"/>
      <c r="C125" s="92"/>
      <c r="D125" s="92"/>
      <c r="E125" s="132"/>
      <c r="F125" s="121"/>
      <c r="G125" s="92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x14ac:dyDescent="0.2">
      <c r="A126" s="81"/>
      <c r="B126" s="131"/>
      <c r="C126" s="92"/>
      <c r="D126" s="92"/>
      <c r="E126" s="132"/>
      <c r="F126" s="121"/>
      <c r="G126" s="92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x14ac:dyDescent="0.2">
      <c r="A127" s="81"/>
      <c r="B127" s="131"/>
      <c r="C127" s="92"/>
      <c r="D127" s="92"/>
      <c r="E127" s="132"/>
      <c r="F127" s="121"/>
      <c r="G127" s="92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x14ac:dyDescent="0.2">
      <c r="A128" s="81"/>
      <c r="B128" s="131"/>
      <c r="C128" s="92"/>
      <c r="D128" s="92"/>
      <c r="E128" s="132"/>
      <c r="F128" s="121"/>
      <c r="G128" s="92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x14ac:dyDescent="0.2">
      <c r="A129" s="81"/>
      <c r="B129" s="131"/>
      <c r="C129" s="92"/>
      <c r="D129" s="92"/>
      <c r="E129" s="132"/>
      <c r="F129" s="121"/>
      <c r="G129" s="92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x14ac:dyDescent="0.2">
      <c r="A130" s="81"/>
      <c r="B130" s="131"/>
      <c r="C130" s="92"/>
      <c r="D130" s="92"/>
      <c r="E130" s="132"/>
      <c r="F130" s="121"/>
      <c r="G130" s="92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x14ac:dyDescent="0.2">
      <c r="A131" s="81"/>
      <c r="B131" s="131"/>
      <c r="C131" s="92"/>
      <c r="D131" s="92"/>
      <c r="E131" s="132"/>
      <c r="F131" s="121"/>
      <c r="G131" s="92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x14ac:dyDescent="0.2">
      <c r="A132" s="81"/>
      <c r="B132" s="131"/>
      <c r="C132" s="92"/>
      <c r="D132" s="92"/>
      <c r="E132" s="132"/>
      <c r="F132" s="121"/>
      <c r="G132" s="92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x14ac:dyDescent="0.2">
      <c r="A133" s="81"/>
      <c r="B133" s="131"/>
      <c r="C133" s="92"/>
      <c r="D133" s="92"/>
      <c r="E133" s="132"/>
      <c r="F133" s="121"/>
      <c r="G133" s="92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x14ac:dyDescent="0.2">
      <c r="A134" s="81"/>
      <c r="B134" s="131"/>
      <c r="C134" s="92"/>
      <c r="D134" s="92"/>
      <c r="E134" s="132"/>
      <c r="F134" s="121"/>
      <c r="G134" s="92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x14ac:dyDescent="0.2">
      <c r="A135" s="81"/>
      <c r="B135" s="131"/>
      <c r="C135" s="92"/>
      <c r="D135" s="92"/>
      <c r="E135" s="132"/>
      <c r="F135" s="121"/>
      <c r="G135" s="92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x14ac:dyDescent="0.2">
      <c r="A136" s="81"/>
      <c r="B136" s="131"/>
      <c r="C136" s="92"/>
      <c r="D136" s="92"/>
      <c r="E136" s="132"/>
      <c r="F136" s="121"/>
      <c r="G136" s="92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x14ac:dyDescent="0.2">
      <c r="A137" s="81"/>
      <c r="B137" s="131"/>
      <c r="C137" s="92"/>
      <c r="D137" s="92"/>
      <c r="E137" s="132"/>
      <c r="F137" s="121"/>
      <c r="G137" s="92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x14ac:dyDescent="0.2">
      <c r="A138" s="81"/>
      <c r="B138" s="131"/>
      <c r="C138" s="92"/>
      <c r="D138" s="92"/>
      <c r="E138" s="132"/>
      <c r="F138" s="121"/>
      <c r="G138" s="92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x14ac:dyDescent="0.2">
      <c r="A139" s="81"/>
      <c r="B139" s="131"/>
      <c r="C139" s="92"/>
      <c r="D139" s="92"/>
      <c r="E139" s="132"/>
      <c r="F139" s="121"/>
      <c r="G139" s="92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x14ac:dyDescent="0.2">
      <c r="A140" s="81"/>
      <c r="B140" s="131"/>
      <c r="C140" s="92"/>
      <c r="D140" s="92"/>
      <c r="E140" s="132"/>
      <c r="F140" s="121"/>
      <c r="G140" s="92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x14ac:dyDescent="0.2">
      <c r="A141" s="81"/>
      <c r="B141" s="131"/>
      <c r="C141" s="92"/>
      <c r="D141" s="92"/>
      <c r="E141" s="132"/>
      <c r="F141" s="121"/>
      <c r="G141" s="92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x14ac:dyDescent="0.2">
      <c r="A142" s="81"/>
      <c r="B142" s="131"/>
      <c r="C142" s="92"/>
      <c r="D142" s="92"/>
      <c r="E142" s="132"/>
      <c r="F142" s="121"/>
      <c r="G142" s="92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x14ac:dyDescent="0.2">
      <c r="A143" s="81"/>
      <c r="B143" s="131"/>
      <c r="C143" s="92"/>
      <c r="D143" s="92"/>
      <c r="E143" s="132"/>
      <c r="F143" s="121"/>
      <c r="G143" s="92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x14ac:dyDescent="0.2">
      <c r="A144" s="81"/>
      <c r="B144" s="131"/>
      <c r="C144" s="92"/>
      <c r="D144" s="92"/>
      <c r="E144" s="132"/>
      <c r="F144" s="121"/>
      <c r="G144" s="92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x14ac:dyDescent="0.2">
      <c r="A145" s="81"/>
      <c r="B145" s="131"/>
      <c r="C145" s="92"/>
      <c r="D145" s="92"/>
      <c r="E145" s="132"/>
      <c r="F145" s="121"/>
      <c r="G145" s="92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x14ac:dyDescent="0.2">
      <c r="A146" s="81"/>
      <c r="B146" s="131"/>
      <c r="C146" s="92"/>
      <c r="D146" s="92"/>
      <c r="E146" s="132"/>
      <c r="F146" s="121"/>
      <c r="G146" s="92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x14ac:dyDescent="0.2">
      <c r="A147" s="81"/>
      <c r="B147" s="131"/>
      <c r="C147" s="92"/>
      <c r="D147" s="92"/>
      <c r="E147" s="132"/>
      <c r="F147" s="121"/>
      <c r="G147" s="92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x14ac:dyDescent="0.2">
      <c r="A148" s="81"/>
      <c r="B148" s="131"/>
      <c r="C148" s="92"/>
      <c r="D148" s="92"/>
      <c r="E148" s="132"/>
      <c r="F148" s="121"/>
      <c r="G148" s="92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x14ac:dyDescent="0.2">
      <c r="A149" s="81"/>
      <c r="B149" s="131"/>
      <c r="C149" s="92"/>
      <c r="D149" s="92"/>
      <c r="E149" s="132"/>
      <c r="F149" s="121"/>
      <c r="G149" s="92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x14ac:dyDescent="0.2">
      <c r="A150" s="81"/>
      <c r="B150" s="131"/>
      <c r="C150" s="92"/>
      <c r="D150" s="92"/>
      <c r="E150" s="132"/>
      <c r="F150" s="121"/>
      <c r="G150" s="92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</sheetData>
  <sheetProtection algorithmName="SHA-512" hashValue="TL9/VLgBYIzwIShBgZ0tf7MT8BeSUT4LZ0Rv58eNZZhDVdY6SfZGWLBZogphXlYUOB4ilHeVK40VwZEI66qh9g==" saltValue="8nenVPpMz9TD8qR0Eb5D7A==" spinCount="100000" sheet="1" objects="1" scenarios="1"/>
  <mergeCells count="14">
    <mergeCell ref="C73:D73"/>
    <mergeCell ref="B1:D1"/>
    <mergeCell ref="C2:D2"/>
    <mergeCell ref="G2:G40"/>
    <mergeCell ref="G41:G54"/>
    <mergeCell ref="G55:G68"/>
    <mergeCell ref="C79:D79"/>
    <mergeCell ref="C80:D80"/>
    <mergeCell ref="C74:D74"/>
    <mergeCell ref="C75:D75"/>
    <mergeCell ref="E75:G78"/>
    <mergeCell ref="C76:D76"/>
    <mergeCell ref="C77:D77"/>
    <mergeCell ref="C78:D78"/>
  </mergeCells>
  <conditionalFormatting sqref="C25">
    <cfRule type="cellIs" priority="8" stopIfTrue="1" operator="equal">
      <formula>""</formula>
    </cfRule>
  </conditionalFormatting>
  <pageMargins left="0" right="0" top="0.39409448818897608" bottom="0.39409448818897608" header="0" footer="0"/>
  <headerFooter>
    <oddHeader>&amp;C&amp;A</oddHeader>
    <oddFooter>&amp;CSeite &amp;P</oddFooter>
  </headerFooter>
  <ignoredErrors>
    <ignoredError sqref="B8:C2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MD23"/>
  <sheetViews>
    <sheetView workbookViewId="0">
      <selection activeCell="Q32" sqref="Q32"/>
    </sheetView>
  </sheetViews>
  <sheetFormatPr baseColWidth="10" defaultRowHeight="14.25" x14ac:dyDescent="0.2"/>
  <cols>
    <col min="1" max="1" width="2.125" style="140" customWidth="1"/>
    <col min="2" max="2" width="21.625" style="140" customWidth="1"/>
    <col min="3" max="3" width="11.875" style="140" customWidth="1"/>
    <col min="4" max="4" width="2.875" style="140" customWidth="1"/>
    <col min="5" max="5" width="19.5" style="140" customWidth="1"/>
    <col min="6" max="6" width="11.875" style="140" customWidth="1"/>
    <col min="7" max="7" width="2.875" style="140" customWidth="1"/>
    <col min="8" max="8" width="18.875" style="140" customWidth="1"/>
    <col min="9" max="9" width="11.875" style="140" customWidth="1"/>
    <col min="10" max="10" width="2.875" style="140" customWidth="1"/>
    <col min="11" max="11" width="16.125" style="140" customWidth="1"/>
    <col min="12" max="12" width="11.875" style="140" customWidth="1"/>
    <col min="13" max="13" width="2.875" style="140" customWidth="1"/>
    <col min="14" max="14" width="18.375" style="140" customWidth="1"/>
    <col min="15" max="258" width="10.625" style="140" customWidth="1"/>
    <col min="259" max="259" width="21.625" style="140" customWidth="1"/>
    <col min="260" max="260" width="11.875" style="140" customWidth="1"/>
    <col min="261" max="261" width="2.875" style="140" customWidth="1"/>
    <col min="262" max="262" width="20.875" style="140" customWidth="1"/>
    <col min="263" max="263" width="8.5" style="140" customWidth="1"/>
    <col min="264" max="264" width="2.875" style="140" customWidth="1"/>
    <col min="265" max="265" width="18.375" style="140" customWidth="1"/>
    <col min="266" max="514" width="10.625" style="140" customWidth="1"/>
    <col min="515" max="515" width="21.625" style="140" customWidth="1"/>
    <col min="516" max="516" width="11.875" style="140" customWidth="1"/>
    <col min="517" max="517" width="2.875" style="140" customWidth="1"/>
    <col min="518" max="518" width="20.875" style="140" customWidth="1"/>
    <col min="519" max="519" width="8.5" style="140" customWidth="1"/>
    <col min="520" max="520" width="2.875" style="140" customWidth="1"/>
    <col min="521" max="521" width="18.375" style="140" customWidth="1"/>
    <col min="522" max="770" width="10.625" style="140" customWidth="1"/>
    <col min="771" max="771" width="21.625" style="140" customWidth="1"/>
    <col min="772" max="772" width="11.875" style="140" customWidth="1"/>
    <col min="773" max="773" width="2.875" style="140" customWidth="1"/>
    <col min="774" max="774" width="20.875" style="140" customWidth="1"/>
    <col min="775" max="775" width="8.5" style="140" customWidth="1"/>
    <col min="776" max="776" width="2.875" style="140" customWidth="1"/>
    <col min="777" max="777" width="18.375" style="140" customWidth="1"/>
    <col min="778" max="1018" width="10.625" style="140" customWidth="1"/>
    <col min="1019" max="1019" width="11" customWidth="1"/>
  </cols>
  <sheetData>
    <row r="1" spans="1:24" ht="18" x14ac:dyDescent="0.25">
      <c r="A1" s="139"/>
      <c r="B1" s="485" t="s">
        <v>682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3.35" customHeight="1" x14ac:dyDescent="0.2">
      <c r="A2" s="139"/>
      <c r="B2" s="486" t="s">
        <v>628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139"/>
      <c r="Q2" s="139"/>
      <c r="R2" s="139"/>
      <c r="S2" s="139"/>
      <c r="T2" s="139"/>
      <c r="U2" s="139"/>
      <c r="V2" s="139"/>
      <c r="W2" s="139"/>
      <c r="X2" s="139"/>
    </row>
    <row r="3" spans="1:24" ht="13.35" customHeight="1" x14ac:dyDescent="0.2">
      <c r="A3" s="139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139"/>
      <c r="Q3" s="139"/>
      <c r="R3" s="139"/>
      <c r="S3" s="139"/>
      <c r="T3" s="139"/>
      <c r="U3" s="139"/>
      <c r="V3" s="139"/>
      <c r="W3" s="139"/>
      <c r="X3" s="139"/>
    </row>
    <row r="4" spans="1:24" ht="17.850000000000001" customHeight="1" x14ac:dyDescent="0.2">
      <c r="A4" s="139"/>
      <c r="B4" s="487" t="s">
        <v>683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139"/>
      <c r="Q4" s="139"/>
      <c r="R4" s="139"/>
      <c r="S4" s="139"/>
      <c r="T4" s="139"/>
      <c r="U4" s="139"/>
      <c r="V4" s="139"/>
      <c r="W4" s="139"/>
      <c r="X4" s="139"/>
    </row>
    <row r="5" spans="1:24" ht="13.35" customHeight="1" x14ac:dyDescent="0.2">
      <c r="A5" s="139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139"/>
      <c r="Q5" s="139"/>
      <c r="R5" s="139"/>
      <c r="S5" s="139"/>
      <c r="T5" s="139"/>
      <c r="U5" s="139"/>
      <c r="V5" s="139"/>
      <c r="W5" s="139"/>
      <c r="X5" s="139"/>
    </row>
    <row r="6" spans="1:24" ht="16.350000000000001" customHeight="1" x14ac:dyDescent="0.2">
      <c r="A6" s="139"/>
      <c r="B6" s="488" t="s">
        <v>160</v>
      </c>
      <c r="C6" s="488"/>
      <c r="D6" s="141"/>
      <c r="E6" s="488" t="str">
        <f>Objektübersicht!E17</f>
        <v>Los 1</v>
      </c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139"/>
      <c r="Q6" s="139"/>
      <c r="R6" s="139"/>
      <c r="S6" s="139"/>
      <c r="T6" s="139"/>
      <c r="U6" s="139"/>
      <c r="V6" s="139"/>
      <c r="W6" s="139"/>
      <c r="X6" s="139"/>
    </row>
    <row r="7" spans="1:24" x14ac:dyDescent="0.2">
      <c r="A7" s="139"/>
      <c r="B7" s="142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139"/>
      <c r="Q7" s="139"/>
      <c r="R7" s="139"/>
      <c r="S7" s="139"/>
      <c r="T7" s="139"/>
      <c r="U7" s="139"/>
      <c r="V7" s="139"/>
      <c r="W7" s="139"/>
      <c r="X7" s="139"/>
    </row>
    <row r="8" spans="1:24" ht="36" x14ac:dyDescent="0.2">
      <c r="A8" s="139"/>
      <c r="B8" s="143" t="s">
        <v>474</v>
      </c>
      <c r="C8" s="144" t="s">
        <v>161</v>
      </c>
      <c r="D8" s="139"/>
      <c r="E8" s="143" t="s">
        <v>493</v>
      </c>
      <c r="F8" s="144" t="s">
        <v>161</v>
      </c>
      <c r="G8" s="145"/>
      <c r="H8" s="143" t="s">
        <v>533</v>
      </c>
      <c r="I8" s="144" t="s">
        <v>161</v>
      </c>
      <c r="J8" s="145"/>
      <c r="K8" s="143" t="s">
        <v>534</v>
      </c>
      <c r="L8" s="144" t="s">
        <v>161</v>
      </c>
      <c r="M8" s="145"/>
      <c r="N8" s="143" t="s">
        <v>546</v>
      </c>
      <c r="O8" s="146" t="s">
        <v>161</v>
      </c>
      <c r="P8" s="139"/>
      <c r="Q8" s="139"/>
      <c r="R8" s="139"/>
      <c r="S8" s="139"/>
      <c r="T8" s="139"/>
      <c r="U8" s="139"/>
      <c r="V8" s="139"/>
      <c r="W8" s="139"/>
      <c r="X8" s="139"/>
    </row>
    <row r="9" spans="1:24" x14ac:dyDescent="0.2">
      <c r="A9" s="139"/>
      <c r="B9" s="147" t="s">
        <v>472</v>
      </c>
      <c r="C9" s="148">
        <v>30</v>
      </c>
      <c r="D9" s="139"/>
      <c r="E9" s="149" t="s">
        <v>494</v>
      </c>
      <c r="F9" s="148">
        <v>30</v>
      </c>
      <c r="G9" s="145"/>
      <c r="H9" s="147" t="s">
        <v>162</v>
      </c>
      <c r="I9" s="148">
        <v>30</v>
      </c>
      <c r="J9" s="145"/>
      <c r="K9" s="193" t="s">
        <v>171</v>
      </c>
      <c r="L9" s="314">
        <v>30</v>
      </c>
      <c r="M9" s="145"/>
      <c r="N9" s="193" t="s">
        <v>163</v>
      </c>
      <c r="O9" s="314">
        <v>30</v>
      </c>
      <c r="P9" s="139"/>
      <c r="Q9" s="139"/>
      <c r="R9" s="139"/>
      <c r="S9" s="139"/>
      <c r="T9" s="139"/>
      <c r="U9" s="139"/>
      <c r="V9" s="139"/>
      <c r="W9" s="139"/>
      <c r="X9" s="139"/>
    </row>
    <row r="10" spans="1:24" x14ac:dyDescent="0.2">
      <c r="A10" s="139"/>
      <c r="B10" s="147" t="s">
        <v>164</v>
      </c>
      <c r="C10" s="148">
        <v>30</v>
      </c>
      <c r="D10" s="139"/>
      <c r="E10" s="149" t="s">
        <v>477</v>
      </c>
      <c r="F10" s="148">
        <v>30</v>
      </c>
      <c r="G10" s="145"/>
      <c r="H10" s="147" t="s">
        <v>163</v>
      </c>
      <c r="I10" s="148">
        <v>30</v>
      </c>
      <c r="J10" s="145"/>
      <c r="K10" s="385"/>
      <c r="L10" s="385"/>
      <c r="M10" s="145"/>
      <c r="N10" s="385"/>
      <c r="O10" s="385"/>
      <c r="P10" s="139"/>
      <c r="Q10" s="139"/>
      <c r="R10" s="139"/>
      <c r="S10" s="139"/>
      <c r="T10" s="139"/>
      <c r="U10" s="139"/>
      <c r="V10" s="139"/>
      <c r="W10" s="139"/>
      <c r="X10" s="139"/>
    </row>
    <row r="11" spans="1:24" x14ac:dyDescent="0.2">
      <c r="A11" s="139"/>
      <c r="B11" s="147" t="s">
        <v>162</v>
      </c>
      <c r="C11" s="148">
        <v>30</v>
      </c>
      <c r="D11" s="139"/>
      <c r="E11" s="149" t="s">
        <v>162</v>
      </c>
      <c r="F11" s="148">
        <v>30</v>
      </c>
      <c r="G11" s="145"/>
      <c r="H11" s="382" t="s">
        <v>171</v>
      </c>
      <c r="I11" s="314">
        <v>30</v>
      </c>
      <c r="J11" s="145"/>
      <c r="K11" s="263"/>
      <c r="L11" s="263"/>
      <c r="M11" s="145"/>
      <c r="N11" s="263"/>
      <c r="O11" s="325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1:24" x14ac:dyDescent="0.2">
      <c r="A12" s="139"/>
      <c r="B12" s="147" t="s">
        <v>462</v>
      </c>
      <c r="C12" s="148">
        <v>30</v>
      </c>
      <c r="D12" s="139"/>
      <c r="E12" s="193" t="s">
        <v>163</v>
      </c>
      <c r="F12" s="148">
        <v>30</v>
      </c>
      <c r="G12" s="145"/>
      <c r="H12" s="384"/>
      <c r="I12" s="384"/>
      <c r="J12" s="145"/>
      <c r="K12" s="263"/>
      <c r="L12" s="263"/>
      <c r="M12" s="145"/>
      <c r="N12" s="263"/>
      <c r="O12" s="325"/>
      <c r="P12" s="139"/>
      <c r="Q12" s="139"/>
      <c r="R12" s="139"/>
      <c r="S12" s="139"/>
      <c r="T12" s="139"/>
      <c r="U12" s="139"/>
      <c r="V12" s="139"/>
      <c r="W12" s="139"/>
      <c r="X12" s="139"/>
    </row>
    <row r="13" spans="1:24" x14ac:dyDescent="0.2">
      <c r="A13" s="139"/>
      <c r="B13" s="147" t="s">
        <v>163</v>
      </c>
      <c r="C13" s="148">
        <v>30</v>
      </c>
      <c r="D13" s="139"/>
      <c r="E13" s="193" t="s">
        <v>171</v>
      </c>
      <c r="F13" s="148">
        <v>30</v>
      </c>
      <c r="G13" s="145"/>
      <c r="H13" s="383"/>
      <c r="I13" s="383"/>
      <c r="J13" s="145"/>
      <c r="K13" s="263"/>
      <c r="L13" s="263"/>
      <c r="M13" s="145"/>
      <c r="N13" s="263"/>
      <c r="O13" s="325"/>
      <c r="P13" s="139"/>
      <c r="Q13" s="139"/>
      <c r="R13" s="139"/>
      <c r="S13" s="139"/>
      <c r="T13" s="139"/>
      <c r="U13" s="139"/>
      <c r="V13" s="139"/>
      <c r="W13" s="139"/>
      <c r="X13" s="139"/>
    </row>
    <row r="14" spans="1:24" x14ac:dyDescent="0.2">
      <c r="A14" s="139"/>
      <c r="B14" s="147" t="s">
        <v>167</v>
      </c>
      <c r="C14" s="148">
        <v>30</v>
      </c>
      <c r="D14" s="139"/>
      <c r="E14" s="193" t="s">
        <v>485</v>
      </c>
      <c r="F14" s="148">
        <v>30</v>
      </c>
      <c r="G14" s="145"/>
      <c r="H14" s="383"/>
      <c r="I14" s="383"/>
      <c r="J14" s="145"/>
      <c r="K14" s="139"/>
      <c r="L14" s="139"/>
      <c r="M14" s="145"/>
      <c r="N14" s="263"/>
      <c r="O14" s="325"/>
      <c r="P14" s="139"/>
      <c r="Q14" s="139"/>
      <c r="R14" s="139"/>
      <c r="S14" s="139"/>
      <c r="T14" s="139"/>
      <c r="U14" s="139"/>
      <c r="V14" s="139"/>
      <c r="W14" s="139"/>
      <c r="X14" s="139"/>
    </row>
    <row r="15" spans="1:24" x14ac:dyDescent="0.2">
      <c r="A15" s="139"/>
      <c r="B15" s="147" t="s">
        <v>469</v>
      </c>
      <c r="C15" s="148">
        <v>30</v>
      </c>
      <c r="D15" s="139"/>
      <c r="E15" s="193" t="s">
        <v>170</v>
      </c>
      <c r="F15" s="148">
        <v>30</v>
      </c>
      <c r="G15" s="145"/>
      <c r="H15" s="139"/>
      <c r="I15" s="139"/>
      <c r="J15" s="145"/>
      <c r="K15" s="139"/>
      <c r="L15" s="139"/>
      <c r="M15" s="145"/>
      <c r="N15" s="263"/>
      <c r="O15" s="325"/>
      <c r="P15" s="139"/>
      <c r="Q15" s="139"/>
      <c r="R15" s="139"/>
      <c r="S15" s="139"/>
      <c r="T15" s="139"/>
      <c r="U15" s="139"/>
      <c r="V15" s="139"/>
      <c r="W15" s="139"/>
      <c r="X15" s="139"/>
    </row>
    <row r="16" spans="1:24" x14ac:dyDescent="0.2">
      <c r="A16" s="139"/>
      <c r="B16" s="147" t="s">
        <v>171</v>
      </c>
      <c r="C16" s="148">
        <v>30</v>
      </c>
      <c r="D16" s="139"/>
      <c r="E16" s="381" t="s">
        <v>495</v>
      </c>
      <c r="F16" s="148">
        <v>30</v>
      </c>
      <c r="G16" s="145"/>
      <c r="H16" s="139"/>
      <c r="I16" s="139"/>
      <c r="J16" s="145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</row>
    <row r="17" spans="1:24" x14ac:dyDescent="0.2">
      <c r="A17" s="139"/>
      <c r="B17" s="147" t="s">
        <v>166</v>
      </c>
      <c r="C17" s="148">
        <v>30</v>
      </c>
      <c r="D17" s="139"/>
      <c r="E17" s="139"/>
      <c r="F17" s="139"/>
      <c r="G17" s="145"/>
      <c r="H17" s="139"/>
      <c r="I17" s="139"/>
      <c r="J17" s="145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24" x14ac:dyDescent="0.2">
      <c r="A18" s="139"/>
      <c r="B18" s="147" t="s">
        <v>168</v>
      </c>
      <c r="C18" s="148">
        <v>30</v>
      </c>
      <c r="D18" s="139"/>
      <c r="E18" s="139"/>
      <c r="F18" s="139"/>
      <c r="G18" s="145"/>
      <c r="H18" s="139"/>
      <c r="I18" s="139"/>
      <c r="J18" s="145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</row>
    <row r="19" spans="1:24" x14ac:dyDescent="0.2">
      <c r="A19" s="139"/>
      <c r="B19" s="147" t="s">
        <v>169</v>
      </c>
      <c r="C19" s="148">
        <v>30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</row>
    <row r="20" spans="1:24" x14ac:dyDescent="0.2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1:24" ht="15" thickBot="1" x14ac:dyDescent="0.2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</row>
    <row r="22" spans="1:24" ht="69.599999999999994" customHeight="1" thickTop="1" thickBot="1" x14ac:dyDescent="0.25">
      <c r="A22" s="139"/>
      <c r="B22" s="484" t="s">
        <v>172</v>
      </c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139"/>
      <c r="Q22" s="139"/>
      <c r="R22" s="139"/>
      <c r="S22" s="139"/>
      <c r="T22" s="139"/>
      <c r="U22" s="139"/>
      <c r="V22" s="139"/>
      <c r="W22" s="139"/>
      <c r="X22" s="139"/>
    </row>
    <row r="23" spans="1:24" ht="13.35" customHeight="1" thickTop="1" x14ac:dyDescent="0.2">
      <c r="A23" s="139"/>
      <c r="B23" s="150"/>
      <c r="C23" s="139"/>
      <c r="D23" s="150"/>
      <c r="E23" s="139"/>
      <c r="F23" s="150"/>
      <c r="G23" s="139"/>
      <c r="H23" s="150"/>
      <c r="I23" s="139"/>
      <c r="J23" s="150"/>
      <c r="K23" s="139"/>
      <c r="L23" s="150"/>
      <c r="M23" s="139"/>
      <c r="N23" s="139"/>
      <c r="O23" s="150"/>
      <c r="P23" s="139"/>
      <c r="Q23" s="139"/>
      <c r="R23" s="139"/>
      <c r="S23" s="139"/>
      <c r="T23" s="139"/>
      <c r="U23" s="139"/>
      <c r="V23" s="139"/>
      <c r="W23" s="139"/>
      <c r="X23" s="139"/>
    </row>
  </sheetData>
  <sheetProtection algorithmName="SHA-512" hashValue="z28FJCoGVTjTryGjVovfKAnShqq4M/Ju28GE+CNfIsrCAcP/CNCmnXYwoIb/iXN1BSvZWf1nEDEXkoZCD06QBg==" saltValue="8im//F8P5XWJhXG0NMJzpQ==" spinCount="100000" sheet="1" objects="1" scenarios="1"/>
  <mergeCells count="8">
    <mergeCell ref="C7:O7"/>
    <mergeCell ref="B22:O22"/>
    <mergeCell ref="B1:O1"/>
    <mergeCell ref="B2:O3"/>
    <mergeCell ref="B4:O4"/>
    <mergeCell ref="B5:O5"/>
    <mergeCell ref="B6:C6"/>
    <mergeCell ref="E6:O6"/>
  </mergeCells>
  <pageMargins left="0" right="0" top="0.39409448818897608" bottom="0.39409448818897608" header="0" footer="0"/>
  <headerFooter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MF110"/>
  <sheetViews>
    <sheetView workbookViewId="0">
      <selection activeCell="L111" sqref="L111"/>
    </sheetView>
  </sheetViews>
  <sheetFormatPr baseColWidth="10" defaultRowHeight="14.25" x14ac:dyDescent="0.2"/>
  <cols>
    <col min="1" max="1" width="2.5" style="154" customWidth="1"/>
    <col min="2" max="2" width="3.375" style="154" customWidth="1"/>
    <col min="3" max="3" width="6.125" style="154" customWidth="1"/>
    <col min="4" max="4" width="8.625" style="154" customWidth="1"/>
    <col min="5" max="5" width="7.5" style="154" customWidth="1"/>
    <col min="6" max="6" width="17.625" style="154" customWidth="1"/>
    <col min="7" max="8" width="10.625" style="154" customWidth="1"/>
    <col min="9" max="9" width="6" style="154" customWidth="1"/>
    <col min="10" max="10" width="6.875" style="154" customWidth="1"/>
    <col min="11" max="12" width="6.375" style="154" customWidth="1"/>
    <col min="13" max="13" width="6.5" style="154" customWidth="1"/>
    <col min="14" max="14" width="9.875" style="154" customWidth="1"/>
    <col min="15" max="15" width="8.5" style="154" customWidth="1"/>
    <col min="16" max="16" width="8.625" style="154" customWidth="1"/>
    <col min="17" max="17" width="9.875" style="154" customWidth="1"/>
    <col min="18" max="18" width="8.125" style="154" customWidth="1"/>
    <col min="19" max="19" width="9.125" style="154" customWidth="1"/>
    <col min="20" max="20" width="9" style="154" customWidth="1"/>
    <col min="21" max="21" width="6.125" style="154" customWidth="1"/>
    <col min="22" max="22" width="9.5" style="154" customWidth="1"/>
    <col min="23" max="23" width="9.125" style="154" customWidth="1"/>
    <col min="24" max="24" width="15.625" style="154" customWidth="1"/>
    <col min="25" max="25" width="16.625" style="153" customWidth="1"/>
    <col min="26" max="1019" width="10.625" style="154" customWidth="1"/>
    <col min="1020" max="1025" width="10.625" customWidth="1"/>
    <col min="1026" max="1026" width="11" customWidth="1"/>
  </cols>
  <sheetData>
    <row r="1" spans="1:25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5" x14ac:dyDescent="0.2">
      <c r="A2" s="152"/>
      <c r="B2" s="153"/>
      <c r="C2" s="153"/>
      <c r="D2" s="155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25" ht="15.6" customHeight="1" x14ac:dyDescent="0.2">
      <c r="A3" s="152"/>
      <c r="B3" s="497" t="s">
        <v>684</v>
      </c>
      <c r="C3" s="497"/>
      <c r="D3"/>
      <c r="E3"/>
      <c r="F3" s="156" t="s">
        <v>174</v>
      </c>
      <c r="G3" s="153"/>
      <c r="H3" s="153"/>
      <c r="I3" s="153"/>
      <c r="J3" s="153" t="s">
        <v>175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25" ht="18" customHeight="1" x14ac:dyDescent="0.3">
      <c r="A4" s="152"/>
      <c r="B4" s="157" t="str">
        <f>Objektübersicht!C8</f>
        <v>Anne-Frank Schule</v>
      </c>
      <c r="C4" s="158"/>
      <c r="D4"/>
      <c r="E4"/>
      <c r="F4" s="157" t="str">
        <f>Objektübersicht!D8</f>
        <v>Käthe-Kollwitz Str. 17, 70736 Fellbach-Schmiden</v>
      </c>
      <c r="G4" s="158"/>
      <c r="H4" s="158"/>
      <c r="I4" s="153"/>
      <c r="J4" s="498" t="str">
        <f>Objektübersicht!E17</f>
        <v>Los 1</v>
      </c>
      <c r="K4" s="498"/>
      <c r="L4" s="498"/>
      <c r="M4" s="498"/>
      <c r="N4" s="498"/>
      <c r="O4" s="498"/>
      <c r="P4" s="498"/>
      <c r="Q4" s="498"/>
      <c r="R4" s="498"/>
      <c r="S4" s="153"/>
      <c r="T4" s="153"/>
      <c r="U4" s="153"/>
      <c r="V4" s="153"/>
      <c r="W4" s="153"/>
      <c r="X4" s="153"/>
    </row>
    <row r="5" spans="1:25" ht="14.1" customHeight="1" x14ac:dyDescent="0.2">
      <c r="A5" s="152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151"/>
      <c r="U5" s="483"/>
      <c r="V5" s="483"/>
      <c r="W5" s="153"/>
      <c r="X5" s="153"/>
    </row>
    <row r="6" spans="1:25" ht="15" customHeight="1" x14ac:dyDescent="0.25">
      <c r="A6" s="152"/>
      <c r="B6" s="499" t="s">
        <v>176</v>
      </c>
      <c r="C6" s="499"/>
      <c r="D6" s="499"/>
      <c r="E6" s="159"/>
      <c r="F6" s="159"/>
      <c r="G6"/>
      <c r="H6" s="380" t="s">
        <v>637</v>
      </c>
      <c r="I6" s="489" t="s">
        <v>177</v>
      </c>
      <c r="J6" s="489"/>
      <c r="K6" s="489"/>
      <c r="L6" s="490"/>
      <c r="M6" s="160">
        <v>5</v>
      </c>
      <c r="N6" s="153"/>
      <c r="O6" s="161"/>
      <c r="P6" s="161"/>
      <c r="Q6" s="161"/>
      <c r="R6" s="161"/>
      <c r="S6" s="161"/>
      <c r="T6" s="161"/>
      <c r="U6" s="161"/>
      <c r="V6" s="161"/>
      <c r="W6" s="161"/>
      <c r="X6" s="153"/>
    </row>
    <row r="7" spans="1:25" ht="15" customHeight="1" x14ac:dyDescent="0.25">
      <c r="A7" s="152"/>
      <c r="B7" s="153"/>
      <c r="C7" s="162"/>
      <c r="D7" s="163"/>
      <c r="E7" s="163"/>
      <c r="F7" s="164" t="s">
        <v>178</v>
      </c>
      <c r="G7" s="165">
        <v>58</v>
      </c>
      <c r="H7"/>
      <c r="I7" s="489" t="s">
        <v>179</v>
      </c>
      <c r="J7" s="489"/>
      <c r="K7" s="489"/>
      <c r="L7" s="490"/>
      <c r="M7" s="160">
        <v>192</v>
      </c>
      <c r="N7" s="166" t="s">
        <v>180</v>
      </c>
      <c r="O7" s="262">
        <f>SVS_Unterhaltsreinigung!F72</f>
        <v>15.675000000000001</v>
      </c>
      <c r="P7" s="167">
        <f>M7</f>
        <v>192</v>
      </c>
      <c r="Q7" s="153"/>
      <c r="R7"/>
      <c r="S7" s="153"/>
      <c r="T7" s="153"/>
      <c r="U7" s="153"/>
      <c r="V7" s="168" t="s">
        <v>181</v>
      </c>
      <c r="W7" s="262">
        <f>SVS_Grundreinigung!F72</f>
        <v>15</v>
      </c>
      <c r="X7" s="153"/>
    </row>
    <row r="8" spans="1:25" x14ac:dyDescent="0.2">
      <c r="A8" s="152"/>
      <c r="C8" s="153"/>
      <c r="D8" s="153"/>
      <c r="E8" s="153"/>
      <c r="F8" s="153"/>
      <c r="G8" s="163"/>
      <c r="H8" s="153"/>
      <c r="I8" s="153"/>
      <c r="J8" s="153"/>
      <c r="K8" s="153"/>
      <c r="L8" s="153"/>
      <c r="M8" s="378">
        <f>M7/12/5</f>
        <v>3.2</v>
      </c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5" ht="15" x14ac:dyDescent="0.25">
      <c r="A9" s="152"/>
      <c r="B9" s="153"/>
      <c r="C9" s="153"/>
      <c r="D9" s="153"/>
      <c r="E9" s="162"/>
      <c r="F9" s="162"/>
      <c r="G9" s="163"/>
      <c r="H9" s="380" t="s">
        <v>636</v>
      </c>
      <c r="I9" s="489" t="s">
        <v>179</v>
      </c>
      <c r="J9" s="489"/>
      <c r="K9" s="489"/>
      <c r="L9" s="490"/>
      <c r="M9" s="160">
        <v>230</v>
      </c>
      <c r="N9" s="169"/>
      <c r="O9" s="153"/>
      <c r="P9" s="161"/>
      <c r="Q9" s="161"/>
      <c r="R9" s="161"/>
      <c r="S9" s="161"/>
      <c r="T9" s="161"/>
      <c r="U9" s="153"/>
      <c r="V9" s="153"/>
      <c r="W9" s="153"/>
      <c r="X9" s="153"/>
    </row>
    <row r="10" spans="1:25" x14ac:dyDescent="0.2">
      <c r="A10" s="152"/>
      <c r="B10" s="153"/>
      <c r="C10" s="153"/>
      <c r="D10" s="153"/>
      <c r="E10" s="162"/>
      <c r="F10" s="162"/>
      <c r="G10" s="153"/>
      <c r="H10" s="163"/>
      <c r="I10" s="153"/>
      <c r="J10" s="153"/>
      <c r="K10" s="153"/>
      <c r="L10" s="153"/>
      <c r="M10" s="447">
        <f>M9/12/5</f>
        <v>3.8333333333333335</v>
      </c>
      <c r="N10" s="491" t="s">
        <v>182</v>
      </c>
      <c r="O10" s="491"/>
      <c r="P10" s="491"/>
      <c r="Q10" s="492" t="s">
        <v>183</v>
      </c>
      <c r="R10" s="492"/>
      <c r="S10" s="492"/>
      <c r="T10" s="170" t="s">
        <v>32</v>
      </c>
      <c r="U10" s="493" t="s">
        <v>184</v>
      </c>
      <c r="V10" s="493"/>
      <c r="W10" s="493"/>
      <c r="X10" s="153"/>
    </row>
    <row r="11" spans="1:25" ht="34.35" customHeight="1" x14ac:dyDescent="0.2">
      <c r="A11" s="152"/>
      <c r="B11" s="171" t="s">
        <v>185</v>
      </c>
      <c r="C11" s="171" t="s">
        <v>186</v>
      </c>
      <c r="D11" s="172" t="s">
        <v>187</v>
      </c>
      <c r="E11" s="171" t="s">
        <v>188</v>
      </c>
      <c r="F11" s="171" t="s">
        <v>189</v>
      </c>
      <c r="G11" s="173" t="s">
        <v>190</v>
      </c>
      <c r="H11" s="173" t="s">
        <v>191</v>
      </c>
      <c r="I11" s="172" t="s">
        <v>192</v>
      </c>
      <c r="J11" s="172" t="s">
        <v>193</v>
      </c>
      <c r="K11" s="172" t="s">
        <v>194</v>
      </c>
      <c r="L11" s="172" t="s">
        <v>195</v>
      </c>
      <c r="M11" s="174" t="s">
        <v>430</v>
      </c>
      <c r="N11" s="175" t="s">
        <v>196</v>
      </c>
      <c r="O11" s="176" t="s">
        <v>197</v>
      </c>
      <c r="P11" s="177" t="s">
        <v>198</v>
      </c>
      <c r="Q11" s="178" t="s">
        <v>196</v>
      </c>
      <c r="R11" s="179" t="s">
        <v>197</v>
      </c>
      <c r="S11" s="180" t="s">
        <v>198</v>
      </c>
      <c r="T11" s="181" t="s">
        <v>199</v>
      </c>
      <c r="U11" s="182" t="s">
        <v>200</v>
      </c>
      <c r="V11" s="183" t="s">
        <v>37</v>
      </c>
      <c r="W11" s="183" t="s">
        <v>201</v>
      </c>
      <c r="X11" s="184" t="s">
        <v>202</v>
      </c>
      <c r="Y11" s="184" t="s">
        <v>203</v>
      </c>
    </row>
    <row r="12" spans="1:25" ht="8.4499999999999993" customHeight="1" x14ac:dyDescent="0.2">
      <c r="A12" s="152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7"/>
      <c r="X12"/>
    </row>
    <row r="13" spans="1:25" x14ac:dyDescent="0.2">
      <c r="A13" s="152">
        <v>1</v>
      </c>
      <c r="B13" s="188">
        <v>1</v>
      </c>
      <c r="C13" s="390" t="s">
        <v>204</v>
      </c>
      <c r="D13" s="282" t="s">
        <v>431</v>
      </c>
      <c r="E13" s="283" t="s">
        <v>210</v>
      </c>
      <c r="F13" s="284" t="s">
        <v>701</v>
      </c>
      <c r="G13" s="285" t="s">
        <v>169</v>
      </c>
      <c r="H13" s="445">
        <v>121.16</v>
      </c>
      <c r="I13" s="285">
        <v>2</v>
      </c>
      <c r="J13" s="285">
        <v>3</v>
      </c>
      <c r="K13" s="285"/>
      <c r="L13" s="285"/>
      <c r="M13" s="391">
        <f>((I13*$M$8*12)+(K13*0.8*12)+L13)/2</f>
        <v>38.400000000000006</v>
      </c>
      <c r="N13" s="392">
        <f>(H13*M13)/12</f>
        <v>387.71200000000005</v>
      </c>
      <c r="O13" s="369">
        <v>100</v>
      </c>
      <c r="P13" s="397">
        <f>N13/O13</f>
        <v>3.8771200000000006</v>
      </c>
      <c r="Q13" s="398">
        <f>(H13*J13*$M$8)/2</f>
        <v>581.5680000000001</v>
      </c>
      <c r="R13" s="374">
        <v>200</v>
      </c>
      <c r="S13" s="399">
        <f t="shared" ref="S13" si="0">Q13/R13</f>
        <v>2.9078400000000006</v>
      </c>
      <c r="T13" s="400">
        <f>H13/O13*$O$7</f>
        <v>18.99183</v>
      </c>
      <c r="U13" s="405">
        <f>IF(VLOOKUP($G13,'KALK_grund__GR-_LOS_1'!$B$9:$C$19,1)=$G13,VLOOKUP($G13,'KALK_grund__GR-_LOS_1'!$B$9:$C$19,2),0)</f>
        <v>30</v>
      </c>
      <c r="V13" s="397">
        <f>H13/U13</f>
        <v>4.0386666666666668</v>
      </c>
      <c r="W13" s="401">
        <f>V13*$W$7</f>
        <v>60.580000000000005</v>
      </c>
      <c r="X13" s="287" t="s">
        <v>695</v>
      </c>
      <c r="Y13" s="402" t="s">
        <v>639</v>
      </c>
    </row>
    <row r="14" spans="1:25" x14ac:dyDescent="0.2">
      <c r="A14" s="152"/>
      <c r="B14" s="188">
        <f>B13+1</f>
        <v>2</v>
      </c>
      <c r="C14" s="390"/>
      <c r="D14" s="282" t="s">
        <v>540</v>
      </c>
      <c r="E14" s="283" t="s">
        <v>210</v>
      </c>
      <c r="F14" s="284" t="s">
        <v>701</v>
      </c>
      <c r="G14" s="285" t="s">
        <v>169</v>
      </c>
      <c r="H14" s="445">
        <v>121.16</v>
      </c>
      <c r="I14" s="285">
        <v>5</v>
      </c>
      <c r="J14" s="285"/>
      <c r="K14" s="285"/>
      <c r="L14" s="285"/>
      <c r="M14" s="391">
        <f>((I14*$M$8*12)+(K14*0.8*12)+L14)/2</f>
        <v>96</v>
      </c>
      <c r="N14" s="392">
        <f>(H14*M14)/12</f>
        <v>969.28000000000009</v>
      </c>
      <c r="O14" s="369">
        <v>100</v>
      </c>
      <c r="P14" s="397">
        <f>N14/O14</f>
        <v>9.6928000000000001</v>
      </c>
      <c r="Q14" s="398"/>
      <c r="R14" s="373"/>
      <c r="S14" s="399"/>
      <c r="T14" s="400"/>
      <c r="U14" s="400"/>
      <c r="V14" s="400"/>
      <c r="W14" s="401"/>
      <c r="X14" s="287" t="s">
        <v>695</v>
      </c>
      <c r="Y14" s="402" t="s">
        <v>640</v>
      </c>
    </row>
    <row r="15" spans="1:25" x14ac:dyDescent="0.2">
      <c r="A15" s="152">
        <v>1</v>
      </c>
      <c r="B15" s="188">
        <f t="shared" ref="B15:B78" si="1">B14+1</f>
        <v>3</v>
      </c>
      <c r="C15" s="390" t="s">
        <v>204</v>
      </c>
      <c r="D15" s="282" t="s">
        <v>432</v>
      </c>
      <c r="E15" s="283" t="s">
        <v>433</v>
      </c>
      <c r="F15" s="284" t="s">
        <v>303</v>
      </c>
      <c r="G15" s="285" t="s">
        <v>168</v>
      </c>
      <c r="H15" s="445">
        <v>20.79</v>
      </c>
      <c r="I15" s="285">
        <v>2</v>
      </c>
      <c r="J15" s="285">
        <v>3</v>
      </c>
      <c r="K15" s="285"/>
      <c r="L15" s="285"/>
      <c r="M15" s="391">
        <f t="shared" ref="M15:M68" si="2">(I15*$M$8*12)+(K15*0.8*12)+L15</f>
        <v>76.800000000000011</v>
      </c>
      <c r="N15" s="392">
        <f t="shared" ref="N15:N85" si="3">(H15*M15)/12</f>
        <v>133.05600000000001</v>
      </c>
      <c r="O15" s="369">
        <v>100</v>
      </c>
      <c r="P15" s="397">
        <f t="shared" ref="P15:P85" si="4">N15/O15</f>
        <v>1.3305600000000002</v>
      </c>
      <c r="Q15" s="398">
        <f t="shared" ref="Q15:Q68" si="5">H15*J15*$M$8</f>
        <v>199.584</v>
      </c>
      <c r="R15" s="374">
        <v>200</v>
      </c>
      <c r="S15" s="399">
        <f t="shared" ref="S15:S83" si="6">Q15/R15</f>
        <v>0.99792000000000003</v>
      </c>
      <c r="T15" s="400">
        <f t="shared" ref="T15:T85" si="7">H15/O15*$O$7</f>
        <v>3.2588325</v>
      </c>
      <c r="U15" s="405">
        <f>IF(VLOOKUP($G15,'KALK_grund__GR-_LOS_1'!$B$9:$C$19,1)=$G15,VLOOKUP($G15,'KALK_grund__GR-_LOS_1'!$B$9:$C$19,2),0)</f>
        <v>30</v>
      </c>
      <c r="V15" s="397">
        <f t="shared" ref="V15:V85" si="8">H15/U15</f>
        <v>0.69299999999999995</v>
      </c>
      <c r="W15" s="401">
        <f t="shared" ref="W15:W85" si="9">V15*$W$7</f>
        <v>10.395</v>
      </c>
      <c r="X15" s="287" t="s">
        <v>695</v>
      </c>
      <c r="Y15" s="402"/>
    </row>
    <row r="16" spans="1:25" x14ac:dyDescent="0.2">
      <c r="A16" s="152">
        <v>1</v>
      </c>
      <c r="B16" s="188">
        <f t="shared" si="1"/>
        <v>4</v>
      </c>
      <c r="C16" s="390" t="s">
        <v>204</v>
      </c>
      <c r="D16" s="282" t="s">
        <v>434</v>
      </c>
      <c r="E16" s="283" t="s">
        <v>209</v>
      </c>
      <c r="F16" s="284" t="s">
        <v>278</v>
      </c>
      <c r="G16" s="285" t="s">
        <v>171</v>
      </c>
      <c r="H16" s="445">
        <v>56.56</v>
      </c>
      <c r="I16" s="285">
        <v>1</v>
      </c>
      <c r="J16" s="285">
        <v>4</v>
      </c>
      <c r="K16" s="285"/>
      <c r="L16" s="285"/>
      <c r="M16" s="393">
        <f t="shared" si="2"/>
        <v>38.400000000000006</v>
      </c>
      <c r="N16" s="392">
        <f t="shared" si="3"/>
        <v>180.99200000000005</v>
      </c>
      <c r="O16" s="369">
        <v>100</v>
      </c>
      <c r="P16" s="397">
        <f t="shared" si="4"/>
        <v>1.8099200000000004</v>
      </c>
      <c r="Q16" s="398">
        <f t="shared" si="5"/>
        <v>723.96800000000007</v>
      </c>
      <c r="R16" s="374">
        <v>200</v>
      </c>
      <c r="S16" s="399">
        <f t="shared" si="6"/>
        <v>3.6198400000000004</v>
      </c>
      <c r="T16" s="400">
        <f t="shared" si="7"/>
        <v>8.8657800000000009</v>
      </c>
      <c r="U16" s="405">
        <f>IF(VLOOKUP($G16,'KALK_grund__GR-_LOS_1'!$B$9:$C$19,1)=$G16,VLOOKUP($G16,'KALK_grund__GR-_LOS_1'!$B$9:$C$19,2),0)</f>
        <v>30</v>
      </c>
      <c r="V16" s="397">
        <f t="shared" si="8"/>
        <v>1.8853333333333333</v>
      </c>
      <c r="W16" s="401">
        <f t="shared" si="9"/>
        <v>28.28</v>
      </c>
      <c r="X16" s="287" t="s">
        <v>695</v>
      </c>
      <c r="Y16" s="402"/>
    </row>
    <row r="17" spans="1:25" x14ac:dyDescent="0.2">
      <c r="A17" s="152">
        <v>1</v>
      </c>
      <c r="B17" s="188">
        <f t="shared" si="1"/>
        <v>5</v>
      </c>
      <c r="C17" s="390" t="s">
        <v>204</v>
      </c>
      <c r="D17" s="282" t="s">
        <v>434</v>
      </c>
      <c r="E17" s="283" t="s">
        <v>206</v>
      </c>
      <c r="F17" s="284" t="s">
        <v>278</v>
      </c>
      <c r="G17" s="285" t="s">
        <v>171</v>
      </c>
      <c r="H17" s="445">
        <v>56.09</v>
      </c>
      <c r="I17" s="285">
        <v>1</v>
      </c>
      <c r="J17" s="285">
        <v>4</v>
      </c>
      <c r="K17" s="285"/>
      <c r="L17" s="285"/>
      <c r="M17" s="393">
        <f t="shared" si="2"/>
        <v>38.400000000000006</v>
      </c>
      <c r="N17" s="392">
        <f t="shared" si="3"/>
        <v>179.48800000000006</v>
      </c>
      <c r="O17" s="369">
        <v>100</v>
      </c>
      <c r="P17" s="397">
        <f t="shared" si="4"/>
        <v>1.7948800000000005</v>
      </c>
      <c r="Q17" s="398">
        <f t="shared" si="5"/>
        <v>717.95200000000011</v>
      </c>
      <c r="R17" s="374">
        <v>200</v>
      </c>
      <c r="S17" s="399">
        <f t="shared" si="6"/>
        <v>3.5897600000000005</v>
      </c>
      <c r="T17" s="400">
        <f t="shared" si="7"/>
        <v>8.792107500000002</v>
      </c>
      <c r="U17" s="405">
        <f>IF(VLOOKUP($G17,'KALK_grund__GR-_LOS_1'!$B$9:$C$19,1)=$G17,VLOOKUP($G17,'KALK_grund__GR-_LOS_1'!$B$9:$C$19,2),0)</f>
        <v>30</v>
      </c>
      <c r="V17" s="397">
        <f t="shared" si="8"/>
        <v>1.8696666666666668</v>
      </c>
      <c r="W17" s="401">
        <f t="shared" si="9"/>
        <v>28.045000000000002</v>
      </c>
      <c r="X17" s="287" t="s">
        <v>695</v>
      </c>
      <c r="Y17" s="402"/>
    </row>
    <row r="18" spans="1:25" x14ac:dyDescent="0.2">
      <c r="A18" s="152">
        <v>1</v>
      </c>
      <c r="B18" s="188">
        <f t="shared" si="1"/>
        <v>6</v>
      </c>
      <c r="C18" s="390" t="s">
        <v>204</v>
      </c>
      <c r="D18" s="282" t="s">
        <v>213</v>
      </c>
      <c r="E18" s="283" t="s">
        <v>304</v>
      </c>
      <c r="F18" s="284" t="s">
        <v>435</v>
      </c>
      <c r="G18" s="285" t="s">
        <v>162</v>
      </c>
      <c r="H18" s="445">
        <v>8.0299999999999994</v>
      </c>
      <c r="I18" s="285"/>
      <c r="J18" s="285"/>
      <c r="K18" s="285"/>
      <c r="L18" s="285"/>
      <c r="M18" s="393"/>
      <c r="N18" s="392"/>
      <c r="O18" s="370"/>
      <c r="P18" s="397"/>
      <c r="Q18" s="398"/>
      <c r="R18" s="373"/>
      <c r="S18" s="399"/>
      <c r="T18" s="400"/>
      <c r="U18" s="405">
        <f>IF(VLOOKUP($G18,'KALK_grund__GR-_LOS_1'!$B$9:$C$19,1)=$G18,VLOOKUP($G18,'KALK_grund__GR-_LOS_1'!$B$9:$C$19,2),0)</f>
        <v>30</v>
      </c>
      <c r="V18" s="397">
        <f t="shared" si="8"/>
        <v>0.26766666666666666</v>
      </c>
      <c r="W18" s="401">
        <f t="shared" si="9"/>
        <v>4.0149999999999997</v>
      </c>
      <c r="X18" s="287" t="s">
        <v>695</v>
      </c>
      <c r="Y18" s="402"/>
    </row>
    <row r="19" spans="1:25" x14ac:dyDescent="0.2">
      <c r="A19" s="152">
        <v>1</v>
      </c>
      <c r="B19" s="188">
        <f t="shared" si="1"/>
        <v>7</v>
      </c>
      <c r="C19" s="390" t="s">
        <v>204</v>
      </c>
      <c r="D19" s="282" t="s">
        <v>213</v>
      </c>
      <c r="E19" s="283" t="s">
        <v>205</v>
      </c>
      <c r="F19" s="284" t="s">
        <v>436</v>
      </c>
      <c r="G19" s="285" t="s">
        <v>162</v>
      </c>
      <c r="H19" s="445">
        <v>33.26</v>
      </c>
      <c r="I19" s="285"/>
      <c r="J19" s="285"/>
      <c r="K19" s="285"/>
      <c r="L19" s="285"/>
      <c r="M19" s="391"/>
      <c r="N19" s="392"/>
      <c r="O19" s="370"/>
      <c r="P19" s="397"/>
      <c r="Q19" s="398"/>
      <c r="R19" s="373"/>
      <c r="S19" s="399"/>
      <c r="T19" s="400"/>
      <c r="U19" s="405">
        <f>IF(VLOOKUP($G19,'KALK_grund__GR-_LOS_1'!$B$9:$C$19,1)=$G19,VLOOKUP($G19,'KALK_grund__GR-_LOS_1'!$B$9:$C$19,2),0)</f>
        <v>30</v>
      </c>
      <c r="V19" s="397">
        <f t="shared" si="8"/>
        <v>1.1086666666666667</v>
      </c>
      <c r="W19" s="401">
        <f t="shared" si="9"/>
        <v>16.63</v>
      </c>
      <c r="X19" s="287" t="s">
        <v>695</v>
      </c>
      <c r="Y19" s="402"/>
    </row>
    <row r="20" spans="1:25" x14ac:dyDescent="0.2">
      <c r="A20" s="152">
        <v>1</v>
      </c>
      <c r="B20" s="188">
        <f t="shared" si="1"/>
        <v>8</v>
      </c>
      <c r="C20" s="390" t="s">
        <v>204</v>
      </c>
      <c r="D20" s="282" t="s">
        <v>213</v>
      </c>
      <c r="E20" s="283" t="s">
        <v>220</v>
      </c>
      <c r="F20" s="284" t="s">
        <v>269</v>
      </c>
      <c r="G20" s="285" t="s">
        <v>171</v>
      </c>
      <c r="H20" s="445">
        <v>11.4</v>
      </c>
      <c r="I20" s="285"/>
      <c r="J20" s="285"/>
      <c r="K20" s="285"/>
      <c r="L20" s="285"/>
      <c r="M20" s="391"/>
      <c r="N20" s="392"/>
      <c r="O20" s="370"/>
      <c r="P20" s="397"/>
      <c r="Q20" s="398"/>
      <c r="R20" s="373"/>
      <c r="S20" s="399"/>
      <c r="T20" s="400"/>
      <c r="U20" s="405">
        <f>IF(VLOOKUP($G20,'KALK_grund__GR-_LOS_1'!$B$9:$C$19,1)=$G20,VLOOKUP($G20,'KALK_grund__GR-_LOS_1'!$B$9:$C$19,2),0)</f>
        <v>30</v>
      </c>
      <c r="V20" s="397">
        <f t="shared" si="8"/>
        <v>0.38</v>
      </c>
      <c r="W20" s="401">
        <f t="shared" si="9"/>
        <v>5.7</v>
      </c>
      <c r="X20" s="287" t="s">
        <v>695</v>
      </c>
      <c r="Y20" s="402"/>
    </row>
    <row r="21" spans="1:25" x14ac:dyDescent="0.2">
      <c r="A21" s="152">
        <v>1</v>
      </c>
      <c r="B21" s="188">
        <f t="shared" si="1"/>
        <v>9</v>
      </c>
      <c r="C21" s="390" t="s">
        <v>204</v>
      </c>
      <c r="D21" s="282" t="s">
        <v>213</v>
      </c>
      <c r="E21" s="283" t="s">
        <v>218</v>
      </c>
      <c r="F21" s="284" t="s">
        <v>219</v>
      </c>
      <c r="G21" s="285" t="s">
        <v>171</v>
      </c>
      <c r="H21" s="445">
        <v>13.18</v>
      </c>
      <c r="I21" s="285"/>
      <c r="J21" s="285"/>
      <c r="K21" s="285"/>
      <c r="L21" s="285"/>
      <c r="M21" s="391"/>
      <c r="N21" s="392"/>
      <c r="O21" s="370"/>
      <c r="P21" s="397"/>
      <c r="Q21" s="398"/>
      <c r="R21" s="373"/>
      <c r="S21" s="399"/>
      <c r="T21" s="400"/>
      <c r="U21" s="405">
        <f>IF(VLOOKUP($G21,'KALK_grund__GR-_LOS_1'!$B$9:$C$19,1)=$G21,VLOOKUP($G21,'KALK_grund__GR-_LOS_1'!$B$9:$C$19,2),0)</f>
        <v>30</v>
      </c>
      <c r="V21" s="397">
        <f t="shared" si="8"/>
        <v>0.4393333333333333</v>
      </c>
      <c r="W21" s="401">
        <f t="shared" si="9"/>
        <v>6.59</v>
      </c>
      <c r="X21" s="287" t="s">
        <v>695</v>
      </c>
      <c r="Y21" s="402"/>
    </row>
    <row r="22" spans="1:25" x14ac:dyDescent="0.2">
      <c r="A22" s="152">
        <v>1</v>
      </c>
      <c r="B22" s="188">
        <f t="shared" si="1"/>
        <v>10</v>
      </c>
      <c r="C22" s="390" t="s">
        <v>204</v>
      </c>
      <c r="D22" s="282" t="s">
        <v>437</v>
      </c>
      <c r="E22" s="283" t="s">
        <v>217</v>
      </c>
      <c r="F22" s="284" t="s">
        <v>279</v>
      </c>
      <c r="G22" s="285" t="s">
        <v>171</v>
      </c>
      <c r="H22" s="445">
        <v>40.69</v>
      </c>
      <c r="I22" s="285">
        <v>1</v>
      </c>
      <c r="J22" s="285">
        <v>4</v>
      </c>
      <c r="K22" s="285"/>
      <c r="L22" s="285"/>
      <c r="M22" s="391">
        <f t="shared" si="2"/>
        <v>38.400000000000006</v>
      </c>
      <c r="N22" s="392">
        <f t="shared" si="3"/>
        <v>130.208</v>
      </c>
      <c r="O22" s="369">
        <v>100</v>
      </c>
      <c r="P22" s="397">
        <f t="shared" si="4"/>
        <v>1.3020799999999999</v>
      </c>
      <c r="Q22" s="398">
        <f t="shared" si="5"/>
        <v>520.83199999999999</v>
      </c>
      <c r="R22" s="374">
        <v>200</v>
      </c>
      <c r="S22" s="399">
        <f t="shared" si="6"/>
        <v>2.6041599999999998</v>
      </c>
      <c r="T22" s="400">
        <f t="shared" si="7"/>
        <v>6.3781575000000004</v>
      </c>
      <c r="U22" s="405">
        <f>IF(VLOOKUP($G22,'KALK_grund__GR-_LOS_1'!$B$9:$C$19,1)=$G22,VLOOKUP($G22,'KALK_grund__GR-_LOS_1'!$B$9:$C$19,2),0)</f>
        <v>30</v>
      </c>
      <c r="V22" s="397">
        <f t="shared" si="8"/>
        <v>1.3563333333333332</v>
      </c>
      <c r="W22" s="401">
        <f t="shared" si="9"/>
        <v>20.344999999999999</v>
      </c>
      <c r="X22" s="287" t="s">
        <v>695</v>
      </c>
      <c r="Y22" s="402"/>
    </row>
    <row r="23" spans="1:25" x14ac:dyDescent="0.2">
      <c r="A23" s="152">
        <v>1</v>
      </c>
      <c r="B23" s="188">
        <f t="shared" si="1"/>
        <v>11</v>
      </c>
      <c r="C23" s="390" t="s">
        <v>204</v>
      </c>
      <c r="D23" s="282" t="s">
        <v>434</v>
      </c>
      <c r="E23" s="283" t="s">
        <v>216</v>
      </c>
      <c r="F23" s="284" t="s">
        <v>278</v>
      </c>
      <c r="G23" s="285" t="s">
        <v>171</v>
      </c>
      <c r="H23" s="445">
        <v>56.87</v>
      </c>
      <c r="I23" s="285">
        <v>1</v>
      </c>
      <c r="J23" s="285">
        <v>4</v>
      </c>
      <c r="K23" s="285"/>
      <c r="L23" s="285"/>
      <c r="M23" s="391">
        <f t="shared" si="2"/>
        <v>38.400000000000006</v>
      </c>
      <c r="N23" s="392">
        <f t="shared" si="3"/>
        <v>181.98400000000004</v>
      </c>
      <c r="O23" s="369">
        <v>100</v>
      </c>
      <c r="P23" s="397">
        <f t="shared" si="4"/>
        <v>1.8198400000000003</v>
      </c>
      <c r="Q23" s="398">
        <f t="shared" si="5"/>
        <v>727.93600000000004</v>
      </c>
      <c r="R23" s="374">
        <v>200</v>
      </c>
      <c r="S23" s="399">
        <f t="shared" si="6"/>
        <v>3.6396800000000002</v>
      </c>
      <c r="T23" s="400">
        <f t="shared" si="7"/>
        <v>8.9143725000000007</v>
      </c>
      <c r="U23" s="405">
        <f>IF(VLOOKUP($G23,'KALK_grund__GR-_LOS_1'!$B$9:$C$19,1)=$G23,VLOOKUP($G23,'KALK_grund__GR-_LOS_1'!$B$9:$C$19,2),0)</f>
        <v>30</v>
      </c>
      <c r="V23" s="397">
        <f t="shared" si="8"/>
        <v>1.8956666666666666</v>
      </c>
      <c r="W23" s="401">
        <f t="shared" si="9"/>
        <v>28.434999999999999</v>
      </c>
      <c r="X23" s="287" t="s">
        <v>695</v>
      </c>
      <c r="Y23" s="402"/>
    </row>
    <row r="24" spans="1:25" x14ac:dyDescent="0.2">
      <c r="A24" s="152">
        <v>1</v>
      </c>
      <c r="B24" s="188">
        <f t="shared" si="1"/>
        <v>12</v>
      </c>
      <c r="C24" s="390" t="s">
        <v>204</v>
      </c>
      <c r="D24" s="282" t="s">
        <v>438</v>
      </c>
      <c r="E24" s="283" t="s">
        <v>215</v>
      </c>
      <c r="F24" s="284" t="s">
        <v>439</v>
      </c>
      <c r="G24" s="285" t="s">
        <v>167</v>
      </c>
      <c r="H24" s="445">
        <v>13.4</v>
      </c>
      <c r="I24" s="285">
        <v>5</v>
      </c>
      <c r="J24" s="285"/>
      <c r="K24" s="285"/>
      <c r="L24" s="285"/>
      <c r="M24" s="391">
        <f t="shared" si="2"/>
        <v>192</v>
      </c>
      <c r="N24" s="392">
        <f t="shared" si="3"/>
        <v>214.4</v>
      </c>
      <c r="O24" s="369">
        <v>100</v>
      </c>
      <c r="P24" s="397">
        <f t="shared" si="4"/>
        <v>2.1440000000000001</v>
      </c>
      <c r="Q24" s="398"/>
      <c r="R24" s="373"/>
      <c r="S24" s="399"/>
      <c r="T24" s="400">
        <f t="shared" si="7"/>
        <v>2.1004500000000004</v>
      </c>
      <c r="U24" s="405">
        <f>IF(VLOOKUP($G24,'KALK_grund__GR-_LOS_1'!$B$9:$C$19,1)=$G24,VLOOKUP($G24,'KALK_grund__GR-_LOS_1'!$B$9:$C$19,2),0)</f>
        <v>30</v>
      </c>
      <c r="V24" s="397">
        <f t="shared" si="8"/>
        <v>0.44666666666666666</v>
      </c>
      <c r="W24" s="401">
        <f t="shared" si="9"/>
        <v>6.7</v>
      </c>
      <c r="X24" s="287" t="s">
        <v>695</v>
      </c>
      <c r="Y24" s="402"/>
    </row>
    <row r="25" spans="1:25" x14ac:dyDescent="0.2">
      <c r="A25" s="152">
        <v>1</v>
      </c>
      <c r="B25" s="188">
        <f t="shared" si="1"/>
        <v>13</v>
      </c>
      <c r="C25" s="390" t="s">
        <v>204</v>
      </c>
      <c r="D25" s="282" t="s">
        <v>438</v>
      </c>
      <c r="E25" s="283" t="s">
        <v>214</v>
      </c>
      <c r="F25" s="284" t="s">
        <v>440</v>
      </c>
      <c r="G25" s="285" t="s">
        <v>167</v>
      </c>
      <c r="H25" s="445">
        <v>12.75</v>
      </c>
      <c r="I25" s="285">
        <v>5</v>
      </c>
      <c r="J25" s="285"/>
      <c r="K25" s="285"/>
      <c r="L25" s="285"/>
      <c r="M25" s="391">
        <f t="shared" si="2"/>
        <v>192</v>
      </c>
      <c r="N25" s="392">
        <f t="shared" si="3"/>
        <v>204</v>
      </c>
      <c r="O25" s="369">
        <v>100</v>
      </c>
      <c r="P25" s="397">
        <f t="shared" si="4"/>
        <v>2.04</v>
      </c>
      <c r="Q25" s="398"/>
      <c r="R25" s="373"/>
      <c r="S25" s="399"/>
      <c r="T25" s="400">
        <f t="shared" si="7"/>
        <v>1.9985625</v>
      </c>
      <c r="U25" s="405">
        <f>IF(VLOOKUP($G25,'KALK_grund__GR-_LOS_1'!$B$9:$C$19,1)=$G25,VLOOKUP($G25,'KALK_grund__GR-_LOS_1'!$B$9:$C$19,2),0)</f>
        <v>30</v>
      </c>
      <c r="V25" s="397">
        <f t="shared" si="8"/>
        <v>0.42499999999999999</v>
      </c>
      <c r="W25" s="401">
        <f t="shared" si="9"/>
        <v>6.375</v>
      </c>
      <c r="X25" s="287" t="s">
        <v>695</v>
      </c>
      <c r="Y25" s="402"/>
    </row>
    <row r="26" spans="1:25" x14ac:dyDescent="0.2">
      <c r="A26" s="152">
        <v>1</v>
      </c>
      <c r="B26" s="188">
        <f t="shared" si="1"/>
        <v>14</v>
      </c>
      <c r="C26" s="390" t="s">
        <v>204</v>
      </c>
      <c r="D26" s="282" t="s">
        <v>441</v>
      </c>
      <c r="E26" s="283" t="s">
        <v>212</v>
      </c>
      <c r="F26" s="284" t="s">
        <v>442</v>
      </c>
      <c r="G26" s="285" t="s">
        <v>169</v>
      </c>
      <c r="H26" s="445">
        <v>8.01</v>
      </c>
      <c r="I26" s="285">
        <v>1</v>
      </c>
      <c r="J26" s="285"/>
      <c r="K26" s="285"/>
      <c r="L26" s="285"/>
      <c r="M26" s="391">
        <f t="shared" si="2"/>
        <v>38.400000000000006</v>
      </c>
      <c r="N26" s="392">
        <f t="shared" si="3"/>
        <v>25.632000000000005</v>
      </c>
      <c r="O26" s="369">
        <v>100</v>
      </c>
      <c r="P26" s="397">
        <f t="shared" si="4"/>
        <v>0.25632000000000005</v>
      </c>
      <c r="Q26" s="398"/>
      <c r="R26" s="373"/>
      <c r="S26" s="399"/>
      <c r="T26" s="400">
        <f t="shared" si="7"/>
        <v>1.2555675000000002</v>
      </c>
      <c r="U26" s="405">
        <f>IF(VLOOKUP($G26,'KALK_grund__GR-_LOS_1'!$B$9:$C$19,1)=$G26,VLOOKUP($G26,'KALK_grund__GR-_LOS_1'!$B$9:$C$19,2),0)</f>
        <v>30</v>
      </c>
      <c r="V26" s="397">
        <f t="shared" si="8"/>
        <v>0.26700000000000002</v>
      </c>
      <c r="W26" s="401">
        <f t="shared" si="9"/>
        <v>4.0049999999999999</v>
      </c>
      <c r="X26" s="287" t="s">
        <v>695</v>
      </c>
      <c r="Y26" s="402"/>
    </row>
    <row r="27" spans="1:25" x14ac:dyDescent="0.2">
      <c r="A27" s="152">
        <v>1</v>
      </c>
      <c r="B27" s="188">
        <f t="shared" si="1"/>
        <v>15</v>
      </c>
      <c r="C27" s="390" t="s">
        <v>204</v>
      </c>
      <c r="D27" s="282" t="s">
        <v>208</v>
      </c>
      <c r="E27" s="283" t="s">
        <v>211</v>
      </c>
      <c r="F27" s="284" t="s">
        <v>284</v>
      </c>
      <c r="G27" s="285" t="s">
        <v>169</v>
      </c>
      <c r="H27" s="445">
        <v>13.53</v>
      </c>
      <c r="I27" s="285"/>
      <c r="J27" s="285"/>
      <c r="K27" s="285"/>
      <c r="L27" s="285">
        <v>1</v>
      </c>
      <c r="M27" s="391">
        <f t="shared" si="2"/>
        <v>1</v>
      </c>
      <c r="N27" s="392">
        <f t="shared" si="3"/>
        <v>1.1274999999999999</v>
      </c>
      <c r="O27" s="369">
        <v>100</v>
      </c>
      <c r="P27" s="397">
        <f t="shared" si="4"/>
        <v>1.1275E-2</v>
      </c>
      <c r="Q27" s="398"/>
      <c r="R27" s="373"/>
      <c r="S27" s="399"/>
      <c r="T27" s="400">
        <f t="shared" si="7"/>
        <v>2.1208275000000003</v>
      </c>
      <c r="U27" s="405">
        <f>IF(VLOOKUP($G27,'KALK_grund__GR-_LOS_1'!$B$9:$C$19,1)=$G27,VLOOKUP($G27,'KALK_grund__GR-_LOS_1'!$B$9:$C$19,2),0)</f>
        <v>30</v>
      </c>
      <c r="V27" s="397">
        <f t="shared" si="8"/>
        <v>0.45099999999999996</v>
      </c>
      <c r="W27" s="401">
        <f t="shared" si="9"/>
        <v>6.7649999999999997</v>
      </c>
      <c r="X27" s="287" t="s">
        <v>695</v>
      </c>
      <c r="Y27" s="402"/>
    </row>
    <row r="28" spans="1:25" x14ac:dyDescent="0.2">
      <c r="A28" s="152">
        <v>1</v>
      </c>
      <c r="B28" s="188">
        <f t="shared" si="1"/>
        <v>16</v>
      </c>
      <c r="C28" s="390" t="s">
        <v>204</v>
      </c>
      <c r="D28" s="282" t="s">
        <v>443</v>
      </c>
      <c r="E28" s="283" t="s">
        <v>223</v>
      </c>
      <c r="F28" s="286" t="s">
        <v>283</v>
      </c>
      <c r="G28" s="285" t="s">
        <v>169</v>
      </c>
      <c r="H28" s="445">
        <v>40.340000000000003</v>
      </c>
      <c r="I28" s="285">
        <v>5</v>
      </c>
      <c r="J28" s="285"/>
      <c r="K28" s="285"/>
      <c r="L28" s="285"/>
      <c r="M28" s="391">
        <f>I28*$M$10*12</f>
        <v>230</v>
      </c>
      <c r="N28" s="392">
        <f t="shared" si="3"/>
        <v>773.18333333333339</v>
      </c>
      <c r="O28" s="369">
        <v>100</v>
      </c>
      <c r="P28" s="397">
        <f t="shared" si="4"/>
        <v>7.7318333333333342</v>
      </c>
      <c r="Q28" s="398"/>
      <c r="R28" s="373"/>
      <c r="S28" s="399"/>
      <c r="T28" s="400">
        <f t="shared" si="7"/>
        <v>6.3232950000000008</v>
      </c>
      <c r="U28" s="405">
        <f>IF(VLOOKUP($G28,'KALK_grund__GR-_LOS_1'!$B$9:$C$19,1)=$G28,VLOOKUP($G28,'KALK_grund__GR-_LOS_1'!$B$9:$C$19,2),0)</f>
        <v>30</v>
      </c>
      <c r="V28" s="397">
        <f t="shared" si="8"/>
        <v>1.3446666666666667</v>
      </c>
      <c r="W28" s="401">
        <f t="shared" si="9"/>
        <v>20.170000000000002</v>
      </c>
      <c r="X28" s="287" t="s">
        <v>695</v>
      </c>
      <c r="Y28" s="402" t="s">
        <v>638</v>
      </c>
    </row>
    <row r="29" spans="1:25" x14ac:dyDescent="0.2">
      <c r="A29" s="152">
        <v>1</v>
      </c>
      <c r="B29" s="188">
        <f t="shared" si="1"/>
        <v>17</v>
      </c>
      <c r="C29" s="390" t="s">
        <v>204</v>
      </c>
      <c r="D29" s="282" t="s">
        <v>432</v>
      </c>
      <c r="E29" s="283" t="s">
        <v>225</v>
      </c>
      <c r="F29" s="284" t="s">
        <v>303</v>
      </c>
      <c r="G29" s="285" t="s">
        <v>168</v>
      </c>
      <c r="H29" s="445">
        <v>20.2</v>
      </c>
      <c r="I29" s="285">
        <v>2</v>
      </c>
      <c r="J29" s="285">
        <v>3</v>
      </c>
      <c r="K29" s="285"/>
      <c r="L29" s="285"/>
      <c r="M29" s="391">
        <f t="shared" ref="M29:M32" si="10">I29*$M$10*12</f>
        <v>92</v>
      </c>
      <c r="N29" s="392">
        <f t="shared" si="3"/>
        <v>154.86666666666665</v>
      </c>
      <c r="O29" s="369">
        <v>100</v>
      </c>
      <c r="P29" s="397">
        <f t="shared" si="4"/>
        <v>1.5486666666666664</v>
      </c>
      <c r="Q29" s="398">
        <f>H29*J29*$M$10</f>
        <v>232.29999999999998</v>
      </c>
      <c r="R29" s="374">
        <v>200</v>
      </c>
      <c r="S29" s="399">
        <f t="shared" si="6"/>
        <v>1.1615</v>
      </c>
      <c r="T29" s="400">
        <f t="shared" si="7"/>
        <v>3.16635</v>
      </c>
      <c r="U29" s="405">
        <f>IF(VLOOKUP($G29,'KALK_grund__GR-_LOS_1'!$B$9:$C$19,1)=$G29,VLOOKUP($G29,'KALK_grund__GR-_LOS_1'!$B$9:$C$19,2),0)</f>
        <v>30</v>
      </c>
      <c r="V29" s="397">
        <f t="shared" si="8"/>
        <v>0.67333333333333334</v>
      </c>
      <c r="W29" s="401">
        <f t="shared" si="9"/>
        <v>10.1</v>
      </c>
      <c r="X29" s="287" t="s">
        <v>695</v>
      </c>
      <c r="Y29" s="402" t="s">
        <v>638</v>
      </c>
    </row>
    <row r="30" spans="1:25" x14ac:dyDescent="0.2">
      <c r="A30" s="152">
        <v>1</v>
      </c>
      <c r="B30" s="188">
        <f t="shared" si="1"/>
        <v>18</v>
      </c>
      <c r="C30" s="390" t="s">
        <v>204</v>
      </c>
      <c r="D30" s="282" t="s">
        <v>444</v>
      </c>
      <c r="E30" s="283" t="s">
        <v>221</v>
      </c>
      <c r="F30" s="284" t="s">
        <v>281</v>
      </c>
      <c r="G30" s="285" t="s">
        <v>171</v>
      </c>
      <c r="H30" s="445">
        <v>64.25</v>
      </c>
      <c r="I30" s="285">
        <v>1</v>
      </c>
      <c r="J30" s="285">
        <v>4</v>
      </c>
      <c r="K30" s="285"/>
      <c r="L30" s="285"/>
      <c r="M30" s="391">
        <f t="shared" si="10"/>
        <v>46</v>
      </c>
      <c r="N30" s="392">
        <f t="shared" si="3"/>
        <v>246.29166666666666</v>
      </c>
      <c r="O30" s="369">
        <v>100</v>
      </c>
      <c r="P30" s="397">
        <f t="shared" si="4"/>
        <v>2.4629166666666666</v>
      </c>
      <c r="Q30" s="398">
        <f>H30*J30*$M$10</f>
        <v>985.16666666666674</v>
      </c>
      <c r="R30" s="374">
        <v>200</v>
      </c>
      <c r="S30" s="399">
        <f t="shared" si="6"/>
        <v>4.9258333333333333</v>
      </c>
      <c r="T30" s="400">
        <f t="shared" si="7"/>
        <v>10.071187500000001</v>
      </c>
      <c r="U30" s="405">
        <f>IF(VLOOKUP($G30,'KALK_grund__GR-_LOS_1'!$B$9:$C$19,1)=$G30,VLOOKUP($G30,'KALK_grund__GR-_LOS_1'!$B$9:$C$19,2),0)</f>
        <v>30</v>
      </c>
      <c r="V30" s="397">
        <f t="shared" si="8"/>
        <v>2.1416666666666666</v>
      </c>
      <c r="W30" s="401">
        <f t="shared" si="9"/>
        <v>32.125</v>
      </c>
      <c r="X30" s="287" t="s">
        <v>695</v>
      </c>
      <c r="Y30" s="402" t="s">
        <v>638</v>
      </c>
    </row>
    <row r="31" spans="1:25" x14ac:dyDescent="0.2">
      <c r="A31" s="152">
        <v>1</v>
      </c>
      <c r="B31" s="188">
        <f t="shared" si="1"/>
        <v>19</v>
      </c>
      <c r="C31" s="390" t="s">
        <v>204</v>
      </c>
      <c r="D31" s="282" t="s">
        <v>208</v>
      </c>
      <c r="E31" s="283" t="s">
        <v>226</v>
      </c>
      <c r="F31" s="284" t="s">
        <v>445</v>
      </c>
      <c r="G31" s="285" t="s">
        <v>162</v>
      </c>
      <c r="H31" s="445">
        <v>29.69</v>
      </c>
      <c r="I31" s="285"/>
      <c r="J31" s="285"/>
      <c r="K31" s="285"/>
      <c r="L31" s="285">
        <v>1</v>
      </c>
      <c r="M31" s="391">
        <f t="shared" ref="M31" si="11">(I31*$M$8*12)+(K31*0.8*12)+L31</f>
        <v>1</v>
      </c>
      <c r="N31" s="392">
        <f t="shared" ref="N31" si="12">(H31*M31)/12</f>
        <v>2.4741666666666666</v>
      </c>
      <c r="O31" s="369">
        <v>100</v>
      </c>
      <c r="P31" s="397">
        <f t="shared" ref="P31" si="13">N31/O31</f>
        <v>2.4741666666666665E-2</v>
      </c>
      <c r="Q31" s="398"/>
      <c r="R31" s="373"/>
      <c r="S31" s="399"/>
      <c r="T31" s="400">
        <f t="shared" ref="T31" si="14">H31/O31*$O$7</f>
        <v>4.6539074999999999</v>
      </c>
      <c r="U31" s="405">
        <f>IF(VLOOKUP($G31,'KALK_grund__GR-_LOS_1'!$B$9:$C$19,1)=$G31,VLOOKUP($G31,'KALK_grund__GR-_LOS_1'!$B$9:$C$19,2),0)</f>
        <v>30</v>
      </c>
      <c r="V31" s="397">
        <f t="shared" ref="V31" si="15">H31/U31</f>
        <v>0.98966666666666669</v>
      </c>
      <c r="W31" s="401">
        <f t="shared" ref="W31" si="16">V31*$W$7</f>
        <v>14.845000000000001</v>
      </c>
      <c r="X31" s="287" t="s">
        <v>695</v>
      </c>
      <c r="Y31" s="402"/>
    </row>
    <row r="32" spans="1:25" x14ac:dyDescent="0.2">
      <c r="A32" s="152">
        <v>1</v>
      </c>
      <c r="B32" s="188">
        <f t="shared" si="1"/>
        <v>20</v>
      </c>
      <c r="C32" s="390" t="s">
        <v>204</v>
      </c>
      <c r="D32" s="282" t="s">
        <v>444</v>
      </c>
      <c r="E32" s="283" t="s">
        <v>224</v>
      </c>
      <c r="F32" s="284" t="s">
        <v>281</v>
      </c>
      <c r="G32" s="285" t="s">
        <v>171</v>
      </c>
      <c r="H32" s="445">
        <v>68.540000000000006</v>
      </c>
      <c r="I32" s="285">
        <v>1</v>
      </c>
      <c r="J32" s="285">
        <v>4</v>
      </c>
      <c r="K32" s="285"/>
      <c r="L32" s="285"/>
      <c r="M32" s="391">
        <f t="shared" si="10"/>
        <v>46</v>
      </c>
      <c r="N32" s="392">
        <f t="shared" si="3"/>
        <v>262.73666666666668</v>
      </c>
      <c r="O32" s="369">
        <v>100</v>
      </c>
      <c r="P32" s="397">
        <f t="shared" si="4"/>
        <v>2.6273666666666666</v>
      </c>
      <c r="Q32" s="398">
        <f>H32*J32*$M$10</f>
        <v>1050.9466666666667</v>
      </c>
      <c r="R32" s="374">
        <v>200</v>
      </c>
      <c r="S32" s="399">
        <f t="shared" si="6"/>
        <v>5.2547333333333333</v>
      </c>
      <c r="T32" s="400">
        <f t="shared" si="7"/>
        <v>10.743645000000001</v>
      </c>
      <c r="U32" s="405">
        <f>IF(VLOOKUP($G32,'KALK_grund__GR-_LOS_1'!$B$9:$C$19,1)=$G32,VLOOKUP($G32,'KALK_grund__GR-_LOS_1'!$B$9:$C$19,2),0)</f>
        <v>30</v>
      </c>
      <c r="V32" s="397">
        <f t="shared" si="8"/>
        <v>2.2846666666666668</v>
      </c>
      <c r="W32" s="401">
        <f t="shared" si="9"/>
        <v>34.270000000000003</v>
      </c>
      <c r="X32" s="287" t="s">
        <v>695</v>
      </c>
      <c r="Y32" s="402" t="s">
        <v>638</v>
      </c>
    </row>
    <row r="33" spans="1:25" x14ac:dyDescent="0.2">
      <c r="A33" s="152"/>
      <c r="B33" s="188">
        <f t="shared" si="1"/>
        <v>21</v>
      </c>
      <c r="C33" s="390" t="s">
        <v>204</v>
      </c>
      <c r="D33" s="282" t="s">
        <v>444</v>
      </c>
      <c r="E33" s="283" t="s">
        <v>227</v>
      </c>
      <c r="F33" s="284" t="s">
        <v>458</v>
      </c>
      <c r="G33" s="292" t="s">
        <v>164</v>
      </c>
      <c r="H33" s="445">
        <v>69.42</v>
      </c>
      <c r="I33" s="285">
        <v>1</v>
      </c>
      <c r="J33" s="285">
        <v>4</v>
      </c>
      <c r="K33" s="285"/>
      <c r="L33" s="285"/>
      <c r="M33" s="391">
        <f t="shared" ref="M33:M37" si="17">I33*$M$10*12</f>
        <v>46</v>
      </c>
      <c r="N33" s="392">
        <f t="shared" ref="N33:N37" si="18">(H33*M33)/12</f>
        <v>266.11</v>
      </c>
      <c r="O33" s="369">
        <v>100</v>
      </c>
      <c r="P33" s="397">
        <f t="shared" ref="P33:P37" si="19">N33/O33</f>
        <v>2.6611000000000002</v>
      </c>
      <c r="Q33" s="398">
        <f t="shared" ref="Q33:Q37" si="20">H33*J33*$M$10</f>
        <v>1064.44</v>
      </c>
      <c r="R33" s="374">
        <v>200</v>
      </c>
      <c r="S33" s="399">
        <f t="shared" ref="S33:S37" si="21">Q33/R33</f>
        <v>5.3222000000000005</v>
      </c>
      <c r="T33" s="400">
        <f t="shared" ref="T33:T37" si="22">H33/O33*$O$7</f>
        <v>10.881585000000001</v>
      </c>
      <c r="U33" s="405">
        <f>IF(VLOOKUP($G33,'KALK_grund__GR-_LOS_1'!$B$9:$C$19,1)=$G33,VLOOKUP($G33,'KALK_grund__GR-_LOS_1'!$B$9:$C$19,2),0)</f>
        <v>30</v>
      </c>
      <c r="V33" s="397">
        <f t="shared" ref="V33:V37" si="23">H33/U33</f>
        <v>2.3140000000000001</v>
      </c>
      <c r="W33" s="401">
        <f t="shared" ref="W33:W37" si="24">V33*$W$7</f>
        <v>34.71</v>
      </c>
      <c r="X33" s="287" t="s">
        <v>707</v>
      </c>
      <c r="Y33" s="402" t="s">
        <v>638</v>
      </c>
    </row>
    <row r="34" spans="1:25" x14ac:dyDescent="0.2">
      <c r="A34" s="152"/>
      <c r="B34" s="188">
        <f t="shared" si="1"/>
        <v>22</v>
      </c>
      <c r="C34" s="390" t="s">
        <v>204</v>
      </c>
      <c r="D34" s="282" t="s">
        <v>208</v>
      </c>
      <c r="E34" s="283" t="s">
        <v>228</v>
      </c>
      <c r="F34" s="284" t="s">
        <v>702</v>
      </c>
      <c r="G34" s="292" t="s">
        <v>164</v>
      </c>
      <c r="H34" s="445">
        <v>14.11</v>
      </c>
      <c r="I34" s="285">
        <v>1</v>
      </c>
      <c r="J34" s="285"/>
      <c r="K34" s="285"/>
      <c r="L34" s="285"/>
      <c r="M34" s="391">
        <f t="shared" si="17"/>
        <v>46</v>
      </c>
      <c r="N34" s="392">
        <f t="shared" si="18"/>
        <v>54.088333333333331</v>
      </c>
      <c r="O34" s="369">
        <v>100</v>
      </c>
      <c r="P34" s="397">
        <f t="shared" si="19"/>
        <v>0.54088333333333327</v>
      </c>
      <c r="Q34" s="398">
        <f t="shared" si="20"/>
        <v>0</v>
      </c>
      <c r="R34" s="374">
        <v>200</v>
      </c>
      <c r="S34" s="399">
        <f t="shared" si="21"/>
        <v>0</v>
      </c>
      <c r="T34" s="400">
        <f t="shared" si="22"/>
        <v>2.2117425000000002</v>
      </c>
      <c r="U34" s="405">
        <f>IF(VLOOKUP($G34,'KALK_grund__GR-_LOS_1'!$B$9:$C$19,1)=$G34,VLOOKUP($G34,'KALK_grund__GR-_LOS_1'!$B$9:$C$19,2),0)</f>
        <v>30</v>
      </c>
      <c r="V34" s="397">
        <f t="shared" si="23"/>
        <v>0.47033333333333333</v>
      </c>
      <c r="W34" s="401">
        <f t="shared" si="24"/>
        <v>7.0549999999999997</v>
      </c>
      <c r="X34" s="287" t="s">
        <v>708</v>
      </c>
      <c r="Y34" s="402" t="s">
        <v>638</v>
      </c>
    </row>
    <row r="35" spans="1:25" x14ac:dyDescent="0.2">
      <c r="A35" s="152"/>
      <c r="B35" s="188">
        <f t="shared" si="1"/>
        <v>23</v>
      </c>
      <c r="C35" s="390" t="s">
        <v>204</v>
      </c>
      <c r="D35" s="282" t="s">
        <v>208</v>
      </c>
      <c r="E35" s="283" t="s">
        <v>704</v>
      </c>
      <c r="F35" s="284" t="s">
        <v>243</v>
      </c>
      <c r="G35" s="292" t="s">
        <v>164</v>
      </c>
      <c r="H35" s="445">
        <v>30.78</v>
      </c>
      <c r="I35" s="285"/>
      <c r="J35" s="285"/>
      <c r="K35" s="285"/>
      <c r="L35" s="285">
        <v>1</v>
      </c>
      <c r="M35" s="391">
        <f t="shared" ref="M35" si="25">(I35*$M$8*12)+(K35*0.8*12)+L35</f>
        <v>1</v>
      </c>
      <c r="N35" s="392">
        <f t="shared" si="18"/>
        <v>2.5649999999999999</v>
      </c>
      <c r="O35" s="369">
        <v>100</v>
      </c>
      <c r="P35" s="397">
        <f t="shared" si="19"/>
        <v>2.5649999999999999E-2</v>
      </c>
      <c r="Q35" s="398"/>
      <c r="R35" s="373"/>
      <c r="S35" s="399"/>
      <c r="T35" s="400">
        <f t="shared" si="22"/>
        <v>4.8247650000000002</v>
      </c>
      <c r="U35" s="405">
        <f>IF(VLOOKUP($G35,'KALK_grund__GR-_LOS_1'!$B$9:$C$19,1)=$G35,VLOOKUP($G35,'KALK_grund__GR-_LOS_1'!$B$9:$C$19,2),0)</f>
        <v>30</v>
      </c>
      <c r="V35" s="397">
        <f t="shared" si="23"/>
        <v>1.026</v>
      </c>
      <c r="W35" s="401">
        <f t="shared" si="24"/>
        <v>15.39</v>
      </c>
      <c r="X35" s="287" t="s">
        <v>695</v>
      </c>
      <c r="Y35" s="402"/>
    </row>
    <row r="36" spans="1:25" x14ac:dyDescent="0.2">
      <c r="A36" s="152"/>
      <c r="B36" s="188">
        <f t="shared" si="1"/>
        <v>24</v>
      </c>
      <c r="C36" s="390" t="s">
        <v>204</v>
      </c>
      <c r="D36" s="282" t="s">
        <v>444</v>
      </c>
      <c r="E36" s="283" t="s">
        <v>229</v>
      </c>
      <c r="F36" s="284" t="s">
        <v>705</v>
      </c>
      <c r="G36" s="292" t="s">
        <v>164</v>
      </c>
      <c r="H36" s="445">
        <v>93.78</v>
      </c>
      <c r="I36" s="285">
        <v>1</v>
      </c>
      <c r="J36" s="285">
        <v>4</v>
      </c>
      <c r="K36" s="285"/>
      <c r="L36" s="285"/>
      <c r="M36" s="391">
        <f t="shared" si="17"/>
        <v>46</v>
      </c>
      <c r="N36" s="392">
        <f t="shared" si="18"/>
        <v>359.49</v>
      </c>
      <c r="O36" s="369">
        <v>100</v>
      </c>
      <c r="P36" s="397">
        <f t="shared" si="19"/>
        <v>3.5949</v>
      </c>
      <c r="Q36" s="398">
        <f t="shared" si="20"/>
        <v>1437.96</v>
      </c>
      <c r="R36" s="374">
        <v>200</v>
      </c>
      <c r="S36" s="399">
        <f t="shared" si="21"/>
        <v>7.1898</v>
      </c>
      <c r="T36" s="400">
        <f t="shared" si="22"/>
        <v>14.700015</v>
      </c>
      <c r="U36" s="405">
        <f>IF(VLOOKUP($G36,'KALK_grund__GR-_LOS_1'!$B$9:$C$19,1)=$G36,VLOOKUP($G36,'KALK_grund__GR-_LOS_1'!$B$9:$C$19,2),0)</f>
        <v>30</v>
      </c>
      <c r="V36" s="397">
        <f t="shared" si="23"/>
        <v>3.1259999999999999</v>
      </c>
      <c r="W36" s="401">
        <f t="shared" si="24"/>
        <v>46.89</v>
      </c>
      <c r="X36" s="287" t="s">
        <v>709</v>
      </c>
      <c r="Y36" s="402" t="s">
        <v>638</v>
      </c>
    </row>
    <row r="37" spans="1:25" x14ac:dyDescent="0.2">
      <c r="A37" s="152"/>
      <c r="B37" s="188">
        <f t="shared" si="1"/>
        <v>25</v>
      </c>
      <c r="C37" s="390" t="s">
        <v>204</v>
      </c>
      <c r="D37" s="282" t="s">
        <v>208</v>
      </c>
      <c r="E37" s="283" t="s">
        <v>703</v>
      </c>
      <c r="F37" s="284" t="s">
        <v>706</v>
      </c>
      <c r="G37" s="292" t="s">
        <v>164</v>
      </c>
      <c r="H37" s="445">
        <v>4.7</v>
      </c>
      <c r="I37" s="285">
        <v>1</v>
      </c>
      <c r="J37" s="285"/>
      <c r="K37" s="285"/>
      <c r="L37" s="285"/>
      <c r="M37" s="391">
        <f t="shared" si="17"/>
        <v>46</v>
      </c>
      <c r="N37" s="392">
        <f t="shared" si="18"/>
        <v>18.016666666666669</v>
      </c>
      <c r="O37" s="369">
        <v>100</v>
      </c>
      <c r="P37" s="397">
        <f t="shared" si="19"/>
        <v>0.1801666666666667</v>
      </c>
      <c r="Q37" s="398">
        <f t="shared" si="20"/>
        <v>0</v>
      </c>
      <c r="R37" s="374">
        <v>200</v>
      </c>
      <c r="S37" s="399">
        <f t="shared" si="21"/>
        <v>0</v>
      </c>
      <c r="T37" s="400">
        <f t="shared" si="22"/>
        <v>0.73672500000000007</v>
      </c>
      <c r="U37" s="405">
        <f>IF(VLOOKUP($G37,'KALK_grund__GR-_LOS_1'!$B$9:$C$19,1)=$G37,VLOOKUP($G37,'KALK_grund__GR-_LOS_1'!$B$9:$C$19,2),0)</f>
        <v>30</v>
      </c>
      <c r="V37" s="397">
        <f t="shared" si="23"/>
        <v>0.15666666666666668</v>
      </c>
      <c r="W37" s="401">
        <f t="shared" si="24"/>
        <v>2.35</v>
      </c>
      <c r="X37" s="287" t="s">
        <v>710</v>
      </c>
      <c r="Y37" s="402" t="s">
        <v>638</v>
      </c>
    </row>
    <row r="38" spans="1:25" x14ac:dyDescent="0.2">
      <c r="A38" s="152">
        <v>1</v>
      </c>
      <c r="B38" s="188">
        <f t="shared" si="1"/>
        <v>26</v>
      </c>
      <c r="C38" s="390" t="s">
        <v>233</v>
      </c>
      <c r="D38" s="282" t="s">
        <v>446</v>
      </c>
      <c r="E38" s="283" t="s">
        <v>249</v>
      </c>
      <c r="F38" s="284" t="s">
        <v>207</v>
      </c>
      <c r="G38" s="285" t="s">
        <v>169</v>
      </c>
      <c r="H38" s="445">
        <v>343.9</v>
      </c>
      <c r="I38" s="285">
        <v>2</v>
      </c>
      <c r="J38" s="285">
        <v>3</v>
      </c>
      <c r="K38" s="285"/>
      <c r="L38" s="285"/>
      <c r="M38" s="391">
        <f>((I38*$M$8*12)+(K38*0.8*12)+L38)/2</f>
        <v>38.400000000000006</v>
      </c>
      <c r="N38" s="392">
        <f t="shared" si="3"/>
        <v>1100.48</v>
      </c>
      <c r="O38" s="369">
        <v>100</v>
      </c>
      <c r="P38" s="397">
        <f t="shared" si="4"/>
        <v>11.004799999999999</v>
      </c>
      <c r="Q38" s="398">
        <f>(H38*J38*$M$8)/2</f>
        <v>1650.7199999999998</v>
      </c>
      <c r="R38" s="374">
        <v>200</v>
      </c>
      <c r="S38" s="399">
        <f t="shared" si="6"/>
        <v>8.2535999999999987</v>
      </c>
      <c r="T38" s="400">
        <f t="shared" si="7"/>
        <v>53.906324999999995</v>
      </c>
      <c r="U38" s="405">
        <f>IF(VLOOKUP($G38,'KALK_grund__GR-_LOS_1'!$B$9:$C$19,1)=$G38,VLOOKUP($G38,'KALK_grund__GR-_LOS_1'!$B$9:$C$19,2),0)</f>
        <v>30</v>
      </c>
      <c r="V38" s="397">
        <f t="shared" si="8"/>
        <v>11.463333333333333</v>
      </c>
      <c r="W38" s="401">
        <f t="shared" si="9"/>
        <v>171.95</v>
      </c>
      <c r="X38" s="287" t="s">
        <v>695</v>
      </c>
      <c r="Y38" s="402" t="s">
        <v>639</v>
      </c>
    </row>
    <row r="39" spans="1:25" x14ac:dyDescent="0.2">
      <c r="A39" s="152"/>
      <c r="B39" s="188">
        <f t="shared" si="1"/>
        <v>27</v>
      </c>
      <c r="C39" s="390"/>
      <c r="D39" s="282" t="s">
        <v>641</v>
      </c>
      <c r="E39" s="283" t="s">
        <v>249</v>
      </c>
      <c r="F39" s="284" t="s">
        <v>207</v>
      </c>
      <c r="G39" s="285" t="s">
        <v>169</v>
      </c>
      <c r="H39" s="445">
        <v>343.9</v>
      </c>
      <c r="I39" s="285">
        <v>5</v>
      </c>
      <c r="J39" s="285"/>
      <c r="K39" s="285"/>
      <c r="L39" s="285"/>
      <c r="M39" s="391">
        <f>((I39*$M$8*12)+(K39*0.8*12)+L39)/2</f>
        <v>96</v>
      </c>
      <c r="N39" s="392">
        <f t="shared" ref="N39" si="26">(H39*M39)/12</f>
        <v>2751.1999999999994</v>
      </c>
      <c r="O39" s="369">
        <v>100</v>
      </c>
      <c r="P39" s="397">
        <f t="shared" si="4"/>
        <v>27.511999999999993</v>
      </c>
      <c r="Q39" s="398"/>
      <c r="R39" s="398"/>
      <c r="S39" s="398"/>
      <c r="T39" s="398"/>
      <c r="U39" s="398"/>
      <c r="V39" s="397"/>
      <c r="W39" s="401"/>
      <c r="X39" s="287" t="s">
        <v>695</v>
      </c>
      <c r="Y39" s="402" t="s">
        <v>640</v>
      </c>
    </row>
    <row r="40" spans="1:25" x14ac:dyDescent="0.2">
      <c r="A40" s="152">
        <v>1</v>
      </c>
      <c r="B40" s="188">
        <f t="shared" si="1"/>
        <v>28</v>
      </c>
      <c r="C40" s="390" t="s">
        <v>233</v>
      </c>
      <c r="D40" s="282" t="s">
        <v>447</v>
      </c>
      <c r="E40" s="283" t="s">
        <v>250</v>
      </c>
      <c r="F40" s="284" t="s">
        <v>282</v>
      </c>
      <c r="G40" s="285" t="s">
        <v>166</v>
      </c>
      <c r="H40" s="445">
        <v>57.68</v>
      </c>
      <c r="I40" s="285">
        <v>3</v>
      </c>
      <c r="J40" s="285"/>
      <c r="K40" s="285"/>
      <c r="L40" s="285"/>
      <c r="M40" s="391">
        <f t="shared" si="2"/>
        <v>115.20000000000002</v>
      </c>
      <c r="N40" s="392">
        <f t="shared" si="3"/>
        <v>553.72800000000007</v>
      </c>
      <c r="O40" s="369">
        <v>100</v>
      </c>
      <c r="P40" s="397">
        <f t="shared" si="4"/>
        <v>5.5372800000000009</v>
      </c>
      <c r="Q40" s="398"/>
      <c r="R40" s="373"/>
      <c r="S40" s="399"/>
      <c r="T40" s="400">
        <f t="shared" si="7"/>
        <v>9.0413399999999999</v>
      </c>
      <c r="U40" s="405">
        <f>IF(VLOOKUP($G40,'KALK_grund__GR-_LOS_1'!$B$9:$C$19,1)=$G40,VLOOKUP($G40,'KALK_grund__GR-_LOS_1'!$B$9:$C$19,2),0)</f>
        <v>30</v>
      </c>
      <c r="V40" s="397">
        <f t="shared" si="8"/>
        <v>1.9226666666666667</v>
      </c>
      <c r="W40" s="401">
        <f t="shared" si="9"/>
        <v>28.84</v>
      </c>
      <c r="X40" s="287" t="s">
        <v>695</v>
      </c>
      <c r="Y40" s="402"/>
    </row>
    <row r="41" spans="1:25" x14ac:dyDescent="0.2">
      <c r="A41" s="152">
        <v>1</v>
      </c>
      <c r="B41" s="188">
        <f t="shared" si="1"/>
        <v>29</v>
      </c>
      <c r="C41" s="390" t="s">
        <v>233</v>
      </c>
      <c r="D41" s="282" t="s">
        <v>448</v>
      </c>
      <c r="E41" s="283" t="s">
        <v>251</v>
      </c>
      <c r="F41" s="284" t="s">
        <v>449</v>
      </c>
      <c r="G41" s="285" t="s">
        <v>166</v>
      </c>
      <c r="H41" s="445">
        <v>70.010000000000005</v>
      </c>
      <c r="I41" s="285">
        <v>2</v>
      </c>
      <c r="J41" s="285"/>
      <c r="K41" s="285"/>
      <c r="L41" s="285"/>
      <c r="M41" s="391">
        <f t="shared" si="2"/>
        <v>76.800000000000011</v>
      </c>
      <c r="N41" s="392">
        <f t="shared" si="3"/>
        <v>448.06400000000008</v>
      </c>
      <c r="O41" s="369">
        <v>100</v>
      </c>
      <c r="P41" s="397">
        <f t="shared" si="4"/>
        <v>4.4806400000000011</v>
      </c>
      <c r="Q41" s="398"/>
      <c r="R41" s="373"/>
      <c r="S41" s="399"/>
      <c r="T41" s="400">
        <f t="shared" si="7"/>
        <v>10.974067500000002</v>
      </c>
      <c r="U41" s="405">
        <f>IF(VLOOKUP($G41,'KALK_grund__GR-_LOS_1'!$B$9:$C$19,1)=$G41,VLOOKUP($G41,'KALK_grund__GR-_LOS_1'!$B$9:$C$19,2),0)</f>
        <v>30</v>
      </c>
      <c r="V41" s="397">
        <f t="shared" si="8"/>
        <v>2.3336666666666668</v>
      </c>
      <c r="W41" s="401">
        <f t="shared" si="9"/>
        <v>35.005000000000003</v>
      </c>
      <c r="X41" s="287" t="s">
        <v>695</v>
      </c>
      <c r="Y41" s="402"/>
    </row>
    <row r="42" spans="1:25" x14ac:dyDescent="0.2">
      <c r="A42" s="152">
        <v>1</v>
      </c>
      <c r="B42" s="188">
        <f t="shared" si="1"/>
        <v>30</v>
      </c>
      <c r="C42" s="390" t="s">
        <v>233</v>
      </c>
      <c r="D42" s="282" t="s">
        <v>450</v>
      </c>
      <c r="E42" s="283" t="s">
        <v>234</v>
      </c>
      <c r="F42" s="284" t="s">
        <v>711</v>
      </c>
      <c r="G42" s="285" t="s">
        <v>171</v>
      </c>
      <c r="H42" s="445">
        <v>18.03</v>
      </c>
      <c r="I42" s="285">
        <v>1</v>
      </c>
      <c r="J42" s="285">
        <v>4</v>
      </c>
      <c r="K42" s="285"/>
      <c r="L42" s="285"/>
      <c r="M42" s="391">
        <f t="shared" si="2"/>
        <v>38.400000000000006</v>
      </c>
      <c r="N42" s="392">
        <f t="shared" si="3"/>
        <v>57.696000000000019</v>
      </c>
      <c r="O42" s="369">
        <v>100</v>
      </c>
      <c r="P42" s="397">
        <f t="shared" si="4"/>
        <v>0.57696000000000014</v>
      </c>
      <c r="Q42" s="398">
        <f t="shared" si="5"/>
        <v>230.78400000000002</v>
      </c>
      <c r="R42" s="374">
        <v>200</v>
      </c>
      <c r="S42" s="399">
        <f t="shared" si="6"/>
        <v>1.1539200000000001</v>
      </c>
      <c r="T42" s="400">
        <f t="shared" si="7"/>
        <v>2.8262025000000004</v>
      </c>
      <c r="U42" s="405">
        <f>IF(VLOOKUP($G42,'KALK_grund__GR-_LOS_1'!$B$9:$C$19,1)=$G42,VLOOKUP($G42,'KALK_grund__GR-_LOS_1'!$B$9:$C$19,2),0)</f>
        <v>30</v>
      </c>
      <c r="V42" s="397">
        <f t="shared" si="8"/>
        <v>0.60100000000000009</v>
      </c>
      <c r="W42" s="401">
        <f t="shared" si="9"/>
        <v>9.0150000000000006</v>
      </c>
      <c r="X42" s="287" t="s">
        <v>695</v>
      </c>
      <c r="Y42" s="402"/>
    </row>
    <row r="43" spans="1:25" x14ac:dyDescent="0.2">
      <c r="A43" s="152">
        <v>1</v>
      </c>
      <c r="B43" s="188">
        <f t="shared" si="1"/>
        <v>31</v>
      </c>
      <c r="C43" s="390" t="s">
        <v>233</v>
      </c>
      <c r="D43" s="282" t="s">
        <v>457</v>
      </c>
      <c r="E43" s="283" t="s">
        <v>235</v>
      </c>
      <c r="F43" s="284" t="s">
        <v>712</v>
      </c>
      <c r="G43" s="285" t="s">
        <v>171</v>
      </c>
      <c r="H43" s="445">
        <v>17.55</v>
      </c>
      <c r="I43" s="285">
        <v>2</v>
      </c>
      <c r="J43" s="285"/>
      <c r="K43" s="285"/>
      <c r="L43" s="285"/>
      <c r="M43" s="391">
        <f t="shared" si="2"/>
        <v>76.800000000000011</v>
      </c>
      <c r="N43" s="392">
        <f t="shared" si="3"/>
        <v>112.32000000000001</v>
      </c>
      <c r="O43" s="369">
        <v>100</v>
      </c>
      <c r="P43" s="397">
        <f t="shared" si="4"/>
        <v>1.1232</v>
      </c>
      <c r="Q43" s="398">
        <f t="shared" si="5"/>
        <v>0</v>
      </c>
      <c r="R43" s="374">
        <v>200</v>
      </c>
      <c r="S43" s="399">
        <f t="shared" si="6"/>
        <v>0</v>
      </c>
      <c r="T43" s="400">
        <f t="shared" si="7"/>
        <v>2.7509625000000004</v>
      </c>
      <c r="U43" s="405">
        <f>IF(VLOOKUP($G43,'KALK_grund__GR-_LOS_1'!$B$9:$C$19,1)=$G43,VLOOKUP($G43,'KALK_grund__GR-_LOS_1'!$B$9:$C$19,2),0)</f>
        <v>30</v>
      </c>
      <c r="V43" s="397">
        <f t="shared" si="8"/>
        <v>0.58500000000000008</v>
      </c>
      <c r="W43" s="401">
        <f t="shared" si="9"/>
        <v>8.7750000000000004</v>
      </c>
      <c r="X43" s="287" t="s">
        <v>695</v>
      </c>
      <c r="Y43" s="402"/>
    </row>
    <row r="44" spans="1:25" x14ac:dyDescent="0.2">
      <c r="A44" s="152">
        <v>1</v>
      </c>
      <c r="B44" s="188">
        <f t="shared" si="1"/>
        <v>32</v>
      </c>
      <c r="C44" s="390" t="s">
        <v>233</v>
      </c>
      <c r="D44" s="282" t="s">
        <v>434</v>
      </c>
      <c r="E44" s="283" t="s">
        <v>237</v>
      </c>
      <c r="F44" s="284" t="s">
        <v>452</v>
      </c>
      <c r="G44" s="285" t="s">
        <v>171</v>
      </c>
      <c r="H44" s="445">
        <v>33.69</v>
      </c>
      <c r="I44" s="285">
        <v>1</v>
      </c>
      <c r="J44" s="285">
        <v>4</v>
      </c>
      <c r="K44" s="285"/>
      <c r="L44" s="285"/>
      <c r="M44" s="391">
        <f t="shared" si="2"/>
        <v>38.400000000000006</v>
      </c>
      <c r="N44" s="392">
        <f t="shared" si="3"/>
        <v>107.80800000000001</v>
      </c>
      <c r="O44" s="369">
        <v>100</v>
      </c>
      <c r="P44" s="397">
        <f t="shared" si="4"/>
        <v>1.0780800000000001</v>
      </c>
      <c r="Q44" s="398">
        <f t="shared" si="5"/>
        <v>431.23199999999997</v>
      </c>
      <c r="R44" s="374">
        <v>200</v>
      </c>
      <c r="S44" s="399">
        <f t="shared" si="6"/>
        <v>2.1561599999999999</v>
      </c>
      <c r="T44" s="400">
        <f t="shared" si="7"/>
        <v>5.2809074999999996</v>
      </c>
      <c r="U44" s="405">
        <f>IF(VLOOKUP($G44,'KALK_grund__GR-_LOS_1'!$B$9:$C$19,1)=$G44,VLOOKUP($G44,'KALK_grund__GR-_LOS_1'!$B$9:$C$19,2),0)</f>
        <v>30</v>
      </c>
      <c r="V44" s="397">
        <f t="shared" si="8"/>
        <v>1.123</v>
      </c>
      <c r="W44" s="401">
        <f t="shared" si="9"/>
        <v>16.844999999999999</v>
      </c>
      <c r="X44" s="287" t="s">
        <v>695</v>
      </c>
      <c r="Y44" s="402"/>
    </row>
    <row r="45" spans="1:25" x14ac:dyDescent="0.2">
      <c r="A45" s="152">
        <v>1</v>
      </c>
      <c r="B45" s="188">
        <f t="shared" si="1"/>
        <v>33</v>
      </c>
      <c r="C45" s="390" t="s">
        <v>233</v>
      </c>
      <c r="D45" s="289" t="s">
        <v>434</v>
      </c>
      <c r="E45" s="290" t="s">
        <v>239</v>
      </c>
      <c r="F45" s="291" t="s">
        <v>278</v>
      </c>
      <c r="G45" s="292" t="s">
        <v>171</v>
      </c>
      <c r="H45" s="448">
        <v>56.9</v>
      </c>
      <c r="I45" s="294">
        <v>1</v>
      </c>
      <c r="J45" s="295">
        <v>4</v>
      </c>
      <c r="K45" s="295"/>
      <c r="L45" s="295"/>
      <c r="M45" s="391">
        <f t="shared" si="2"/>
        <v>38.400000000000006</v>
      </c>
      <c r="N45" s="392">
        <f t="shared" si="3"/>
        <v>182.08000000000004</v>
      </c>
      <c r="O45" s="369">
        <v>100</v>
      </c>
      <c r="P45" s="397">
        <f t="shared" si="4"/>
        <v>1.8208000000000004</v>
      </c>
      <c r="Q45" s="398">
        <f t="shared" si="5"/>
        <v>728.32</v>
      </c>
      <c r="R45" s="374">
        <v>200</v>
      </c>
      <c r="S45" s="399">
        <f t="shared" si="6"/>
        <v>3.6416000000000004</v>
      </c>
      <c r="T45" s="400">
        <f t="shared" si="7"/>
        <v>8.9190749999999994</v>
      </c>
      <c r="U45" s="405">
        <f>IF(VLOOKUP($G45,'KALK_grund__GR-_LOS_1'!$B$9:$C$19,1)=$G45,VLOOKUP($G45,'KALK_grund__GR-_LOS_1'!$B$9:$C$19,2),0)</f>
        <v>30</v>
      </c>
      <c r="V45" s="397">
        <f t="shared" si="8"/>
        <v>1.8966666666666667</v>
      </c>
      <c r="W45" s="401">
        <f t="shared" si="9"/>
        <v>28.45</v>
      </c>
      <c r="X45" s="287" t="s">
        <v>695</v>
      </c>
      <c r="Y45" s="402"/>
    </row>
    <row r="46" spans="1:25" x14ac:dyDescent="0.2">
      <c r="A46" s="152">
        <v>1</v>
      </c>
      <c r="B46" s="188">
        <f t="shared" si="1"/>
        <v>34</v>
      </c>
      <c r="C46" s="390" t="s">
        <v>233</v>
      </c>
      <c r="D46" s="289" t="s">
        <v>434</v>
      </c>
      <c r="E46" s="290" t="s">
        <v>240</v>
      </c>
      <c r="F46" s="291" t="s">
        <v>278</v>
      </c>
      <c r="G46" s="292" t="s">
        <v>171</v>
      </c>
      <c r="H46" s="448">
        <v>60.21</v>
      </c>
      <c r="I46" s="296">
        <v>1</v>
      </c>
      <c r="J46" s="295">
        <v>4</v>
      </c>
      <c r="K46" s="295"/>
      <c r="L46" s="295"/>
      <c r="M46" s="391">
        <f t="shared" si="2"/>
        <v>38.400000000000006</v>
      </c>
      <c r="N46" s="392">
        <f t="shared" si="3"/>
        <v>192.67200000000003</v>
      </c>
      <c r="O46" s="369">
        <v>100</v>
      </c>
      <c r="P46" s="397">
        <f t="shared" si="4"/>
        <v>1.9267200000000002</v>
      </c>
      <c r="Q46" s="398">
        <f t="shared" si="5"/>
        <v>770.6880000000001</v>
      </c>
      <c r="R46" s="374">
        <v>200</v>
      </c>
      <c r="S46" s="399">
        <f t="shared" si="6"/>
        <v>3.8534400000000004</v>
      </c>
      <c r="T46" s="400">
        <f t="shared" si="7"/>
        <v>9.4379174999999993</v>
      </c>
      <c r="U46" s="405">
        <f>IF(VLOOKUP($G46,'KALK_grund__GR-_LOS_1'!$B$9:$C$19,1)=$G46,VLOOKUP($G46,'KALK_grund__GR-_LOS_1'!$B$9:$C$19,2),0)</f>
        <v>30</v>
      </c>
      <c r="V46" s="397">
        <f t="shared" si="8"/>
        <v>2.0070000000000001</v>
      </c>
      <c r="W46" s="401">
        <f t="shared" si="9"/>
        <v>30.105</v>
      </c>
      <c r="X46" s="287" t="s">
        <v>695</v>
      </c>
      <c r="Y46" s="402"/>
    </row>
    <row r="47" spans="1:25" x14ac:dyDescent="0.2">
      <c r="A47" s="152">
        <v>1</v>
      </c>
      <c r="B47" s="188">
        <f t="shared" si="1"/>
        <v>35</v>
      </c>
      <c r="C47" s="390" t="s">
        <v>233</v>
      </c>
      <c r="D47" s="289" t="s">
        <v>444</v>
      </c>
      <c r="E47" s="290" t="s">
        <v>241</v>
      </c>
      <c r="F47" s="291" t="s">
        <v>281</v>
      </c>
      <c r="G47" s="292" t="s">
        <v>171</v>
      </c>
      <c r="H47" s="448">
        <v>71.87</v>
      </c>
      <c r="I47" s="294">
        <v>1</v>
      </c>
      <c r="J47" s="295">
        <v>4</v>
      </c>
      <c r="K47" s="295"/>
      <c r="L47" s="295"/>
      <c r="M47" s="391">
        <f t="shared" si="2"/>
        <v>38.400000000000006</v>
      </c>
      <c r="N47" s="392">
        <f t="shared" si="3"/>
        <v>229.98400000000004</v>
      </c>
      <c r="O47" s="369">
        <v>100</v>
      </c>
      <c r="P47" s="397">
        <f t="shared" si="4"/>
        <v>2.2998400000000006</v>
      </c>
      <c r="Q47" s="398">
        <f t="shared" si="5"/>
        <v>919.93600000000015</v>
      </c>
      <c r="R47" s="374">
        <v>200</v>
      </c>
      <c r="S47" s="399">
        <f t="shared" si="6"/>
        <v>4.5996800000000011</v>
      </c>
      <c r="T47" s="400">
        <f t="shared" si="7"/>
        <v>11.265622500000001</v>
      </c>
      <c r="U47" s="405">
        <f>IF(VLOOKUP($G47,'KALK_grund__GR-_LOS_1'!$B$9:$C$19,1)=$G47,VLOOKUP($G47,'KALK_grund__GR-_LOS_1'!$B$9:$C$19,2),0)</f>
        <v>30</v>
      </c>
      <c r="V47" s="397">
        <f t="shared" si="8"/>
        <v>2.3956666666666666</v>
      </c>
      <c r="W47" s="401">
        <f t="shared" si="9"/>
        <v>35.935000000000002</v>
      </c>
      <c r="X47" s="287" t="s">
        <v>695</v>
      </c>
      <c r="Y47" s="402"/>
    </row>
    <row r="48" spans="1:25" x14ac:dyDescent="0.2">
      <c r="A48" s="152">
        <v>1</v>
      </c>
      <c r="B48" s="188">
        <f t="shared" si="1"/>
        <v>36</v>
      </c>
      <c r="C48" s="390" t="s">
        <v>233</v>
      </c>
      <c r="D48" s="289" t="s">
        <v>453</v>
      </c>
      <c r="E48" s="290" t="s">
        <v>242</v>
      </c>
      <c r="F48" s="291" t="s">
        <v>454</v>
      </c>
      <c r="G48" s="292" t="s">
        <v>171</v>
      </c>
      <c r="H48" s="448">
        <v>24.42</v>
      </c>
      <c r="I48" s="296">
        <v>5</v>
      </c>
      <c r="J48" s="295"/>
      <c r="K48" s="295"/>
      <c r="L48" s="295"/>
      <c r="M48" s="391">
        <f t="shared" si="2"/>
        <v>192</v>
      </c>
      <c r="N48" s="392">
        <f t="shared" si="3"/>
        <v>390.72</v>
      </c>
      <c r="O48" s="369">
        <v>100</v>
      </c>
      <c r="P48" s="397">
        <f t="shared" si="4"/>
        <v>3.9072000000000005</v>
      </c>
      <c r="Q48" s="398">
        <f t="shared" si="5"/>
        <v>0</v>
      </c>
      <c r="R48" s="374">
        <v>200</v>
      </c>
      <c r="S48" s="399">
        <f t="shared" si="6"/>
        <v>0</v>
      </c>
      <c r="T48" s="400">
        <f t="shared" si="7"/>
        <v>3.8278350000000008</v>
      </c>
      <c r="U48" s="405">
        <f>IF(VLOOKUP($G48,'KALK_grund__GR-_LOS_1'!$B$9:$C$19,1)=$G48,VLOOKUP($G48,'KALK_grund__GR-_LOS_1'!$B$9:$C$19,2),0)</f>
        <v>30</v>
      </c>
      <c r="V48" s="397">
        <f t="shared" si="8"/>
        <v>0.81400000000000006</v>
      </c>
      <c r="W48" s="401">
        <f t="shared" si="9"/>
        <v>12.21</v>
      </c>
      <c r="X48" s="287" t="s">
        <v>695</v>
      </c>
      <c r="Y48" s="402"/>
    </row>
    <row r="49" spans="1:25" x14ac:dyDescent="0.2">
      <c r="A49" s="152">
        <v>1</v>
      </c>
      <c r="B49" s="188">
        <f t="shared" si="1"/>
        <v>37</v>
      </c>
      <c r="C49" s="390" t="s">
        <v>233</v>
      </c>
      <c r="D49" s="289" t="s">
        <v>434</v>
      </c>
      <c r="E49" s="290" t="s">
        <v>244</v>
      </c>
      <c r="F49" s="291" t="s">
        <v>278</v>
      </c>
      <c r="G49" s="292" t="s">
        <v>171</v>
      </c>
      <c r="H49" s="448">
        <v>56.78</v>
      </c>
      <c r="I49" s="294">
        <v>1</v>
      </c>
      <c r="J49" s="295">
        <v>4</v>
      </c>
      <c r="K49" s="295"/>
      <c r="L49" s="295"/>
      <c r="M49" s="391">
        <f t="shared" si="2"/>
        <v>38.400000000000006</v>
      </c>
      <c r="N49" s="392">
        <f t="shared" si="3"/>
        <v>181.69600000000003</v>
      </c>
      <c r="O49" s="369">
        <v>100</v>
      </c>
      <c r="P49" s="397">
        <f t="shared" si="4"/>
        <v>1.8169600000000004</v>
      </c>
      <c r="Q49" s="398">
        <f t="shared" si="5"/>
        <v>726.78400000000011</v>
      </c>
      <c r="R49" s="374">
        <v>200</v>
      </c>
      <c r="S49" s="399">
        <f t="shared" si="6"/>
        <v>3.6339200000000007</v>
      </c>
      <c r="T49" s="400">
        <f t="shared" si="7"/>
        <v>8.9002649999999992</v>
      </c>
      <c r="U49" s="405">
        <f>IF(VLOOKUP($G49,'KALK_grund__GR-_LOS_1'!$B$9:$C$19,1)=$G49,VLOOKUP($G49,'KALK_grund__GR-_LOS_1'!$B$9:$C$19,2),0)</f>
        <v>30</v>
      </c>
      <c r="V49" s="397">
        <f t="shared" si="8"/>
        <v>1.8926666666666667</v>
      </c>
      <c r="W49" s="401">
        <f t="shared" si="9"/>
        <v>28.39</v>
      </c>
      <c r="X49" s="287" t="s">
        <v>695</v>
      </c>
      <c r="Y49" s="402"/>
    </row>
    <row r="50" spans="1:25" x14ac:dyDescent="0.2">
      <c r="A50" s="152">
        <v>1</v>
      </c>
      <c r="B50" s="188">
        <f t="shared" si="1"/>
        <v>38</v>
      </c>
      <c r="C50" s="390" t="s">
        <v>233</v>
      </c>
      <c r="D50" s="289" t="s">
        <v>434</v>
      </c>
      <c r="E50" s="290" t="s">
        <v>246</v>
      </c>
      <c r="F50" s="291" t="s">
        <v>278</v>
      </c>
      <c r="G50" s="292" t="s">
        <v>171</v>
      </c>
      <c r="H50" s="448">
        <v>56.9</v>
      </c>
      <c r="I50" s="296">
        <v>1</v>
      </c>
      <c r="J50" s="295">
        <v>4</v>
      </c>
      <c r="K50" s="295"/>
      <c r="L50" s="295"/>
      <c r="M50" s="391">
        <f t="shared" si="2"/>
        <v>38.400000000000006</v>
      </c>
      <c r="N50" s="392">
        <f t="shared" si="3"/>
        <v>182.08000000000004</v>
      </c>
      <c r="O50" s="369">
        <v>100</v>
      </c>
      <c r="P50" s="397">
        <f t="shared" si="4"/>
        <v>1.8208000000000004</v>
      </c>
      <c r="Q50" s="398">
        <f t="shared" si="5"/>
        <v>728.32</v>
      </c>
      <c r="R50" s="374">
        <v>200</v>
      </c>
      <c r="S50" s="399">
        <f t="shared" si="6"/>
        <v>3.6416000000000004</v>
      </c>
      <c r="T50" s="400">
        <f t="shared" si="7"/>
        <v>8.9190749999999994</v>
      </c>
      <c r="U50" s="405">
        <f>IF(VLOOKUP($G50,'KALK_grund__GR-_LOS_1'!$B$9:$C$19,1)=$G50,VLOOKUP($G50,'KALK_grund__GR-_LOS_1'!$B$9:$C$19,2),0)</f>
        <v>30</v>
      </c>
      <c r="V50" s="397">
        <f t="shared" si="8"/>
        <v>1.8966666666666667</v>
      </c>
      <c r="W50" s="401">
        <f t="shared" si="9"/>
        <v>28.45</v>
      </c>
      <c r="X50" s="287" t="s">
        <v>695</v>
      </c>
      <c r="Y50" s="402"/>
    </row>
    <row r="51" spans="1:25" x14ac:dyDescent="0.2">
      <c r="A51" s="152">
        <v>1</v>
      </c>
      <c r="B51" s="188">
        <f t="shared" si="1"/>
        <v>39</v>
      </c>
      <c r="C51" s="390" t="s">
        <v>233</v>
      </c>
      <c r="D51" s="289" t="s">
        <v>434</v>
      </c>
      <c r="E51" s="290" t="s">
        <v>247</v>
      </c>
      <c r="F51" s="291" t="s">
        <v>452</v>
      </c>
      <c r="G51" s="292" t="s">
        <v>171</v>
      </c>
      <c r="H51" s="448">
        <v>33.130000000000003</v>
      </c>
      <c r="I51" s="296">
        <v>1</v>
      </c>
      <c r="J51" s="295">
        <v>4</v>
      </c>
      <c r="K51" s="295"/>
      <c r="L51" s="295"/>
      <c r="M51" s="391">
        <f t="shared" si="2"/>
        <v>38.400000000000006</v>
      </c>
      <c r="N51" s="392">
        <f t="shared" si="3"/>
        <v>106.01600000000002</v>
      </c>
      <c r="O51" s="369">
        <v>100</v>
      </c>
      <c r="P51" s="397">
        <f t="shared" si="4"/>
        <v>1.0601600000000002</v>
      </c>
      <c r="Q51" s="398">
        <f t="shared" si="5"/>
        <v>424.06400000000008</v>
      </c>
      <c r="R51" s="374">
        <v>200</v>
      </c>
      <c r="S51" s="399">
        <f t="shared" si="6"/>
        <v>2.1203200000000004</v>
      </c>
      <c r="T51" s="400">
        <f t="shared" si="7"/>
        <v>5.193127500000001</v>
      </c>
      <c r="U51" s="405">
        <f>IF(VLOOKUP($G51,'KALK_grund__GR-_LOS_1'!$B$9:$C$19,1)=$G51,VLOOKUP($G51,'KALK_grund__GR-_LOS_1'!$B$9:$C$19,2),0)</f>
        <v>30</v>
      </c>
      <c r="V51" s="397">
        <f t="shared" si="8"/>
        <v>1.1043333333333334</v>
      </c>
      <c r="W51" s="401">
        <f t="shared" si="9"/>
        <v>16.565000000000001</v>
      </c>
      <c r="X51" s="287" t="s">
        <v>695</v>
      </c>
      <c r="Y51" s="402"/>
    </row>
    <row r="52" spans="1:25" x14ac:dyDescent="0.2">
      <c r="A52" s="152">
        <v>1</v>
      </c>
      <c r="B52" s="188">
        <f t="shared" si="1"/>
        <v>40</v>
      </c>
      <c r="C52" s="390" t="s">
        <v>233</v>
      </c>
      <c r="D52" s="289" t="s">
        <v>438</v>
      </c>
      <c r="E52" s="290" t="s">
        <v>253</v>
      </c>
      <c r="F52" s="291" t="s">
        <v>440</v>
      </c>
      <c r="G52" s="292" t="s">
        <v>167</v>
      </c>
      <c r="H52" s="448">
        <v>5.75</v>
      </c>
      <c r="I52" s="296">
        <v>5</v>
      </c>
      <c r="J52" s="295"/>
      <c r="K52" s="295"/>
      <c r="L52" s="295"/>
      <c r="M52" s="391">
        <f t="shared" si="2"/>
        <v>192</v>
      </c>
      <c r="N52" s="392">
        <f t="shared" si="3"/>
        <v>92</v>
      </c>
      <c r="O52" s="369">
        <v>100</v>
      </c>
      <c r="P52" s="397">
        <f t="shared" si="4"/>
        <v>0.92</v>
      </c>
      <c r="Q52" s="398"/>
      <c r="R52" s="373"/>
      <c r="S52" s="399"/>
      <c r="T52" s="400">
        <f t="shared" si="7"/>
        <v>0.90131250000000007</v>
      </c>
      <c r="U52" s="405">
        <f>IF(VLOOKUP($G52,'KALK_grund__GR-_LOS_1'!$B$9:$C$19,1)=$G52,VLOOKUP($G52,'KALK_grund__GR-_LOS_1'!$B$9:$C$19,2),0)</f>
        <v>30</v>
      </c>
      <c r="V52" s="397">
        <f t="shared" si="8"/>
        <v>0.19166666666666668</v>
      </c>
      <c r="W52" s="401">
        <f t="shared" si="9"/>
        <v>2.875</v>
      </c>
      <c r="X52" s="287" t="s">
        <v>695</v>
      </c>
      <c r="Y52" s="402"/>
    </row>
    <row r="53" spans="1:25" x14ac:dyDescent="0.2">
      <c r="A53" s="152">
        <v>1</v>
      </c>
      <c r="B53" s="188">
        <f t="shared" si="1"/>
        <v>41</v>
      </c>
      <c r="C53" s="390" t="s">
        <v>233</v>
      </c>
      <c r="D53" s="289" t="s">
        <v>438</v>
      </c>
      <c r="E53" s="290" t="s">
        <v>252</v>
      </c>
      <c r="F53" s="291" t="s">
        <v>439</v>
      </c>
      <c r="G53" s="292" t="s">
        <v>167</v>
      </c>
      <c r="H53" s="448">
        <v>5.75</v>
      </c>
      <c r="I53" s="294">
        <v>5</v>
      </c>
      <c r="J53" s="295"/>
      <c r="K53" s="295"/>
      <c r="L53" s="295"/>
      <c r="M53" s="391">
        <f t="shared" si="2"/>
        <v>192</v>
      </c>
      <c r="N53" s="392">
        <f t="shared" si="3"/>
        <v>92</v>
      </c>
      <c r="O53" s="369">
        <v>100</v>
      </c>
      <c r="P53" s="397">
        <f t="shared" si="4"/>
        <v>0.92</v>
      </c>
      <c r="Q53" s="398"/>
      <c r="R53" s="373"/>
      <c r="S53" s="399"/>
      <c r="T53" s="400">
        <f t="shared" si="7"/>
        <v>0.90131250000000007</v>
      </c>
      <c r="U53" s="405">
        <f>IF(VLOOKUP($G53,'KALK_grund__GR-_LOS_1'!$B$9:$C$19,1)=$G53,VLOOKUP($G53,'KALK_grund__GR-_LOS_1'!$B$9:$C$19,2),0)</f>
        <v>30</v>
      </c>
      <c r="V53" s="397">
        <f t="shared" si="8"/>
        <v>0.19166666666666668</v>
      </c>
      <c r="W53" s="401">
        <f t="shared" si="9"/>
        <v>2.875</v>
      </c>
      <c r="X53" s="287" t="s">
        <v>695</v>
      </c>
      <c r="Y53" s="402"/>
    </row>
    <row r="54" spans="1:25" x14ac:dyDescent="0.2">
      <c r="A54" s="152">
        <v>1</v>
      </c>
      <c r="B54" s="188">
        <f t="shared" si="1"/>
        <v>42</v>
      </c>
      <c r="C54" s="390" t="s">
        <v>233</v>
      </c>
      <c r="D54" s="289" t="s">
        <v>455</v>
      </c>
      <c r="E54" s="289" t="s">
        <v>254</v>
      </c>
      <c r="F54" s="291" t="s">
        <v>273</v>
      </c>
      <c r="G54" s="292" t="s">
        <v>166</v>
      </c>
      <c r="H54" s="448">
        <v>14.51</v>
      </c>
      <c r="I54" s="296">
        <v>2</v>
      </c>
      <c r="J54" s="295"/>
      <c r="K54" s="295"/>
      <c r="L54" s="295"/>
      <c r="M54" s="391">
        <f t="shared" si="2"/>
        <v>76.800000000000011</v>
      </c>
      <c r="N54" s="392">
        <f t="shared" si="3"/>
        <v>92.864000000000019</v>
      </c>
      <c r="O54" s="369">
        <v>100</v>
      </c>
      <c r="P54" s="397">
        <f t="shared" si="4"/>
        <v>0.92864000000000013</v>
      </c>
      <c r="Q54" s="398"/>
      <c r="R54" s="373"/>
      <c r="S54" s="399"/>
      <c r="T54" s="400">
        <f t="shared" si="7"/>
        <v>2.2744425000000001</v>
      </c>
      <c r="U54" s="405">
        <f>IF(VLOOKUP($G54,'KALK_grund__GR-_LOS_1'!$B$9:$C$19,1)=$G54,VLOOKUP($G54,'KALK_grund__GR-_LOS_1'!$B$9:$C$19,2),0)</f>
        <v>30</v>
      </c>
      <c r="V54" s="397">
        <f t="shared" si="8"/>
        <v>0.48366666666666663</v>
      </c>
      <c r="W54" s="401">
        <f t="shared" si="9"/>
        <v>7.2549999999999999</v>
      </c>
      <c r="X54" s="287" t="s">
        <v>695</v>
      </c>
      <c r="Y54" s="402"/>
    </row>
    <row r="55" spans="1:25" x14ac:dyDescent="0.2">
      <c r="A55" s="152">
        <v>1</v>
      </c>
      <c r="B55" s="188">
        <f t="shared" si="1"/>
        <v>43</v>
      </c>
      <c r="C55" s="390" t="s">
        <v>233</v>
      </c>
      <c r="D55" s="289" t="s">
        <v>455</v>
      </c>
      <c r="E55" s="290" t="s">
        <v>255</v>
      </c>
      <c r="F55" s="291" t="s">
        <v>274</v>
      </c>
      <c r="G55" s="292" t="s">
        <v>166</v>
      </c>
      <c r="H55" s="448">
        <v>19.57</v>
      </c>
      <c r="I55" s="296">
        <v>2</v>
      </c>
      <c r="J55" s="295"/>
      <c r="K55" s="295"/>
      <c r="L55" s="295"/>
      <c r="M55" s="391">
        <f t="shared" si="2"/>
        <v>76.800000000000011</v>
      </c>
      <c r="N55" s="392">
        <f t="shared" si="3"/>
        <v>125.24800000000003</v>
      </c>
      <c r="O55" s="369">
        <v>100</v>
      </c>
      <c r="P55" s="397">
        <f t="shared" si="4"/>
        <v>1.2524800000000003</v>
      </c>
      <c r="Q55" s="398"/>
      <c r="R55" s="373"/>
      <c r="S55" s="399"/>
      <c r="T55" s="400">
        <f t="shared" si="7"/>
        <v>3.0675975000000002</v>
      </c>
      <c r="U55" s="405">
        <f>IF(VLOOKUP($G55,'KALK_grund__GR-_LOS_1'!$B$9:$C$19,1)=$G55,VLOOKUP($G55,'KALK_grund__GR-_LOS_1'!$B$9:$C$19,2),0)</f>
        <v>30</v>
      </c>
      <c r="V55" s="397">
        <f t="shared" si="8"/>
        <v>0.65233333333333332</v>
      </c>
      <c r="W55" s="401">
        <f t="shared" si="9"/>
        <v>9.7850000000000001</v>
      </c>
      <c r="X55" s="287" t="s">
        <v>695</v>
      </c>
      <c r="Y55" s="402"/>
    </row>
    <row r="56" spans="1:25" x14ac:dyDescent="0.2">
      <c r="A56" s="152">
        <v>1</v>
      </c>
      <c r="B56" s="188">
        <f t="shared" si="1"/>
        <v>44</v>
      </c>
      <c r="C56" s="390" t="s">
        <v>233</v>
      </c>
      <c r="D56" s="289" t="s">
        <v>455</v>
      </c>
      <c r="E56" s="290" t="s">
        <v>256</v>
      </c>
      <c r="F56" s="291" t="s">
        <v>456</v>
      </c>
      <c r="G56" s="292" t="s">
        <v>166</v>
      </c>
      <c r="H56" s="448">
        <v>19.690000000000001</v>
      </c>
      <c r="I56" s="296">
        <v>2</v>
      </c>
      <c r="J56" s="295"/>
      <c r="K56" s="295"/>
      <c r="L56" s="295"/>
      <c r="M56" s="391">
        <f t="shared" si="2"/>
        <v>76.800000000000011</v>
      </c>
      <c r="N56" s="392">
        <f t="shared" si="3"/>
        <v>126.01600000000002</v>
      </c>
      <c r="O56" s="369">
        <v>100</v>
      </c>
      <c r="P56" s="397">
        <f t="shared" si="4"/>
        <v>1.2601600000000002</v>
      </c>
      <c r="Q56" s="398"/>
      <c r="R56" s="373"/>
      <c r="S56" s="399"/>
      <c r="T56" s="400">
        <f t="shared" si="7"/>
        <v>3.0864075000000004</v>
      </c>
      <c r="U56" s="405">
        <f>IF(VLOOKUP($G56,'KALK_grund__GR-_LOS_1'!$B$9:$C$19,1)=$G56,VLOOKUP($G56,'KALK_grund__GR-_LOS_1'!$B$9:$C$19,2),0)</f>
        <v>30</v>
      </c>
      <c r="V56" s="397">
        <f t="shared" si="8"/>
        <v>0.65633333333333332</v>
      </c>
      <c r="W56" s="401">
        <f t="shared" si="9"/>
        <v>9.8450000000000006</v>
      </c>
      <c r="X56" s="287" t="s">
        <v>695</v>
      </c>
      <c r="Y56" s="402"/>
    </row>
    <row r="57" spans="1:25" x14ac:dyDescent="0.2">
      <c r="A57" s="152">
        <v>1</v>
      </c>
      <c r="B57" s="188">
        <f t="shared" si="1"/>
        <v>45</v>
      </c>
      <c r="C57" s="390" t="s">
        <v>233</v>
      </c>
      <c r="D57" s="289" t="s">
        <v>455</v>
      </c>
      <c r="E57" s="290" t="s">
        <v>257</v>
      </c>
      <c r="F57" s="291" t="s">
        <v>713</v>
      </c>
      <c r="G57" s="292" t="s">
        <v>166</v>
      </c>
      <c r="H57" s="449">
        <v>12.92</v>
      </c>
      <c r="I57" s="296">
        <v>2</v>
      </c>
      <c r="J57" s="295"/>
      <c r="K57" s="295"/>
      <c r="L57" s="295"/>
      <c r="M57" s="391">
        <f t="shared" si="2"/>
        <v>76.800000000000011</v>
      </c>
      <c r="N57" s="392">
        <f t="shared" si="3"/>
        <v>82.688000000000002</v>
      </c>
      <c r="O57" s="369">
        <v>100</v>
      </c>
      <c r="P57" s="397">
        <f t="shared" si="4"/>
        <v>0.82688000000000006</v>
      </c>
      <c r="Q57" s="398"/>
      <c r="R57" s="373"/>
      <c r="S57" s="399"/>
      <c r="T57" s="400">
        <f t="shared" si="7"/>
        <v>2.0252100000000004</v>
      </c>
      <c r="U57" s="405">
        <f>IF(VLOOKUP($G57,'KALK_grund__GR-_LOS_1'!$B$9:$C$19,1)=$G57,VLOOKUP($G57,'KALK_grund__GR-_LOS_1'!$B$9:$C$19,2),0)</f>
        <v>30</v>
      </c>
      <c r="V57" s="397">
        <f t="shared" si="8"/>
        <v>0.43066666666666664</v>
      </c>
      <c r="W57" s="401">
        <f t="shared" si="9"/>
        <v>6.46</v>
      </c>
      <c r="X57" s="287" t="s">
        <v>695</v>
      </c>
      <c r="Y57" s="402"/>
    </row>
    <row r="58" spans="1:25" x14ac:dyDescent="0.2">
      <c r="A58" s="152">
        <v>1</v>
      </c>
      <c r="B58" s="188">
        <f t="shared" si="1"/>
        <v>46</v>
      </c>
      <c r="C58" s="390" t="s">
        <v>233</v>
      </c>
      <c r="D58" s="289" t="s">
        <v>213</v>
      </c>
      <c r="E58" s="290" t="s">
        <v>258</v>
      </c>
      <c r="F58" s="291" t="s">
        <v>269</v>
      </c>
      <c r="G58" s="292" t="s">
        <v>163</v>
      </c>
      <c r="H58" s="448">
        <v>3.91</v>
      </c>
      <c r="I58" s="296"/>
      <c r="J58" s="295"/>
      <c r="K58" s="295"/>
      <c r="L58" s="295"/>
      <c r="M58" s="391">
        <f t="shared" si="2"/>
        <v>0</v>
      </c>
      <c r="N58" s="392">
        <f t="shared" si="3"/>
        <v>0</v>
      </c>
      <c r="O58" s="369">
        <v>100</v>
      </c>
      <c r="P58" s="397">
        <f t="shared" si="4"/>
        <v>0</v>
      </c>
      <c r="Q58" s="398"/>
      <c r="R58" s="373"/>
      <c r="S58" s="399"/>
      <c r="T58" s="400">
        <f t="shared" si="7"/>
        <v>0.61289250000000006</v>
      </c>
      <c r="U58" s="405">
        <f>IF(VLOOKUP($G58,'KALK_grund__GR-_LOS_1'!$B$9:$C$19,1)=$G58,VLOOKUP($G58,'KALK_grund__GR-_LOS_1'!$B$9:$C$19,2),0)</f>
        <v>30</v>
      </c>
      <c r="V58" s="397">
        <f t="shared" si="8"/>
        <v>0.13033333333333333</v>
      </c>
      <c r="W58" s="401">
        <f t="shared" si="9"/>
        <v>1.9549999999999998</v>
      </c>
      <c r="X58" s="287" t="s">
        <v>695</v>
      </c>
      <c r="Y58" s="402"/>
    </row>
    <row r="59" spans="1:25" x14ac:dyDescent="0.2">
      <c r="A59" s="152">
        <v>1</v>
      </c>
      <c r="B59" s="188">
        <f t="shared" si="1"/>
        <v>47</v>
      </c>
      <c r="C59" s="390" t="s">
        <v>233</v>
      </c>
      <c r="D59" s="289" t="s">
        <v>438</v>
      </c>
      <c r="E59" s="290" t="s">
        <v>259</v>
      </c>
      <c r="F59" s="291" t="s">
        <v>300</v>
      </c>
      <c r="G59" s="292" t="s">
        <v>163</v>
      </c>
      <c r="H59" s="448">
        <v>4.82</v>
      </c>
      <c r="I59" s="294">
        <v>5</v>
      </c>
      <c r="J59" s="295"/>
      <c r="K59" s="295"/>
      <c r="L59" s="295"/>
      <c r="M59" s="391">
        <f>I59*$M$10*12</f>
        <v>230</v>
      </c>
      <c r="N59" s="392">
        <f t="shared" si="3"/>
        <v>92.38333333333334</v>
      </c>
      <c r="O59" s="369">
        <v>100</v>
      </c>
      <c r="P59" s="397">
        <f t="shared" si="4"/>
        <v>0.9238333333333334</v>
      </c>
      <c r="Q59" s="398"/>
      <c r="R59" s="373"/>
      <c r="S59" s="399"/>
      <c r="T59" s="400">
        <f t="shared" si="7"/>
        <v>0.75553500000000007</v>
      </c>
      <c r="U59" s="405">
        <f>IF(VLOOKUP($G59,'KALK_grund__GR-_LOS_1'!$B$9:$C$19,1)=$G59,VLOOKUP($G59,'KALK_grund__GR-_LOS_1'!$B$9:$C$19,2),0)</f>
        <v>30</v>
      </c>
      <c r="V59" s="397">
        <f t="shared" si="8"/>
        <v>0.16066666666666668</v>
      </c>
      <c r="W59" s="401">
        <f t="shared" si="9"/>
        <v>2.41</v>
      </c>
      <c r="X59" s="287" t="s">
        <v>695</v>
      </c>
      <c r="Y59" s="402" t="s">
        <v>638</v>
      </c>
    </row>
    <row r="60" spans="1:25" x14ac:dyDescent="0.2">
      <c r="A60" s="152">
        <v>1</v>
      </c>
      <c r="B60" s="188">
        <f t="shared" si="1"/>
        <v>48</v>
      </c>
      <c r="C60" s="390" t="s">
        <v>233</v>
      </c>
      <c r="D60" s="289" t="s">
        <v>438</v>
      </c>
      <c r="E60" s="290" t="s">
        <v>261</v>
      </c>
      <c r="F60" s="291" t="s">
        <v>439</v>
      </c>
      <c r="G60" s="292" t="s">
        <v>163</v>
      </c>
      <c r="H60" s="449">
        <v>18.79</v>
      </c>
      <c r="I60" s="296">
        <v>5</v>
      </c>
      <c r="J60" s="295"/>
      <c r="K60" s="295"/>
      <c r="L60" s="295"/>
      <c r="M60" s="391">
        <f t="shared" ref="M60:M62" si="27">I60*$M$10*12</f>
        <v>230</v>
      </c>
      <c r="N60" s="392">
        <f t="shared" si="3"/>
        <v>360.14166666666665</v>
      </c>
      <c r="O60" s="369">
        <v>100</v>
      </c>
      <c r="P60" s="397">
        <f t="shared" si="4"/>
        <v>3.6014166666666667</v>
      </c>
      <c r="Q60" s="398"/>
      <c r="R60" s="373"/>
      <c r="S60" s="399"/>
      <c r="T60" s="400">
        <f t="shared" si="7"/>
        <v>2.9453324999999997</v>
      </c>
      <c r="U60" s="405">
        <f>IF(VLOOKUP($G60,'KALK_grund__GR-_LOS_1'!$B$9:$C$19,1)=$G60,VLOOKUP($G60,'KALK_grund__GR-_LOS_1'!$B$9:$C$19,2),0)</f>
        <v>30</v>
      </c>
      <c r="V60" s="397">
        <f t="shared" si="8"/>
        <v>0.6263333333333333</v>
      </c>
      <c r="W60" s="401">
        <f t="shared" si="9"/>
        <v>9.3949999999999996</v>
      </c>
      <c r="X60" s="287" t="s">
        <v>695</v>
      </c>
      <c r="Y60" s="402" t="s">
        <v>638</v>
      </c>
    </row>
    <row r="61" spans="1:25" x14ac:dyDescent="0.2">
      <c r="A61" s="152">
        <v>1</v>
      </c>
      <c r="B61" s="188">
        <f t="shared" si="1"/>
        <v>49</v>
      </c>
      <c r="C61" s="390" t="s">
        <v>233</v>
      </c>
      <c r="D61" s="289" t="s">
        <v>438</v>
      </c>
      <c r="E61" s="290" t="s">
        <v>270</v>
      </c>
      <c r="F61" s="291" t="s">
        <v>299</v>
      </c>
      <c r="G61" s="292" t="s">
        <v>163</v>
      </c>
      <c r="H61" s="449">
        <v>3.1</v>
      </c>
      <c r="I61" s="294">
        <v>5</v>
      </c>
      <c r="J61" s="295"/>
      <c r="K61" s="295"/>
      <c r="L61" s="295"/>
      <c r="M61" s="391">
        <f t="shared" si="27"/>
        <v>230</v>
      </c>
      <c r="N61" s="392">
        <f t="shared" si="3"/>
        <v>59.416666666666664</v>
      </c>
      <c r="O61" s="369">
        <v>100</v>
      </c>
      <c r="P61" s="397">
        <f t="shared" si="4"/>
        <v>0.59416666666666662</v>
      </c>
      <c r="Q61" s="398"/>
      <c r="R61" s="373"/>
      <c r="S61" s="399"/>
      <c r="T61" s="400">
        <f t="shared" si="7"/>
        <v>0.485925</v>
      </c>
      <c r="U61" s="405">
        <f>IF(VLOOKUP($G61,'KALK_grund__GR-_LOS_1'!$B$9:$C$19,1)=$G61,VLOOKUP($G61,'KALK_grund__GR-_LOS_1'!$B$9:$C$19,2),0)</f>
        <v>30</v>
      </c>
      <c r="V61" s="397">
        <f t="shared" si="8"/>
        <v>0.10333333333333333</v>
      </c>
      <c r="W61" s="401">
        <f t="shared" si="9"/>
        <v>1.55</v>
      </c>
      <c r="X61" s="287" t="s">
        <v>695</v>
      </c>
      <c r="Y61" s="402" t="s">
        <v>638</v>
      </c>
    </row>
    <row r="62" spans="1:25" x14ac:dyDescent="0.2">
      <c r="A62" s="152">
        <v>1</v>
      </c>
      <c r="B62" s="188">
        <f t="shared" si="1"/>
        <v>50</v>
      </c>
      <c r="C62" s="390" t="s">
        <v>233</v>
      </c>
      <c r="D62" s="289" t="s">
        <v>438</v>
      </c>
      <c r="E62" s="290" t="s">
        <v>291</v>
      </c>
      <c r="F62" s="291" t="s">
        <v>298</v>
      </c>
      <c r="G62" s="292" t="s">
        <v>163</v>
      </c>
      <c r="H62" s="448">
        <v>2.81</v>
      </c>
      <c r="I62" s="294">
        <v>5</v>
      </c>
      <c r="J62" s="295"/>
      <c r="K62" s="295"/>
      <c r="L62" s="295"/>
      <c r="M62" s="391">
        <f t="shared" si="27"/>
        <v>230</v>
      </c>
      <c r="N62" s="392">
        <f t="shared" si="3"/>
        <v>53.858333333333341</v>
      </c>
      <c r="O62" s="369">
        <v>100</v>
      </c>
      <c r="P62" s="397">
        <f t="shared" si="4"/>
        <v>0.53858333333333341</v>
      </c>
      <c r="Q62" s="398"/>
      <c r="R62" s="373"/>
      <c r="S62" s="399"/>
      <c r="T62" s="400">
        <f t="shared" si="7"/>
        <v>0.44046750000000001</v>
      </c>
      <c r="U62" s="405">
        <f>IF(VLOOKUP($G62,'KALK_grund__GR-_LOS_1'!$B$9:$C$19,1)=$G62,VLOOKUP($G62,'KALK_grund__GR-_LOS_1'!$B$9:$C$19,2),0)</f>
        <v>30</v>
      </c>
      <c r="V62" s="397">
        <f t="shared" si="8"/>
        <v>9.3666666666666662E-2</v>
      </c>
      <c r="W62" s="401">
        <f t="shared" si="9"/>
        <v>1.405</v>
      </c>
      <c r="X62" s="287" t="s">
        <v>695</v>
      </c>
      <c r="Y62" s="402" t="s">
        <v>638</v>
      </c>
    </row>
    <row r="63" spans="1:25" x14ac:dyDescent="0.2">
      <c r="A63" s="152">
        <v>1</v>
      </c>
      <c r="B63" s="188">
        <f t="shared" si="1"/>
        <v>51</v>
      </c>
      <c r="C63" s="390" t="s">
        <v>233</v>
      </c>
      <c r="D63" s="289" t="s">
        <v>438</v>
      </c>
      <c r="E63" s="290" t="s">
        <v>290</v>
      </c>
      <c r="F63" s="291" t="s">
        <v>440</v>
      </c>
      <c r="G63" s="292" t="s">
        <v>163</v>
      </c>
      <c r="H63" s="448">
        <v>13.11</v>
      </c>
      <c r="I63" s="294">
        <v>5</v>
      </c>
      <c r="J63" s="295"/>
      <c r="K63" s="295"/>
      <c r="L63" s="295"/>
      <c r="M63" s="391">
        <f t="shared" si="2"/>
        <v>192</v>
      </c>
      <c r="N63" s="392">
        <f t="shared" si="3"/>
        <v>209.76</v>
      </c>
      <c r="O63" s="369">
        <v>100</v>
      </c>
      <c r="P63" s="397">
        <f t="shared" si="4"/>
        <v>2.0975999999999999</v>
      </c>
      <c r="Q63" s="398"/>
      <c r="R63" s="373"/>
      <c r="S63" s="399"/>
      <c r="T63" s="400">
        <f t="shared" si="7"/>
        <v>2.0549925</v>
      </c>
      <c r="U63" s="405">
        <f>IF(VLOOKUP($G63,'KALK_grund__GR-_LOS_1'!$B$9:$C$19,1)=$G63,VLOOKUP($G63,'KALK_grund__GR-_LOS_1'!$B$9:$C$19,2),0)</f>
        <v>30</v>
      </c>
      <c r="V63" s="397">
        <f t="shared" si="8"/>
        <v>0.437</v>
      </c>
      <c r="W63" s="401">
        <f t="shared" si="9"/>
        <v>6.5549999999999997</v>
      </c>
      <c r="X63" s="287" t="s">
        <v>695</v>
      </c>
      <c r="Y63" s="402"/>
    </row>
    <row r="64" spans="1:25" x14ac:dyDescent="0.2">
      <c r="A64" s="152">
        <v>1</v>
      </c>
      <c r="B64" s="188">
        <f t="shared" si="1"/>
        <v>52</v>
      </c>
      <c r="C64" s="390" t="s">
        <v>233</v>
      </c>
      <c r="D64" s="289" t="s">
        <v>434</v>
      </c>
      <c r="E64" s="290" t="s">
        <v>289</v>
      </c>
      <c r="F64" s="291" t="s">
        <v>278</v>
      </c>
      <c r="G64" s="292" t="s">
        <v>166</v>
      </c>
      <c r="H64" s="448">
        <v>65.010000000000005</v>
      </c>
      <c r="I64" s="294">
        <v>1</v>
      </c>
      <c r="J64" s="295">
        <v>4</v>
      </c>
      <c r="K64" s="295"/>
      <c r="L64" s="295"/>
      <c r="M64" s="391">
        <f t="shared" si="2"/>
        <v>38.400000000000006</v>
      </c>
      <c r="N64" s="392">
        <f t="shared" si="3"/>
        <v>208.03200000000004</v>
      </c>
      <c r="O64" s="369">
        <v>100</v>
      </c>
      <c r="P64" s="397">
        <f t="shared" si="4"/>
        <v>2.0803200000000004</v>
      </c>
      <c r="Q64" s="398">
        <f t="shared" si="5"/>
        <v>832.12800000000016</v>
      </c>
      <c r="R64" s="374">
        <v>200</v>
      </c>
      <c r="S64" s="399">
        <f t="shared" si="6"/>
        <v>4.1606400000000008</v>
      </c>
      <c r="T64" s="400">
        <f t="shared" si="7"/>
        <v>10.190317500000001</v>
      </c>
      <c r="U64" s="405">
        <f>IF(VLOOKUP($G64,'KALK_grund__GR-_LOS_1'!$B$9:$C$19,1)=$G64,VLOOKUP($G64,'KALK_grund__GR-_LOS_1'!$B$9:$C$19,2),0)</f>
        <v>30</v>
      </c>
      <c r="V64" s="397">
        <f t="shared" si="8"/>
        <v>2.1670000000000003</v>
      </c>
      <c r="W64" s="401">
        <f t="shared" si="9"/>
        <v>32.505000000000003</v>
      </c>
      <c r="X64" s="287" t="s">
        <v>695</v>
      </c>
      <c r="Y64" s="402"/>
    </row>
    <row r="65" spans="1:25" x14ac:dyDescent="0.2">
      <c r="A65" s="152">
        <v>1</v>
      </c>
      <c r="B65" s="188">
        <f t="shared" si="1"/>
        <v>53</v>
      </c>
      <c r="C65" s="390" t="s">
        <v>233</v>
      </c>
      <c r="D65" s="289" t="s">
        <v>434</v>
      </c>
      <c r="E65" s="290" t="s">
        <v>288</v>
      </c>
      <c r="F65" s="291" t="s">
        <v>278</v>
      </c>
      <c r="G65" s="292" t="s">
        <v>166</v>
      </c>
      <c r="H65" s="448">
        <v>65.94</v>
      </c>
      <c r="I65" s="294">
        <v>1</v>
      </c>
      <c r="J65" s="295">
        <v>4</v>
      </c>
      <c r="K65" s="295"/>
      <c r="L65" s="295"/>
      <c r="M65" s="391">
        <f t="shared" si="2"/>
        <v>38.400000000000006</v>
      </c>
      <c r="N65" s="392">
        <f t="shared" si="3"/>
        <v>211.00800000000004</v>
      </c>
      <c r="O65" s="369">
        <v>100</v>
      </c>
      <c r="P65" s="397">
        <f t="shared" si="4"/>
        <v>2.1100800000000004</v>
      </c>
      <c r="Q65" s="398">
        <f t="shared" si="5"/>
        <v>844.03200000000004</v>
      </c>
      <c r="R65" s="374">
        <v>200</v>
      </c>
      <c r="S65" s="399">
        <f t="shared" si="6"/>
        <v>4.2201599999999999</v>
      </c>
      <c r="T65" s="400">
        <f t="shared" si="7"/>
        <v>10.336095</v>
      </c>
      <c r="U65" s="405">
        <f>IF(VLOOKUP($G65,'KALK_grund__GR-_LOS_1'!$B$9:$C$19,1)=$G65,VLOOKUP($G65,'KALK_grund__GR-_LOS_1'!$B$9:$C$19,2),0)</f>
        <v>30</v>
      </c>
      <c r="V65" s="397">
        <f t="shared" si="8"/>
        <v>2.198</v>
      </c>
      <c r="W65" s="401">
        <f t="shared" si="9"/>
        <v>32.97</v>
      </c>
      <c r="X65" s="287" t="s">
        <v>695</v>
      </c>
      <c r="Y65" s="402"/>
    </row>
    <row r="66" spans="1:25" x14ac:dyDescent="0.2">
      <c r="A66" s="152">
        <v>1</v>
      </c>
      <c r="B66" s="188">
        <f t="shared" si="1"/>
        <v>54</v>
      </c>
      <c r="C66" s="390" t="s">
        <v>233</v>
      </c>
      <c r="D66" s="289" t="s">
        <v>450</v>
      </c>
      <c r="E66" s="290" t="s">
        <v>287</v>
      </c>
      <c r="F66" s="291" t="s">
        <v>413</v>
      </c>
      <c r="G66" s="292" t="s">
        <v>166</v>
      </c>
      <c r="H66" s="448">
        <v>45.58</v>
      </c>
      <c r="I66" s="294">
        <v>1</v>
      </c>
      <c r="J66" s="295">
        <v>4</v>
      </c>
      <c r="K66" s="295"/>
      <c r="L66" s="295"/>
      <c r="M66" s="391">
        <f t="shared" si="2"/>
        <v>38.400000000000006</v>
      </c>
      <c r="N66" s="392">
        <f t="shared" si="3"/>
        <v>145.85600000000002</v>
      </c>
      <c r="O66" s="369">
        <v>100</v>
      </c>
      <c r="P66" s="397">
        <f t="shared" si="4"/>
        <v>1.4585600000000003</v>
      </c>
      <c r="Q66" s="398">
        <f t="shared" si="5"/>
        <v>583.42399999999998</v>
      </c>
      <c r="R66" s="374">
        <v>200</v>
      </c>
      <c r="S66" s="399">
        <f t="shared" si="6"/>
        <v>2.9171199999999997</v>
      </c>
      <c r="T66" s="400">
        <f t="shared" si="7"/>
        <v>7.1446649999999998</v>
      </c>
      <c r="U66" s="405">
        <f>IF(VLOOKUP($G66,'KALK_grund__GR-_LOS_1'!$B$9:$C$19,1)=$G66,VLOOKUP($G66,'KALK_grund__GR-_LOS_1'!$B$9:$C$19,2),0)</f>
        <v>30</v>
      </c>
      <c r="V66" s="397">
        <f t="shared" si="8"/>
        <v>1.5193333333333332</v>
      </c>
      <c r="W66" s="401">
        <f t="shared" si="9"/>
        <v>22.79</v>
      </c>
      <c r="X66" s="287" t="s">
        <v>695</v>
      </c>
      <c r="Y66" s="402"/>
    </row>
    <row r="67" spans="1:25" x14ac:dyDescent="0.2">
      <c r="A67" s="152">
        <v>1</v>
      </c>
      <c r="B67" s="188">
        <f t="shared" si="1"/>
        <v>55</v>
      </c>
      <c r="C67" s="390" t="s">
        <v>233</v>
      </c>
      <c r="D67" s="289" t="s">
        <v>434</v>
      </c>
      <c r="E67" s="290" t="s">
        <v>286</v>
      </c>
      <c r="F67" s="291" t="s">
        <v>278</v>
      </c>
      <c r="G67" s="292" t="s">
        <v>166</v>
      </c>
      <c r="H67" s="448">
        <v>66.2</v>
      </c>
      <c r="I67" s="294">
        <v>1</v>
      </c>
      <c r="J67" s="295">
        <v>4</v>
      </c>
      <c r="K67" s="295"/>
      <c r="L67" s="295"/>
      <c r="M67" s="391">
        <f t="shared" si="2"/>
        <v>38.400000000000006</v>
      </c>
      <c r="N67" s="392">
        <f t="shared" si="3"/>
        <v>211.84000000000003</v>
      </c>
      <c r="O67" s="369">
        <v>100</v>
      </c>
      <c r="P67" s="397">
        <f t="shared" si="4"/>
        <v>2.1184000000000003</v>
      </c>
      <c r="Q67" s="398">
        <f t="shared" si="5"/>
        <v>847.36000000000013</v>
      </c>
      <c r="R67" s="374">
        <v>200</v>
      </c>
      <c r="S67" s="399">
        <f t="shared" si="6"/>
        <v>4.2368000000000006</v>
      </c>
      <c r="T67" s="400">
        <f t="shared" si="7"/>
        <v>10.376850000000001</v>
      </c>
      <c r="U67" s="405">
        <f>IF(VLOOKUP($G67,'KALK_grund__GR-_LOS_1'!$B$9:$C$19,1)=$G67,VLOOKUP($G67,'KALK_grund__GR-_LOS_1'!$B$9:$C$19,2),0)</f>
        <v>30</v>
      </c>
      <c r="V67" s="397">
        <f t="shared" si="8"/>
        <v>2.2066666666666666</v>
      </c>
      <c r="W67" s="401">
        <f t="shared" si="9"/>
        <v>33.1</v>
      </c>
      <c r="X67" s="287" t="s">
        <v>695</v>
      </c>
      <c r="Y67" s="402"/>
    </row>
    <row r="68" spans="1:25" x14ac:dyDescent="0.2">
      <c r="A68" s="152">
        <v>1</v>
      </c>
      <c r="B68" s="188">
        <f t="shared" si="1"/>
        <v>56</v>
      </c>
      <c r="C68" s="394" t="s">
        <v>233</v>
      </c>
      <c r="D68" s="298" t="s">
        <v>434</v>
      </c>
      <c r="E68" s="299" t="s">
        <v>285</v>
      </c>
      <c r="F68" s="300" t="s">
        <v>278</v>
      </c>
      <c r="G68" s="301" t="s">
        <v>166</v>
      </c>
      <c r="H68" s="450">
        <v>65.19</v>
      </c>
      <c r="I68" s="302">
        <v>1</v>
      </c>
      <c r="J68" s="303">
        <v>4</v>
      </c>
      <c r="K68" s="303"/>
      <c r="L68" s="303"/>
      <c r="M68" s="391">
        <f t="shared" si="2"/>
        <v>38.400000000000006</v>
      </c>
      <c r="N68" s="392">
        <f t="shared" si="3"/>
        <v>208.60800000000003</v>
      </c>
      <c r="O68" s="369">
        <v>100</v>
      </c>
      <c r="P68" s="397">
        <f t="shared" si="4"/>
        <v>2.0860800000000004</v>
      </c>
      <c r="Q68" s="398">
        <f t="shared" si="5"/>
        <v>834.43200000000002</v>
      </c>
      <c r="R68" s="374">
        <v>200</v>
      </c>
      <c r="S68" s="399">
        <f t="shared" si="6"/>
        <v>4.1721599999999999</v>
      </c>
      <c r="T68" s="400">
        <f t="shared" si="7"/>
        <v>10.218532499999998</v>
      </c>
      <c r="U68" s="405">
        <f>IF(VLOOKUP($G68,'KALK_grund__GR-_LOS_1'!$B$9:$C$19,1)=$G68,VLOOKUP($G68,'KALK_grund__GR-_LOS_1'!$B$9:$C$19,2),0)</f>
        <v>30</v>
      </c>
      <c r="V68" s="397">
        <f t="shared" si="8"/>
        <v>2.173</v>
      </c>
      <c r="W68" s="401">
        <f t="shared" si="9"/>
        <v>32.594999999999999</v>
      </c>
      <c r="X68" s="287" t="s">
        <v>695</v>
      </c>
      <c r="Y68" s="403"/>
    </row>
    <row r="69" spans="1:25" x14ac:dyDescent="0.2">
      <c r="A69" s="266"/>
      <c r="B69" s="188">
        <f t="shared" si="1"/>
        <v>57</v>
      </c>
      <c r="C69" s="394" t="s">
        <v>233</v>
      </c>
      <c r="D69" s="289" t="s">
        <v>437</v>
      </c>
      <c r="E69" s="315" t="s">
        <v>728</v>
      </c>
      <c r="F69" s="291" t="s">
        <v>458</v>
      </c>
      <c r="G69" s="292" t="s">
        <v>164</v>
      </c>
      <c r="H69" s="448">
        <v>69.42</v>
      </c>
      <c r="I69" s="294">
        <v>1</v>
      </c>
      <c r="J69" s="295">
        <v>4</v>
      </c>
      <c r="K69" s="295"/>
      <c r="L69" s="295"/>
      <c r="M69" s="391">
        <f t="shared" ref="M69" si="28">I69*$M$10*12</f>
        <v>46</v>
      </c>
      <c r="N69" s="392">
        <f t="shared" si="3"/>
        <v>266.11</v>
      </c>
      <c r="O69" s="369">
        <v>100</v>
      </c>
      <c r="P69" s="397">
        <f t="shared" si="4"/>
        <v>2.6611000000000002</v>
      </c>
      <c r="Q69" s="398">
        <f>H69*J69*$M$10</f>
        <v>1064.44</v>
      </c>
      <c r="R69" s="374">
        <v>200</v>
      </c>
      <c r="S69" s="399">
        <f t="shared" si="6"/>
        <v>5.3222000000000005</v>
      </c>
      <c r="T69" s="400">
        <f t="shared" si="7"/>
        <v>10.881585000000001</v>
      </c>
      <c r="U69" s="405">
        <f>IF(VLOOKUP($G69,'KALK_grund__GR-_LOS_1'!$B$9:$C$19,1)=$G69,VLOOKUP($G69,'KALK_grund__GR-_LOS_1'!$B$9:$C$19,2),0)</f>
        <v>30</v>
      </c>
      <c r="V69" s="397">
        <f t="shared" si="8"/>
        <v>2.3140000000000001</v>
      </c>
      <c r="W69" s="401">
        <f t="shared" si="9"/>
        <v>34.71</v>
      </c>
      <c r="X69" s="287" t="s">
        <v>695</v>
      </c>
      <c r="Y69" s="402" t="s">
        <v>638</v>
      </c>
    </row>
    <row r="70" spans="1:25" ht="15" x14ac:dyDescent="0.25">
      <c r="A70" s="304"/>
      <c r="B70" s="188">
        <f t="shared" si="1"/>
        <v>58</v>
      </c>
      <c r="C70" s="394" t="s">
        <v>233</v>
      </c>
      <c r="D70" s="289" t="s">
        <v>208</v>
      </c>
      <c r="E70" s="315" t="s">
        <v>719</v>
      </c>
      <c r="F70" s="291" t="s">
        <v>243</v>
      </c>
      <c r="G70" s="292" t="s">
        <v>164</v>
      </c>
      <c r="H70" s="448">
        <v>39.619999999999997</v>
      </c>
      <c r="I70" s="294"/>
      <c r="J70" s="295"/>
      <c r="K70" s="295"/>
      <c r="L70" s="295"/>
      <c r="M70" s="295"/>
      <c r="N70" s="295"/>
      <c r="O70" s="371"/>
      <c r="P70" s="295"/>
      <c r="Q70" s="295"/>
      <c r="R70" s="375"/>
      <c r="S70" s="295"/>
      <c r="T70" s="295"/>
      <c r="U70" s="405">
        <f>IF(VLOOKUP($G70,'KALK_grund__GR-_LOS_1'!$B$9:$C$19,1)=$G70,VLOOKUP($G70,'KALK_grund__GR-_LOS_1'!$B$9:$C$19,2),0)</f>
        <v>30</v>
      </c>
      <c r="V70" s="397">
        <f t="shared" si="8"/>
        <v>1.3206666666666667</v>
      </c>
      <c r="W70" s="401">
        <f t="shared" si="9"/>
        <v>19.809999999999999</v>
      </c>
      <c r="X70" s="287" t="s">
        <v>695</v>
      </c>
      <c r="Y70" s="404"/>
    </row>
    <row r="71" spans="1:25" x14ac:dyDescent="0.2">
      <c r="A71" s="304"/>
      <c r="B71" s="188">
        <f t="shared" si="1"/>
        <v>59</v>
      </c>
      <c r="C71" s="394" t="s">
        <v>233</v>
      </c>
      <c r="D71" s="289" t="s">
        <v>446</v>
      </c>
      <c r="E71" s="315" t="s">
        <v>729</v>
      </c>
      <c r="F71" s="291" t="s">
        <v>642</v>
      </c>
      <c r="G71" s="292" t="s">
        <v>164</v>
      </c>
      <c r="H71" s="448">
        <v>14.11</v>
      </c>
      <c r="I71" s="294">
        <v>2</v>
      </c>
      <c r="J71" s="295">
        <v>3</v>
      </c>
      <c r="K71" s="295"/>
      <c r="L71" s="295"/>
      <c r="M71" s="391">
        <f>(I71*$M$10*12)/2</f>
        <v>46</v>
      </c>
      <c r="N71" s="392">
        <f t="shared" si="3"/>
        <v>54.088333333333331</v>
      </c>
      <c r="O71" s="369">
        <v>100</v>
      </c>
      <c r="P71" s="397">
        <f t="shared" si="4"/>
        <v>0.54088333333333327</v>
      </c>
      <c r="Q71" s="398">
        <f>(H71*J71*$M$10)/2</f>
        <v>81.132499999999993</v>
      </c>
      <c r="R71" s="374">
        <v>200</v>
      </c>
      <c r="S71" s="399">
        <f t="shared" si="6"/>
        <v>0.40566249999999998</v>
      </c>
      <c r="T71" s="400">
        <f t="shared" si="7"/>
        <v>2.2117425000000002</v>
      </c>
      <c r="U71" s="405">
        <f>IF(VLOOKUP($G71,'KALK_grund__GR-_LOS_1'!$B$9:$C$19,1)=$G71,VLOOKUP($G71,'KALK_grund__GR-_LOS_1'!$B$9:$C$19,2),0)</f>
        <v>30</v>
      </c>
      <c r="V71" s="397">
        <f t="shared" si="8"/>
        <v>0.47033333333333333</v>
      </c>
      <c r="W71" s="401">
        <f t="shared" si="9"/>
        <v>7.0549999999999997</v>
      </c>
      <c r="X71" s="287" t="s">
        <v>695</v>
      </c>
      <c r="Y71" s="402" t="s">
        <v>639</v>
      </c>
    </row>
    <row r="72" spans="1:25" x14ac:dyDescent="0.2">
      <c r="A72" s="304"/>
      <c r="B72" s="188">
        <f t="shared" si="1"/>
        <v>60</v>
      </c>
      <c r="C72" s="394" t="s">
        <v>233</v>
      </c>
      <c r="D72" s="289" t="s">
        <v>643</v>
      </c>
      <c r="E72" s="315" t="s">
        <v>729</v>
      </c>
      <c r="F72" s="291" t="s">
        <v>642</v>
      </c>
      <c r="G72" s="292" t="s">
        <v>164</v>
      </c>
      <c r="H72" s="448">
        <v>14.11</v>
      </c>
      <c r="I72" s="294">
        <v>5</v>
      </c>
      <c r="J72" s="295"/>
      <c r="K72" s="295"/>
      <c r="L72" s="295"/>
      <c r="M72" s="391">
        <f>(I72*$M$10*12)/2</f>
        <v>115</v>
      </c>
      <c r="N72" s="392">
        <f t="shared" ref="N72" si="29">(H72*M72)/12</f>
        <v>135.22083333333333</v>
      </c>
      <c r="O72" s="369">
        <v>101</v>
      </c>
      <c r="P72" s="397">
        <f t="shared" ref="P72" si="30">N72/O72</f>
        <v>1.3388201320132014</v>
      </c>
      <c r="Q72" s="398"/>
      <c r="R72" s="398"/>
      <c r="S72" s="398"/>
      <c r="T72" s="400"/>
      <c r="U72" s="400"/>
      <c r="V72" s="400"/>
      <c r="W72" s="400"/>
      <c r="X72" s="287" t="s">
        <v>695</v>
      </c>
      <c r="Y72" s="402" t="s">
        <v>640</v>
      </c>
    </row>
    <row r="73" spans="1:25" x14ac:dyDescent="0.2">
      <c r="A73" s="304"/>
      <c r="B73" s="188">
        <f t="shared" si="1"/>
        <v>61</v>
      </c>
      <c r="C73" s="394" t="s">
        <v>233</v>
      </c>
      <c r="D73" s="289" t="s">
        <v>460</v>
      </c>
      <c r="E73" s="315" t="s">
        <v>459</v>
      </c>
      <c r="F73" s="291" t="s">
        <v>461</v>
      </c>
      <c r="G73" s="292" t="s">
        <v>164</v>
      </c>
      <c r="H73" s="448">
        <v>93.76</v>
      </c>
      <c r="I73" s="294">
        <v>1</v>
      </c>
      <c r="J73" s="295">
        <v>4</v>
      </c>
      <c r="K73" s="295"/>
      <c r="L73" s="295"/>
      <c r="M73" s="391">
        <f t="shared" ref="M73:M89" si="31">I73*$M$10*12</f>
        <v>46</v>
      </c>
      <c r="N73" s="392">
        <f t="shared" si="3"/>
        <v>359.41333333333336</v>
      </c>
      <c r="O73" s="369">
        <v>100</v>
      </c>
      <c r="P73" s="397">
        <f t="shared" si="4"/>
        <v>3.5941333333333336</v>
      </c>
      <c r="Q73" s="398">
        <f t="shared" ref="Q73:Q80" si="32">H73*J73*$M$10</f>
        <v>1437.6533333333334</v>
      </c>
      <c r="R73" s="374">
        <v>200</v>
      </c>
      <c r="S73" s="399">
        <f t="shared" si="6"/>
        <v>7.1882666666666672</v>
      </c>
      <c r="T73" s="400">
        <f t="shared" si="7"/>
        <v>14.696880000000002</v>
      </c>
      <c r="U73" s="405">
        <f>IF(VLOOKUP($G73,'KALK_grund__GR-_LOS_1'!$B$9:$C$19,1)=$G73,VLOOKUP($G73,'KALK_grund__GR-_LOS_1'!$B$9:$C$19,2),0)</f>
        <v>30</v>
      </c>
      <c r="V73" s="397">
        <f t="shared" si="8"/>
        <v>3.1253333333333333</v>
      </c>
      <c r="W73" s="401">
        <f t="shared" si="9"/>
        <v>46.88</v>
      </c>
      <c r="X73" s="287" t="s">
        <v>695</v>
      </c>
      <c r="Y73" s="402" t="s">
        <v>638</v>
      </c>
    </row>
    <row r="74" spans="1:25" x14ac:dyDescent="0.2">
      <c r="A74" s="304"/>
      <c r="B74" s="188">
        <f t="shared" si="1"/>
        <v>62</v>
      </c>
      <c r="C74" s="394" t="s">
        <v>233</v>
      </c>
      <c r="D74" s="289" t="s">
        <v>444</v>
      </c>
      <c r="E74" s="315" t="s">
        <v>714</v>
      </c>
      <c r="F74" s="291" t="s">
        <v>281</v>
      </c>
      <c r="G74" s="292" t="s">
        <v>171</v>
      </c>
      <c r="H74" s="448">
        <v>66.37</v>
      </c>
      <c r="I74" s="294">
        <v>1</v>
      </c>
      <c r="J74" s="295">
        <v>4</v>
      </c>
      <c r="K74" s="295"/>
      <c r="L74" s="295"/>
      <c r="M74" s="391">
        <f t="shared" si="31"/>
        <v>46</v>
      </c>
      <c r="N74" s="392">
        <f t="shared" si="3"/>
        <v>254.41833333333338</v>
      </c>
      <c r="O74" s="369">
        <v>100</v>
      </c>
      <c r="P74" s="397">
        <f t="shared" si="4"/>
        <v>2.5441833333333337</v>
      </c>
      <c r="Q74" s="398">
        <f t="shared" si="32"/>
        <v>1017.6733333333334</v>
      </c>
      <c r="R74" s="374">
        <v>200</v>
      </c>
      <c r="S74" s="399">
        <f t="shared" si="6"/>
        <v>5.0883666666666674</v>
      </c>
      <c r="T74" s="400">
        <f t="shared" si="7"/>
        <v>10.403497500000002</v>
      </c>
      <c r="U74" s="405">
        <f>IF(VLOOKUP($G74,'KALK_grund__GR-_LOS_1'!$B$9:$C$19,1)=$G74,VLOOKUP($G74,'KALK_grund__GR-_LOS_1'!$B$9:$C$19,2),0)</f>
        <v>30</v>
      </c>
      <c r="V74" s="397">
        <f t="shared" si="8"/>
        <v>2.2123333333333335</v>
      </c>
      <c r="W74" s="401">
        <f t="shared" si="9"/>
        <v>33.185000000000002</v>
      </c>
      <c r="X74" s="287" t="s">
        <v>695</v>
      </c>
      <c r="Y74" s="402" t="s">
        <v>638</v>
      </c>
    </row>
    <row r="75" spans="1:25" x14ac:dyDescent="0.2">
      <c r="A75" s="304"/>
      <c r="B75" s="188">
        <f t="shared" si="1"/>
        <v>63</v>
      </c>
      <c r="C75" s="394" t="s">
        <v>233</v>
      </c>
      <c r="D75" s="289" t="s">
        <v>444</v>
      </c>
      <c r="E75" s="315" t="s">
        <v>715</v>
      </c>
      <c r="F75" s="291" t="s">
        <v>281</v>
      </c>
      <c r="G75" s="292" t="s">
        <v>171</v>
      </c>
      <c r="H75" s="448">
        <v>66.599999999999994</v>
      </c>
      <c r="I75" s="294">
        <v>1</v>
      </c>
      <c r="J75" s="295">
        <v>4</v>
      </c>
      <c r="K75" s="295"/>
      <c r="L75" s="295"/>
      <c r="M75" s="391">
        <f t="shared" si="31"/>
        <v>46</v>
      </c>
      <c r="N75" s="392">
        <f t="shared" si="3"/>
        <v>255.29999999999998</v>
      </c>
      <c r="O75" s="369">
        <v>100</v>
      </c>
      <c r="P75" s="397">
        <f t="shared" si="4"/>
        <v>2.5529999999999999</v>
      </c>
      <c r="Q75" s="398">
        <f t="shared" si="32"/>
        <v>1021.1999999999999</v>
      </c>
      <c r="R75" s="374">
        <v>200</v>
      </c>
      <c r="S75" s="399">
        <f t="shared" si="6"/>
        <v>5.1059999999999999</v>
      </c>
      <c r="T75" s="400">
        <f t="shared" si="7"/>
        <v>10.439549999999999</v>
      </c>
      <c r="U75" s="405">
        <f>IF(VLOOKUP($G75,'KALK_grund__GR-_LOS_1'!$B$9:$C$19,1)=$G75,VLOOKUP($G75,'KALK_grund__GR-_LOS_1'!$B$9:$C$19,2),0)</f>
        <v>30</v>
      </c>
      <c r="V75" s="397">
        <f t="shared" si="8"/>
        <v>2.2199999999999998</v>
      </c>
      <c r="W75" s="401">
        <f t="shared" si="9"/>
        <v>33.299999999999997</v>
      </c>
      <c r="X75" s="287" t="s">
        <v>695</v>
      </c>
      <c r="Y75" s="402" t="s">
        <v>638</v>
      </c>
    </row>
    <row r="76" spans="1:25" x14ac:dyDescent="0.2">
      <c r="A76" s="304"/>
      <c r="B76" s="188">
        <f t="shared" si="1"/>
        <v>64</v>
      </c>
      <c r="C76" s="394" t="s">
        <v>233</v>
      </c>
      <c r="D76" s="289" t="s">
        <v>444</v>
      </c>
      <c r="E76" s="315" t="s">
        <v>716</v>
      </c>
      <c r="F76" s="291" t="s">
        <v>281</v>
      </c>
      <c r="G76" s="292" t="s">
        <v>171</v>
      </c>
      <c r="H76" s="448">
        <v>66.39</v>
      </c>
      <c r="I76" s="294">
        <v>1</v>
      </c>
      <c r="J76" s="295">
        <v>4</v>
      </c>
      <c r="K76" s="295"/>
      <c r="L76" s="295"/>
      <c r="M76" s="391">
        <f t="shared" si="31"/>
        <v>46</v>
      </c>
      <c r="N76" s="392">
        <f t="shared" si="3"/>
        <v>254.495</v>
      </c>
      <c r="O76" s="369">
        <v>100</v>
      </c>
      <c r="P76" s="397">
        <f t="shared" si="4"/>
        <v>2.54495</v>
      </c>
      <c r="Q76" s="398">
        <f t="shared" si="32"/>
        <v>1017.98</v>
      </c>
      <c r="R76" s="374">
        <v>200</v>
      </c>
      <c r="S76" s="399">
        <f t="shared" si="6"/>
        <v>5.0899000000000001</v>
      </c>
      <c r="T76" s="400">
        <f t="shared" si="7"/>
        <v>10.406632500000001</v>
      </c>
      <c r="U76" s="405">
        <f>IF(VLOOKUP($G76,'KALK_grund__GR-_LOS_1'!$B$9:$C$19,1)=$G76,VLOOKUP($G76,'KALK_grund__GR-_LOS_1'!$B$9:$C$19,2),0)</f>
        <v>30</v>
      </c>
      <c r="V76" s="397">
        <f t="shared" si="8"/>
        <v>2.2130000000000001</v>
      </c>
      <c r="W76" s="401">
        <f t="shared" si="9"/>
        <v>33.195</v>
      </c>
      <c r="X76" s="287" t="s">
        <v>695</v>
      </c>
      <c r="Y76" s="402" t="s">
        <v>638</v>
      </c>
    </row>
    <row r="77" spans="1:25" x14ac:dyDescent="0.2">
      <c r="A77" s="304"/>
      <c r="B77" s="188">
        <f t="shared" si="1"/>
        <v>65</v>
      </c>
      <c r="C77" s="394" t="s">
        <v>233</v>
      </c>
      <c r="D77" s="289" t="s">
        <v>446</v>
      </c>
      <c r="E77" s="315" t="s">
        <v>726</v>
      </c>
      <c r="F77" s="291" t="s">
        <v>725</v>
      </c>
      <c r="G77" s="292" t="s">
        <v>462</v>
      </c>
      <c r="H77" s="448">
        <v>223.54</v>
      </c>
      <c r="I77" s="294">
        <v>2</v>
      </c>
      <c r="J77" s="295">
        <v>3</v>
      </c>
      <c r="K77" s="295"/>
      <c r="L77" s="295"/>
      <c r="M77" s="391">
        <f>(I77*$M$10*12)/2</f>
        <v>46</v>
      </c>
      <c r="N77" s="392">
        <f t="shared" si="3"/>
        <v>856.90333333333331</v>
      </c>
      <c r="O77" s="369">
        <v>100</v>
      </c>
      <c r="P77" s="397">
        <f t="shared" si="4"/>
        <v>8.5690333333333335</v>
      </c>
      <c r="Q77" s="398">
        <f>(H77*J77*$M$10)/2</f>
        <v>1285.355</v>
      </c>
      <c r="R77" s="374">
        <v>200</v>
      </c>
      <c r="S77" s="399">
        <f t="shared" si="6"/>
        <v>6.4267750000000001</v>
      </c>
      <c r="T77" s="400">
        <f t="shared" si="7"/>
        <v>35.039895000000001</v>
      </c>
      <c r="U77" s="405">
        <f>IF(VLOOKUP($G77,'KALK_grund__GR-_LOS_1'!$B$9:$C$19,1)=$G77,VLOOKUP($G77,'KALK_grund__GR-_LOS_1'!$B$9:$C$19,2),0)</f>
        <v>30</v>
      </c>
      <c r="V77" s="397">
        <f t="shared" si="8"/>
        <v>7.4513333333333334</v>
      </c>
      <c r="W77" s="401">
        <f t="shared" si="9"/>
        <v>111.77</v>
      </c>
      <c r="X77" s="287" t="s">
        <v>695</v>
      </c>
      <c r="Y77" s="402" t="s">
        <v>639</v>
      </c>
    </row>
    <row r="78" spans="1:25" x14ac:dyDescent="0.2">
      <c r="A78" s="304"/>
      <c r="B78" s="188">
        <f t="shared" si="1"/>
        <v>66</v>
      </c>
      <c r="C78" s="394" t="s">
        <v>233</v>
      </c>
      <c r="D78" s="289" t="s">
        <v>431</v>
      </c>
      <c r="E78" s="315" t="s">
        <v>727</v>
      </c>
      <c r="F78" s="291" t="s">
        <v>725</v>
      </c>
      <c r="G78" s="292" t="s">
        <v>462</v>
      </c>
      <c r="H78" s="448">
        <v>225.67</v>
      </c>
      <c r="I78" s="294">
        <v>5</v>
      </c>
      <c r="J78" s="295"/>
      <c r="K78" s="295"/>
      <c r="L78" s="295"/>
      <c r="M78" s="391">
        <f>(I78*$M$10*12)/2</f>
        <v>115</v>
      </c>
      <c r="N78" s="392">
        <f t="shared" ref="N78" si="33">(H78*M78)/12</f>
        <v>2162.6708333333331</v>
      </c>
      <c r="O78" s="369">
        <v>101</v>
      </c>
      <c r="P78" s="397">
        <f t="shared" ref="P78" si="34">N78/O78</f>
        <v>21.412582508250821</v>
      </c>
      <c r="Q78" s="398"/>
      <c r="R78" s="305"/>
      <c r="S78" s="398"/>
      <c r="T78" s="400"/>
      <c r="U78" s="400"/>
      <c r="V78" s="400"/>
      <c r="W78" s="400"/>
      <c r="X78" s="287" t="s">
        <v>695</v>
      </c>
      <c r="Y78" s="402" t="s">
        <v>640</v>
      </c>
    </row>
    <row r="79" spans="1:25" x14ac:dyDescent="0.2">
      <c r="A79" s="304"/>
      <c r="B79" s="188">
        <f t="shared" ref="B79:B94" si="35">B78+1</f>
        <v>67</v>
      </c>
      <c r="C79" s="394"/>
      <c r="D79" s="289"/>
      <c r="E79" s="315"/>
      <c r="F79" s="291" t="s">
        <v>243</v>
      </c>
      <c r="G79" s="292" t="s">
        <v>462</v>
      </c>
      <c r="H79" s="448">
        <v>29.74</v>
      </c>
      <c r="I79" s="294">
        <v>1</v>
      </c>
      <c r="J79" s="295"/>
      <c r="K79" s="295"/>
      <c r="L79" s="295"/>
      <c r="M79" s="391">
        <f>(I79*$M$10*12)</f>
        <v>46</v>
      </c>
      <c r="N79" s="392">
        <f t="shared" ref="N79" si="36">(H79*M79)/12</f>
        <v>114.00333333333333</v>
      </c>
      <c r="O79" s="369">
        <v>102</v>
      </c>
      <c r="P79" s="397">
        <f t="shared" ref="P79" si="37">N79/O79</f>
        <v>1.1176797385620916</v>
      </c>
      <c r="Q79" s="398"/>
      <c r="R79" s="305"/>
      <c r="S79" s="398"/>
      <c r="T79" s="400">
        <f t="shared" ref="T79:T80" si="38">H79/O79*$O$7</f>
        <v>4.570338235294118</v>
      </c>
      <c r="U79" s="405">
        <f>IF(VLOOKUP($G79,'KALK_grund__GR-_LOS_1'!$B$9:$C$19,1)=$G79,VLOOKUP($G79,'KALK_grund__GR-_LOS_1'!$B$9:$C$19,2),0)</f>
        <v>30</v>
      </c>
      <c r="V79" s="397">
        <f t="shared" ref="V79:V80" si="39">H79/U79</f>
        <v>0.99133333333333329</v>
      </c>
      <c r="W79" s="401">
        <f t="shared" ref="W79:W80" si="40">V79*$W$7</f>
        <v>14.87</v>
      </c>
      <c r="X79" s="287" t="s">
        <v>695</v>
      </c>
      <c r="Y79" s="402"/>
    </row>
    <row r="80" spans="1:25" x14ac:dyDescent="0.2">
      <c r="A80" s="304"/>
      <c r="B80" s="188">
        <f t="shared" si="35"/>
        <v>68</v>
      </c>
      <c r="C80" s="394" t="s">
        <v>233</v>
      </c>
      <c r="D80" s="289" t="s">
        <v>444</v>
      </c>
      <c r="E80" s="315" t="s">
        <v>459</v>
      </c>
      <c r="F80" s="291" t="s">
        <v>281</v>
      </c>
      <c r="G80" s="292" t="s">
        <v>462</v>
      </c>
      <c r="H80" s="448">
        <v>29.74</v>
      </c>
      <c r="I80" s="294">
        <v>1</v>
      </c>
      <c r="J80" s="295">
        <v>4</v>
      </c>
      <c r="K80" s="295"/>
      <c r="L80" s="295"/>
      <c r="M80" s="391">
        <f t="shared" si="31"/>
        <v>46</v>
      </c>
      <c r="N80" s="392">
        <f t="shared" si="3"/>
        <v>114.00333333333333</v>
      </c>
      <c r="O80" s="369">
        <v>100</v>
      </c>
      <c r="P80" s="397">
        <f t="shared" si="4"/>
        <v>1.1400333333333332</v>
      </c>
      <c r="Q80" s="398">
        <f t="shared" si="32"/>
        <v>456.01333333333332</v>
      </c>
      <c r="R80" s="374">
        <v>200</v>
      </c>
      <c r="S80" s="399">
        <f t="shared" si="6"/>
        <v>2.2800666666666665</v>
      </c>
      <c r="T80" s="400">
        <f t="shared" si="38"/>
        <v>4.6617449999999998</v>
      </c>
      <c r="U80" s="405">
        <f>IF(VLOOKUP($G80,'KALK_grund__GR-_LOS_1'!$B$9:$C$19,1)=$G80,VLOOKUP($G80,'KALK_grund__GR-_LOS_1'!$B$9:$C$19,2),0)</f>
        <v>30</v>
      </c>
      <c r="V80" s="397">
        <f t="shared" si="39"/>
        <v>0.99133333333333329</v>
      </c>
      <c r="W80" s="401">
        <f t="shared" si="40"/>
        <v>14.87</v>
      </c>
      <c r="X80" s="287" t="s">
        <v>695</v>
      </c>
      <c r="Y80" s="402" t="s">
        <v>638</v>
      </c>
    </row>
    <row r="81" spans="1:25" x14ac:dyDescent="0.2">
      <c r="A81" s="304">
        <v>1</v>
      </c>
      <c r="B81" s="188">
        <f t="shared" si="35"/>
        <v>69</v>
      </c>
      <c r="C81" s="394" t="s">
        <v>233</v>
      </c>
      <c r="D81" s="289" t="s">
        <v>438</v>
      </c>
      <c r="E81" s="290" t="s">
        <v>723</v>
      </c>
      <c r="F81" s="291" t="s">
        <v>300</v>
      </c>
      <c r="G81" s="292" t="s">
        <v>462</v>
      </c>
      <c r="H81" s="448">
        <v>21.71</v>
      </c>
      <c r="I81" s="294">
        <v>5</v>
      </c>
      <c r="J81" s="295"/>
      <c r="K81" s="295"/>
      <c r="L81" s="295"/>
      <c r="M81" s="391">
        <f t="shared" si="31"/>
        <v>230</v>
      </c>
      <c r="N81" s="392">
        <f t="shared" si="3"/>
        <v>416.10833333333335</v>
      </c>
      <c r="O81" s="369">
        <v>100</v>
      </c>
      <c r="P81" s="397">
        <f t="shared" si="4"/>
        <v>4.1610833333333339</v>
      </c>
      <c r="Q81" s="398"/>
      <c r="R81" s="373"/>
      <c r="S81" s="399"/>
      <c r="T81" s="400">
        <f t="shared" si="7"/>
        <v>3.4030425000000002</v>
      </c>
      <c r="U81" s="405">
        <f>IF(VLOOKUP($G81,'KALK_grund__GR-_LOS_1'!$B$9:$C$19,1)=$G81,VLOOKUP($G81,'KALK_grund__GR-_LOS_1'!$B$9:$C$19,2),0)</f>
        <v>30</v>
      </c>
      <c r="V81" s="397">
        <f t="shared" si="8"/>
        <v>0.72366666666666668</v>
      </c>
      <c r="W81" s="401">
        <f t="shared" si="9"/>
        <v>10.855</v>
      </c>
      <c r="X81" s="287" t="s">
        <v>695</v>
      </c>
      <c r="Y81" s="402" t="s">
        <v>638</v>
      </c>
    </row>
    <row r="82" spans="1:25" x14ac:dyDescent="0.2">
      <c r="A82" s="152">
        <v>1</v>
      </c>
      <c r="B82" s="188">
        <f t="shared" si="35"/>
        <v>70</v>
      </c>
      <c r="C82" s="394" t="s">
        <v>233</v>
      </c>
      <c r="D82" s="289" t="s">
        <v>450</v>
      </c>
      <c r="E82" s="290" t="s">
        <v>724</v>
      </c>
      <c r="F82" s="291" t="s">
        <v>463</v>
      </c>
      <c r="G82" s="292" t="s">
        <v>171</v>
      </c>
      <c r="H82" s="448">
        <v>44.23</v>
      </c>
      <c r="I82" s="294">
        <v>1</v>
      </c>
      <c r="J82" s="295">
        <v>4</v>
      </c>
      <c r="K82" s="295"/>
      <c r="L82" s="295"/>
      <c r="M82" s="391">
        <f t="shared" si="31"/>
        <v>46</v>
      </c>
      <c r="N82" s="392">
        <f t="shared" si="3"/>
        <v>169.54833333333332</v>
      </c>
      <c r="O82" s="369">
        <v>100</v>
      </c>
      <c r="P82" s="397">
        <f t="shared" si="4"/>
        <v>1.6954833333333332</v>
      </c>
      <c r="Q82" s="398">
        <f t="shared" ref="Q82:Q83" si="41">H82*J82*$M$10</f>
        <v>678.19333333333327</v>
      </c>
      <c r="R82" s="374">
        <v>200</v>
      </c>
      <c r="S82" s="399">
        <f t="shared" si="6"/>
        <v>3.3909666666666665</v>
      </c>
      <c r="T82" s="400">
        <f t="shared" si="7"/>
        <v>6.9330524999999996</v>
      </c>
      <c r="U82" s="405">
        <f>IF(VLOOKUP($G82,'KALK_grund__GR-_LOS_1'!$B$9:$C$19,1)=$G82,VLOOKUP($G82,'KALK_grund__GR-_LOS_1'!$B$9:$C$19,2),0)</f>
        <v>30</v>
      </c>
      <c r="V82" s="397">
        <f t="shared" si="8"/>
        <v>1.4743333333333333</v>
      </c>
      <c r="W82" s="401">
        <f t="shared" si="9"/>
        <v>22.114999999999998</v>
      </c>
      <c r="X82" s="287" t="s">
        <v>695</v>
      </c>
      <c r="Y82" s="402" t="s">
        <v>638</v>
      </c>
    </row>
    <row r="83" spans="1:25" x14ac:dyDescent="0.2">
      <c r="A83" s="152">
        <v>1</v>
      </c>
      <c r="B83" s="188">
        <f t="shared" si="35"/>
        <v>71</v>
      </c>
      <c r="C83" s="394" t="s">
        <v>233</v>
      </c>
      <c r="D83" s="289" t="s">
        <v>451</v>
      </c>
      <c r="E83" s="290" t="s">
        <v>717</v>
      </c>
      <c r="F83" s="291" t="s">
        <v>292</v>
      </c>
      <c r="G83" s="292" t="s">
        <v>171</v>
      </c>
      <c r="H83" s="448">
        <v>20.77</v>
      </c>
      <c r="I83" s="294">
        <v>1</v>
      </c>
      <c r="J83" s="295">
        <v>4</v>
      </c>
      <c r="K83" s="295"/>
      <c r="L83" s="295"/>
      <c r="M83" s="391">
        <f t="shared" si="31"/>
        <v>46</v>
      </c>
      <c r="N83" s="392">
        <f t="shared" si="3"/>
        <v>79.618333333333325</v>
      </c>
      <c r="O83" s="369">
        <v>100</v>
      </c>
      <c r="P83" s="397">
        <f t="shared" si="4"/>
        <v>0.79618333333333324</v>
      </c>
      <c r="Q83" s="398">
        <f t="shared" si="41"/>
        <v>318.47333333333336</v>
      </c>
      <c r="R83" s="374">
        <v>200</v>
      </c>
      <c r="S83" s="399">
        <f t="shared" si="6"/>
        <v>1.5923666666666667</v>
      </c>
      <c r="T83" s="400">
        <f t="shared" si="7"/>
        <v>3.2556975000000001</v>
      </c>
      <c r="U83" s="405">
        <f>IF(VLOOKUP($G83,'KALK_grund__GR-_LOS_1'!$B$9:$C$19,1)=$G83,VLOOKUP($G83,'KALK_grund__GR-_LOS_1'!$B$9:$C$19,2),0)</f>
        <v>30</v>
      </c>
      <c r="V83" s="397">
        <f t="shared" si="8"/>
        <v>0.69233333333333336</v>
      </c>
      <c r="W83" s="401">
        <f t="shared" si="9"/>
        <v>10.385</v>
      </c>
      <c r="X83" s="287" t="s">
        <v>695</v>
      </c>
      <c r="Y83" s="402" t="s">
        <v>638</v>
      </c>
    </row>
    <row r="84" spans="1:25" x14ac:dyDescent="0.2">
      <c r="A84" s="152">
        <v>1</v>
      </c>
      <c r="B84" s="188">
        <f t="shared" si="35"/>
        <v>72</v>
      </c>
      <c r="C84" s="394" t="s">
        <v>233</v>
      </c>
      <c r="D84" s="289" t="s">
        <v>447</v>
      </c>
      <c r="E84" s="290" t="s">
        <v>718</v>
      </c>
      <c r="F84" s="291" t="s">
        <v>282</v>
      </c>
      <c r="G84" s="292" t="s">
        <v>171</v>
      </c>
      <c r="H84" s="448">
        <v>29.38</v>
      </c>
      <c r="I84" s="294">
        <v>3</v>
      </c>
      <c r="J84" s="295"/>
      <c r="K84" s="295"/>
      <c r="L84" s="295"/>
      <c r="M84" s="391">
        <f t="shared" si="31"/>
        <v>138</v>
      </c>
      <c r="N84" s="392">
        <f t="shared" si="3"/>
        <v>337.87</v>
      </c>
      <c r="O84" s="369">
        <v>100</v>
      </c>
      <c r="P84" s="397">
        <f t="shared" si="4"/>
        <v>3.3787000000000003</v>
      </c>
      <c r="Q84" s="398"/>
      <c r="R84" s="373"/>
      <c r="S84" s="399"/>
      <c r="T84" s="400">
        <f t="shared" si="7"/>
        <v>4.605315</v>
      </c>
      <c r="U84" s="405">
        <f>IF(VLOOKUP($G84,'KALK_grund__GR-_LOS_1'!$B$9:$C$19,1)=$G84,VLOOKUP($G84,'KALK_grund__GR-_LOS_1'!$B$9:$C$19,2),0)</f>
        <v>30</v>
      </c>
      <c r="V84" s="397">
        <f t="shared" si="8"/>
        <v>0.97933333333333328</v>
      </c>
      <c r="W84" s="401">
        <f t="shared" si="9"/>
        <v>14.69</v>
      </c>
      <c r="X84" s="287" t="s">
        <v>695</v>
      </c>
      <c r="Y84" s="402" t="s">
        <v>638</v>
      </c>
    </row>
    <row r="85" spans="1:25" x14ac:dyDescent="0.2">
      <c r="A85" s="152">
        <v>1</v>
      </c>
      <c r="B85" s="188">
        <f t="shared" si="35"/>
        <v>73</v>
      </c>
      <c r="C85" s="394" t="s">
        <v>233</v>
      </c>
      <c r="D85" s="289" t="s">
        <v>464</v>
      </c>
      <c r="E85" s="446" t="s">
        <v>459</v>
      </c>
      <c r="F85" s="291" t="s">
        <v>465</v>
      </c>
      <c r="G85" s="292" t="s">
        <v>171</v>
      </c>
      <c r="H85" s="448">
        <v>36.630000000000003</v>
      </c>
      <c r="I85" s="294">
        <v>1</v>
      </c>
      <c r="J85" s="295">
        <v>4</v>
      </c>
      <c r="K85" s="295"/>
      <c r="L85" s="295"/>
      <c r="M85" s="391">
        <f t="shared" si="31"/>
        <v>46</v>
      </c>
      <c r="N85" s="392">
        <f t="shared" si="3"/>
        <v>140.41499999999999</v>
      </c>
      <c r="O85" s="369">
        <v>100</v>
      </c>
      <c r="P85" s="397">
        <f t="shared" si="4"/>
        <v>1.40415</v>
      </c>
      <c r="Q85" s="398">
        <f>H85*J85*$M$10</f>
        <v>561.66000000000008</v>
      </c>
      <c r="R85" s="374">
        <v>200</v>
      </c>
      <c r="S85" s="399">
        <f t="shared" ref="S85" si="42">Q85/R85</f>
        <v>2.8083000000000005</v>
      </c>
      <c r="T85" s="400">
        <f t="shared" si="7"/>
        <v>5.7417525000000005</v>
      </c>
      <c r="U85" s="405">
        <f>IF(VLOOKUP($G85,'KALK_grund__GR-_LOS_1'!$B$9:$C$19,1)=$G85,VLOOKUP($G85,'KALK_grund__GR-_LOS_1'!$B$9:$C$19,2),0)</f>
        <v>30</v>
      </c>
      <c r="V85" s="397">
        <f t="shared" si="8"/>
        <v>1.2210000000000001</v>
      </c>
      <c r="W85" s="401">
        <f t="shared" si="9"/>
        <v>18.315000000000001</v>
      </c>
      <c r="X85" s="287" t="s">
        <v>695</v>
      </c>
      <c r="Y85" s="402" t="s">
        <v>638</v>
      </c>
    </row>
    <row r="86" spans="1:25" x14ac:dyDescent="0.2">
      <c r="A86" s="152">
        <v>1</v>
      </c>
      <c r="B86" s="188">
        <f t="shared" si="35"/>
        <v>74</v>
      </c>
      <c r="C86" s="394" t="s">
        <v>233</v>
      </c>
      <c r="D86" s="289" t="s">
        <v>466</v>
      </c>
      <c r="E86" s="290" t="s">
        <v>720</v>
      </c>
      <c r="F86" s="291" t="s">
        <v>467</v>
      </c>
      <c r="G86" s="292" t="s">
        <v>462</v>
      </c>
      <c r="H86" s="448">
        <v>13.77</v>
      </c>
      <c r="I86" s="294">
        <v>5</v>
      </c>
      <c r="J86" s="295"/>
      <c r="K86" s="295"/>
      <c r="L86" s="295"/>
      <c r="M86" s="391">
        <f t="shared" si="31"/>
        <v>230</v>
      </c>
      <c r="N86" s="392">
        <f t="shared" ref="N86:N90" si="43">(H86*M86)/12</f>
        <v>263.92500000000001</v>
      </c>
      <c r="O86" s="369">
        <v>100</v>
      </c>
      <c r="P86" s="397">
        <f t="shared" ref="P86:P105" si="44">N86/O86</f>
        <v>2.6392500000000001</v>
      </c>
      <c r="Q86" s="398"/>
      <c r="R86" s="373"/>
      <c r="S86" s="399"/>
      <c r="T86" s="400">
        <f t="shared" ref="T86:T105" si="45">H86/O86*$O$7</f>
        <v>2.1584474999999999</v>
      </c>
      <c r="U86" s="405">
        <f>IF(VLOOKUP($G86,'KALK_grund__GR-_LOS_1'!$B$9:$C$19,1)=$G86,VLOOKUP($G86,'KALK_grund__GR-_LOS_1'!$B$9:$C$19,2),0)</f>
        <v>30</v>
      </c>
      <c r="V86" s="397">
        <f t="shared" ref="V86:V105" si="46">H86/U86</f>
        <v>0.45899999999999996</v>
      </c>
      <c r="W86" s="401">
        <f t="shared" ref="W86:W105" si="47">V86*$W$7</f>
        <v>6.8849999999999998</v>
      </c>
      <c r="X86" s="287" t="s">
        <v>695</v>
      </c>
      <c r="Y86" s="402" t="s">
        <v>638</v>
      </c>
    </row>
    <row r="87" spans="1:25" x14ac:dyDescent="0.2">
      <c r="A87" s="152">
        <v>1</v>
      </c>
      <c r="B87" s="188">
        <f t="shared" si="35"/>
        <v>75</v>
      </c>
      <c r="C87" s="394" t="s">
        <v>233</v>
      </c>
      <c r="D87" s="289" t="s">
        <v>453</v>
      </c>
      <c r="E87" s="290" t="s">
        <v>721</v>
      </c>
      <c r="F87" s="289" t="s">
        <v>268</v>
      </c>
      <c r="G87" s="295" t="s">
        <v>462</v>
      </c>
      <c r="H87" s="386">
        <v>27.59</v>
      </c>
      <c r="I87" s="295">
        <v>5</v>
      </c>
      <c r="J87" s="295"/>
      <c r="K87" s="295"/>
      <c r="L87" s="295"/>
      <c r="M87" s="391">
        <f t="shared" si="31"/>
        <v>230</v>
      </c>
      <c r="N87" s="392">
        <f t="shared" si="43"/>
        <v>528.80833333333328</v>
      </c>
      <c r="O87" s="369">
        <v>100</v>
      </c>
      <c r="P87" s="397">
        <f t="shared" si="44"/>
        <v>5.2880833333333328</v>
      </c>
      <c r="Q87" s="398"/>
      <c r="R87" s="373"/>
      <c r="S87" s="399"/>
      <c r="T87" s="400">
        <f t="shared" si="45"/>
        <v>4.3247324999999996</v>
      </c>
      <c r="U87" s="405">
        <f>IF(VLOOKUP($G87,'KALK_grund__GR-_LOS_1'!$B$9:$C$19,1)=$G87,VLOOKUP($G87,'KALK_grund__GR-_LOS_1'!$B$9:$C$19,2),0)</f>
        <v>30</v>
      </c>
      <c r="V87" s="397">
        <f t="shared" si="46"/>
        <v>0.91966666666666663</v>
      </c>
      <c r="W87" s="401">
        <f t="shared" si="47"/>
        <v>13.795</v>
      </c>
      <c r="X87" s="287" t="s">
        <v>695</v>
      </c>
      <c r="Y87" s="402" t="s">
        <v>638</v>
      </c>
    </row>
    <row r="88" spans="1:25" x14ac:dyDescent="0.2">
      <c r="A88" s="152">
        <v>1</v>
      </c>
      <c r="B88" s="188">
        <f t="shared" si="35"/>
        <v>76</v>
      </c>
      <c r="C88" s="394" t="s">
        <v>233</v>
      </c>
      <c r="D88" s="307" t="s">
        <v>208</v>
      </c>
      <c r="E88" s="290" t="s">
        <v>722</v>
      </c>
      <c r="F88" s="282" t="s">
        <v>243</v>
      </c>
      <c r="G88" s="308" t="s">
        <v>462</v>
      </c>
      <c r="H88" s="451">
        <v>13.77</v>
      </c>
      <c r="I88" s="309"/>
      <c r="J88" s="309"/>
      <c r="K88" s="309"/>
      <c r="L88" s="309">
        <v>1</v>
      </c>
      <c r="M88" s="391">
        <f t="shared" ref="M88" si="48">(I88*$M$8*12)+(K88*0.8*12)+L88</f>
        <v>1</v>
      </c>
      <c r="N88" s="392">
        <f t="shared" si="43"/>
        <v>1.1475</v>
      </c>
      <c r="O88" s="369">
        <v>100</v>
      </c>
      <c r="P88" s="397">
        <f t="shared" si="44"/>
        <v>1.1474999999999999E-2</v>
      </c>
      <c r="Q88" s="398"/>
      <c r="R88" s="373"/>
      <c r="S88" s="399"/>
      <c r="T88" s="400">
        <f t="shared" si="45"/>
        <v>2.1584474999999999</v>
      </c>
      <c r="U88" s="405">
        <f>IF(VLOOKUP($G88,'KALK_grund__GR-_LOS_1'!$B$9:$C$19,1)=$G88,VLOOKUP($G88,'KALK_grund__GR-_LOS_1'!$B$9:$C$19,2),0)</f>
        <v>30</v>
      </c>
      <c r="V88" s="397">
        <f t="shared" si="46"/>
        <v>0.45899999999999996</v>
      </c>
      <c r="W88" s="401">
        <f t="shared" si="47"/>
        <v>6.8849999999999998</v>
      </c>
      <c r="X88" s="287" t="s">
        <v>695</v>
      </c>
      <c r="Y88" s="402"/>
    </row>
    <row r="89" spans="1:25" x14ac:dyDescent="0.2">
      <c r="A89" s="152">
        <v>1</v>
      </c>
      <c r="B89" s="188">
        <f t="shared" si="35"/>
        <v>77</v>
      </c>
      <c r="C89" s="394" t="s">
        <v>233</v>
      </c>
      <c r="D89" s="289" t="s">
        <v>468</v>
      </c>
      <c r="E89" s="290" t="s">
        <v>721</v>
      </c>
      <c r="F89" s="289" t="s">
        <v>307</v>
      </c>
      <c r="G89" s="295" t="s">
        <v>469</v>
      </c>
      <c r="H89" s="386">
        <v>150.43</v>
      </c>
      <c r="I89" s="295">
        <v>5</v>
      </c>
      <c r="J89" s="295"/>
      <c r="K89" s="295"/>
      <c r="L89" s="295"/>
      <c r="M89" s="391">
        <f t="shared" si="31"/>
        <v>230</v>
      </c>
      <c r="N89" s="392">
        <f t="shared" si="43"/>
        <v>2883.2416666666668</v>
      </c>
      <c r="O89" s="369">
        <v>100</v>
      </c>
      <c r="P89" s="397">
        <f t="shared" si="44"/>
        <v>28.832416666666667</v>
      </c>
      <c r="Q89" s="398"/>
      <c r="R89" s="373"/>
      <c r="S89" s="399"/>
      <c r="T89" s="400">
        <f t="shared" si="45"/>
        <v>23.579902499999999</v>
      </c>
      <c r="U89" s="405">
        <f>IF(VLOOKUP($G89,'KALK_grund__GR-_LOS_1'!$B$9:$C$19,1)=$G89,VLOOKUP($G89,'KALK_grund__GR-_LOS_1'!$B$9:$C$19,2),0)</f>
        <v>30</v>
      </c>
      <c r="V89" s="397">
        <f t="shared" si="46"/>
        <v>5.014333333333334</v>
      </c>
      <c r="W89" s="401">
        <f t="shared" si="47"/>
        <v>75.215000000000003</v>
      </c>
      <c r="X89" s="287" t="s">
        <v>695</v>
      </c>
      <c r="Y89" s="402" t="s">
        <v>638</v>
      </c>
    </row>
    <row r="90" spans="1:25" x14ac:dyDescent="0.2">
      <c r="A90" s="152"/>
      <c r="B90" s="188">
        <f t="shared" si="35"/>
        <v>78</v>
      </c>
      <c r="C90" s="394" t="s">
        <v>730</v>
      </c>
      <c r="D90" s="289"/>
      <c r="E90" s="290" t="s">
        <v>733</v>
      </c>
      <c r="F90" s="289" t="s">
        <v>207</v>
      </c>
      <c r="G90" s="292" t="s">
        <v>171</v>
      </c>
      <c r="H90" s="386">
        <v>30.02</v>
      </c>
      <c r="I90" s="294">
        <v>1</v>
      </c>
      <c r="J90" s="295">
        <v>4</v>
      </c>
      <c r="K90" s="295"/>
      <c r="L90" s="295"/>
      <c r="M90" s="391">
        <f t="shared" ref="M90" si="49">(I90*$M$8*12)+(K90*0.8*12)+L90</f>
        <v>38.400000000000006</v>
      </c>
      <c r="N90" s="392">
        <f t="shared" si="43"/>
        <v>96.064000000000021</v>
      </c>
      <c r="O90" s="369">
        <v>100</v>
      </c>
      <c r="P90" s="397">
        <f t="shared" si="44"/>
        <v>0.96064000000000016</v>
      </c>
      <c r="Q90" s="398">
        <f t="shared" ref="Q90" si="50">H90*J90*$M$8</f>
        <v>384.25600000000003</v>
      </c>
      <c r="R90" s="374">
        <v>200</v>
      </c>
      <c r="S90" s="399">
        <f t="shared" ref="S90" si="51">Q90/R90</f>
        <v>1.9212800000000001</v>
      </c>
      <c r="T90" s="400">
        <f t="shared" si="45"/>
        <v>4.7056350000000009</v>
      </c>
      <c r="U90" s="405">
        <f>IF(VLOOKUP($G90,'KALK_grund__GR-_LOS_1'!$B$9:$C$19,1)=$G90,VLOOKUP($G90,'KALK_grund__GR-_LOS_1'!$B$9:$C$19,2),0)</f>
        <v>30</v>
      </c>
      <c r="V90" s="397">
        <f t="shared" si="46"/>
        <v>1.0006666666666666</v>
      </c>
      <c r="W90" s="401">
        <f t="shared" si="47"/>
        <v>15.009999999999998</v>
      </c>
      <c r="X90" s="287" t="s">
        <v>695</v>
      </c>
      <c r="Y90" s="402"/>
    </row>
    <row r="91" spans="1:25" x14ac:dyDescent="0.2">
      <c r="A91" s="152"/>
      <c r="B91" s="188">
        <f t="shared" si="35"/>
        <v>79</v>
      </c>
      <c r="C91" s="394" t="s">
        <v>730</v>
      </c>
      <c r="D91" s="289"/>
      <c r="E91" s="290" t="s">
        <v>209</v>
      </c>
      <c r="F91" s="289" t="s">
        <v>731</v>
      </c>
      <c r="G91" s="292" t="s">
        <v>171</v>
      </c>
      <c r="H91" s="386">
        <v>11.81</v>
      </c>
      <c r="I91" s="295"/>
      <c r="J91" s="295"/>
      <c r="K91" s="295"/>
      <c r="L91" s="295">
        <v>1</v>
      </c>
      <c r="M91" s="391">
        <f t="shared" ref="M91:M105" si="52">(I91*$M$8*12)+(K91*0.8*12)+L91</f>
        <v>1</v>
      </c>
      <c r="N91" s="392">
        <f t="shared" ref="N91:N105" si="53">(H91*M91)/12</f>
        <v>0.98416666666666675</v>
      </c>
      <c r="O91" s="369">
        <v>100</v>
      </c>
      <c r="P91" s="397">
        <f t="shared" si="44"/>
        <v>9.841666666666667E-3</v>
      </c>
      <c r="Q91" s="398"/>
      <c r="R91" s="373"/>
      <c r="S91" s="399"/>
      <c r="T91" s="400">
        <f t="shared" si="45"/>
        <v>1.8512175000000002</v>
      </c>
      <c r="U91" s="405">
        <f>IF(VLOOKUP($G91,'KALK_grund__GR-_LOS_1'!$B$9:$C$19,1)=$G91,VLOOKUP($G91,'KALK_grund__GR-_LOS_1'!$B$9:$C$19,2),0)</f>
        <v>30</v>
      </c>
      <c r="V91" s="397">
        <f t="shared" ref="V91:V104" si="54">H91/U91</f>
        <v>0.39366666666666666</v>
      </c>
      <c r="W91" s="401">
        <f t="shared" ref="W91:W104" si="55">V91*$W$7</f>
        <v>5.9050000000000002</v>
      </c>
      <c r="X91" s="287" t="s">
        <v>695</v>
      </c>
      <c r="Y91" s="402"/>
    </row>
    <row r="92" spans="1:25" x14ac:dyDescent="0.2">
      <c r="A92" s="152"/>
      <c r="B92" s="188">
        <f t="shared" si="35"/>
        <v>80</v>
      </c>
      <c r="C92" s="394" t="s">
        <v>730</v>
      </c>
      <c r="D92" s="289"/>
      <c r="E92" s="290" t="s">
        <v>732</v>
      </c>
      <c r="F92" s="289" t="s">
        <v>243</v>
      </c>
      <c r="G92" s="285" t="s">
        <v>162</v>
      </c>
      <c r="H92" s="386">
        <v>34.840000000000003</v>
      </c>
      <c r="I92" s="295"/>
      <c r="J92" s="295"/>
      <c r="K92" s="295"/>
      <c r="L92" s="295">
        <v>1</v>
      </c>
      <c r="M92" s="391">
        <f t="shared" si="52"/>
        <v>1</v>
      </c>
      <c r="N92" s="392">
        <f t="shared" si="53"/>
        <v>2.9033333333333338</v>
      </c>
      <c r="O92" s="369">
        <v>100</v>
      </c>
      <c r="P92" s="397">
        <f t="shared" si="44"/>
        <v>2.9033333333333338E-2</v>
      </c>
      <c r="Q92" s="398"/>
      <c r="R92" s="373"/>
      <c r="S92" s="399"/>
      <c r="T92" s="400">
        <f t="shared" si="45"/>
        <v>5.461170000000001</v>
      </c>
      <c r="U92" s="405">
        <f>IF(VLOOKUP($G92,'KALK_grund__GR-_LOS_1'!$B$9:$C$19,1)=$G92,VLOOKUP($G92,'KALK_grund__GR-_LOS_1'!$B$9:$C$19,2),0)</f>
        <v>30</v>
      </c>
      <c r="V92" s="397">
        <f t="shared" si="54"/>
        <v>1.1613333333333336</v>
      </c>
      <c r="W92" s="401">
        <f t="shared" si="55"/>
        <v>17.420000000000002</v>
      </c>
      <c r="X92" s="287" t="s">
        <v>695</v>
      </c>
      <c r="Y92" s="402"/>
    </row>
    <row r="93" spans="1:25" x14ac:dyDescent="0.2">
      <c r="A93" s="152"/>
      <c r="B93" s="188">
        <f t="shared" si="35"/>
        <v>81</v>
      </c>
      <c r="C93" s="394" t="s">
        <v>730</v>
      </c>
      <c r="D93" s="289"/>
      <c r="E93" s="290" t="s">
        <v>234</v>
      </c>
      <c r="F93" s="289" t="s">
        <v>207</v>
      </c>
      <c r="G93" s="295" t="s">
        <v>163</v>
      </c>
      <c r="H93" s="386">
        <v>3.07</v>
      </c>
      <c r="I93" s="294">
        <v>1</v>
      </c>
      <c r="J93" s="295">
        <v>4</v>
      </c>
      <c r="K93" s="295"/>
      <c r="L93" s="295"/>
      <c r="M93" s="391">
        <f t="shared" si="52"/>
        <v>38.400000000000006</v>
      </c>
      <c r="N93" s="392">
        <f t="shared" si="53"/>
        <v>9.8239999999999998</v>
      </c>
      <c r="O93" s="369">
        <v>100</v>
      </c>
      <c r="P93" s="397">
        <f t="shared" si="44"/>
        <v>9.8239999999999994E-2</v>
      </c>
      <c r="Q93" s="398">
        <f t="shared" ref="Q93:Q95" si="56">H93*J93*$M$8</f>
        <v>39.295999999999999</v>
      </c>
      <c r="R93" s="374">
        <v>200</v>
      </c>
      <c r="S93" s="399">
        <f t="shared" ref="S93:S95" si="57">Q93/R93</f>
        <v>0.19647999999999999</v>
      </c>
      <c r="T93" s="400">
        <f t="shared" si="45"/>
        <v>0.4812225</v>
      </c>
      <c r="U93" s="405">
        <f>IF(VLOOKUP($G93,'KALK_grund__GR-_LOS_1'!$B$9:$C$19,1)=$G93,VLOOKUP($G93,'KALK_grund__GR-_LOS_1'!$B$9:$C$19,2),0)</f>
        <v>30</v>
      </c>
      <c r="V93" s="397">
        <f t="shared" si="54"/>
        <v>0.10233333333333333</v>
      </c>
      <c r="W93" s="401">
        <f t="shared" si="55"/>
        <v>1.5349999999999999</v>
      </c>
      <c r="X93" s="287" t="s">
        <v>695</v>
      </c>
      <c r="Y93" s="402"/>
    </row>
    <row r="94" spans="1:25" x14ac:dyDescent="0.2">
      <c r="A94" s="152"/>
      <c r="B94" s="188">
        <f t="shared" si="35"/>
        <v>82</v>
      </c>
      <c r="C94" s="394" t="s">
        <v>730</v>
      </c>
      <c r="D94" s="289"/>
      <c r="E94" s="290" t="s">
        <v>734</v>
      </c>
      <c r="F94" s="289" t="s">
        <v>281</v>
      </c>
      <c r="G94" s="292" t="s">
        <v>171</v>
      </c>
      <c r="H94" s="386">
        <v>35.409999999999997</v>
      </c>
      <c r="I94" s="294">
        <v>1</v>
      </c>
      <c r="J94" s="295">
        <v>4</v>
      </c>
      <c r="K94" s="295"/>
      <c r="L94" s="295"/>
      <c r="M94" s="391">
        <f t="shared" si="52"/>
        <v>38.400000000000006</v>
      </c>
      <c r="N94" s="392">
        <f t="shared" si="53"/>
        <v>113.31200000000001</v>
      </c>
      <c r="O94" s="369">
        <v>100</v>
      </c>
      <c r="P94" s="397">
        <f t="shared" si="44"/>
        <v>1.1331200000000001</v>
      </c>
      <c r="Q94" s="398">
        <f t="shared" si="56"/>
        <v>453.24799999999999</v>
      </c>
      <c r="R94" s="374">
        <v>200</v>
      </c>
      <c r="S94" s="399">
        <f t="shared" si="57"/>
        <v>2.2662399999999998</v>
      </c>
      <c r="T94" s="400">
        <f t="shared" si="45"/>
        <v>5.5505174999999998</v>
      </c>
      <c r="U94" s="405">
        <f>IF(VLOOKUP($G94,'KALK_grund__GR-_LOS_1'!$B$9:$C$19,1)=$G94,VLOOKUP($G94,'KALK_grund__GR-_LOS_1'!$B$9:$C$19,2),0)</f>
        <v>30</v>
      </c>
      <c r="V94" s="397">
        <f t="shared" si="54"/>
        <v>1.1803333333333332</v>
      </c>
      <c r="W94" s="401">
        <f t="shared" si="55"/>
        <v>17.704999999999998</v>
      </c>
      <c r="X94" s="287" t="s">
        <v>695</v>
      </c>
      <c r="Y94" s="402"/>
    </row>
    <row r="95" spans="1:25" x14ac:dyDescent="0.2">
      <c r="A95" s="152"/>
      <c r="B95" s="188"/>
      <c r="C95" s="394" t="s">
        <v>730</v>
      </c>
      <c r="D95" s="289"/>
      <c r="E95" s="290" t="s">
        <v>237</v>
      </c>
      <c r="F95" s="289" t="s">
        <v>268</v>
      </c>
      <c r="G95" s="292" t="s">
        <v>163</v>
      </c>
      <c r="H95" s="386">
        <v>8.49</v>
      </c>
      <c r="I95" s="294">
        <v>1</v>
      </c>
      <c r="J95" s="295">
        <v>4</v>
      </c>
      <c r="K95" s="295"/>
      <c r="L95" s="295"/>
      <c r="M95" s="391">
        <f t="shared" si="52"/>
        <v>38.400000000000006</v>
      </c>
      <c r="N95" s="392">
        <f t="shared" si="53"/>
        <v>27.168000000000006</v>
      </c>
      <c r="O95" s="369">
        <v>100</v>
      </c>
      <c r="P95" s="397">
        <f t="shared" si="44"/>
        <v>0.27168000000000009</v>
      </c>
      <c r="Q95" s="398">
        <f t="shared" si="56"/>
        <v>108.67200000000001</v>
      </c>
      <c r="R95" s="374">
        <v>200</v>
      </c>
      <c r="S95" s="399">
        <f t="shared" si="57"/>
        <v>0.54336000000000007</v>
      </c>
      <c r="T95" s="400">
        <f t="shared" si="45"/>
        <v>1.3308075000000001</v>
      </c>
      <c r="U95" s="405">
        <f>IF(VLOOKUP($G95,'KALK_grund__GR-_LOS_1'!$B$9:$C$19,1)=$G95,VLOOKUP($G95,'KALK_grund__GR-_LOS_1'!$B$9:$C$19,2),0)</f>
        <v>30</v>
      </c>
      <c r="V95" s="397">
        <f t="shared" si="54"/>
        <v>0.28300000000000003</v>
      </c>
      <c r="W95" s="401">
        <f t="shared" si="55"/>
        <v>4.2450000000000001</v>
      </c>
      <c r="X95" s="287" t="s">
        <v>695</v>
      </c>
      <c r="Y95" s="402"/>
    </row>
    <row r="96" spans="1:25" x14ac:dyDescent="0.2">
      <c r="A96" s="152"/>
      <c r="B96" s="188"/>
      <c r="C96" s="394" t="s">
        <v>730</v>
      </c>
      <c r="D96" s="289"/>
      <c r="E96" s="290" t="s">
        <v>238</v>
      </c>
      <c r="F96" s="289" t="s">
        <v>243</v>
      </c>
      <c r="G96" s="292" t="s">
        <v>163</v>
      </c>
      <c r="H96" s="386">
        <v>3.35</v>
      </c>
      <c r="I96" s="295"/>
      <c r="J96" s="295"/>
      <c r="K96" s="295"/>
      <c r="L96" s="295">
        <v>1</v>
      </c>
      <c r="M96" s="391">
        <f t="shared" si="52"/>
        <v>1</v>
      </c>
      <c r="N96" s="392">
        <f t="shared" si="53"/>
        <v>0.27916666666666667</v>
      </c>
      <c r="O96" s="369">
        <v>100</v>
      </c>
      <c r="P96" s="397">
        <f t="shared" si="44"/>
        <v>2.7916666666666667E-3</v>
      </c>
      <c r="Q96" s="398"/>
      <c r="R96" s="373"/>
      <c r="S96" s="399"/>
      <c r="T96" s="400">
        <f t="shared" si="45"/>
        <v>0.52511250000000009</v>
      </c>
      <c r="U96" s="405">
        <f>IF(VLOOKUP($G96,'KALK_grund__GR-_LOS_1'!$B$9:$C$19,1)=$G96,VLOOKUP($G96,'KALK_grund__GR-_LOS_1'!$B$9:$C$19,2),0)</f>
        <v>30</v>
      </c>
      <c r="V96" s="397">
        <f t="shared" si="54"/>
        <v>0.11166666666666666</v>
      </c>
      <c r="W96" s="401">
        <f t="shared" si="55"/>
        <v>1.675</v>
      </c>
      <c r="X96" s="287" t="s">
        <v>695</v>
      </c>
      <c r="Y96" s="402"/>
    </row>
    <row r="97" spans="1:1020" x14ac:dyDescent="0.2">
      <c r="A97" s="152"/>
      <c r="B97" s="188"/>
      <c r="C97" s="394" t="s">
        <v>730</v>
      </c>
      <c r="D97" s="289"/>
      <c r="E97" s="290" t="s">
        <v>239</v>
      </c>
      <c r="F97" s="289" t="s">
        <v>207</v>
      </c>
      <c r="G97" s="292" t="s">
        <v>163</v>
      </c>
      <c r="H97" s="386">
        <v>2.81</v>
      </c>
      <c r="I97" s="294">
        <v>1</v>
      </c>
      <c r="J97" s="295">
        <v>4</v>
      </c>
      <c r="K97" s="295"/>
      <c r="L97" s="295"/>
      <c r="M97" s="391">
        <f t="shared" si="52"/>
        <v>38.400000000000006</v>
      </c>
      <c r="N97" s="392">
        <f t="shared" si="53"/>
        <v>8.9920000000000027</v>
      </c>
      <c r="O97" s="369">
        <v>100</v>
      </c>
      <c r="P97" s="397">
        <f t="shared" si="44"/>
        <v>8.9920000000000028E-2</v>
      </c>
      <c r="Q97" s="398">
        <f t="shared" ref="Q97:Q98" si="58">H97*J97*$M$8</f>
        <v>35.968000000000004</v>
      </c>
      <c r="R97" s="374">
        <v>200</v>
      </c>
      <c r="S97" s="399">
        <f t="shared" ref="S97:S98" si="59">Q97/R97</f>
        <v>0.17984000000000003</v>
      </c>
      <c r="T97" s="400">
        <f t="shared" si="45"/>
        <v>0.44046750000000001</v>
      </c>
      <c r="U97" s="405">
        <f>IF(VLOOKUP($G97,'KALK_grund__GR-_LOS_1'!$B$9:$C$19,1)=$G97,VLOOKUP($G97,'KALK_grund__GR-_LOS_1'!$B$9:$C$19,2),0)</f>
        <v>30</v>
      </c>
      <c r="V97" s="397">
        <f t="shared" si="54"/>
        <v>9.3666666666666662E-2</v>
      </c>
      <c r="W97" s="401">
        <f t="shared" si="55"/>
        <v>1.405</v>
      </c>
      <c r="X97" s="287" t="s">
        <v>695</v>
      </c>
      <c r="Y97" s="402"/>
    </row>
    <row r="98" spans="1:1020" x14ac:dyDescent="0.2">
      <c r="A98" s="152"/>
      <c r="B98" s="188"/>
      <c r="C98" s="394" t="s">
        <v>730</v>
      </c>
      <c r="D98" s="289"/>
      <c r="E98" s="290" t="s">
        <v>240</v>
      </c>
      <c r="F98" s="289" t="s">
        <v>303</v>
      </c>
      <c r="G98" s="292" t="s">
        <v>163</v>
      </c>
      <c r="H98" s="386">
        <v>4.0599999999999996</v>
      </c>
      <c r="I98" s="294">
        <v>1</v>
      </c>
      <c r="J98" s="295">
        <v>4</v>
      </c>
      <c r="K98" s="295"/>
      <c r="L98" s="295"/>
      <c r="M98" s="391">
        <f t="shared" si="52"/>
        <v>38.400000000000006</v>
      </c>
      <c r="N98" s="392">
        <f t="shared" si="53"/>
        <v>12.991999999999999</v>
      </c>
      <c r="O98" s="369">
        <v>100</v>
      </c>
      <c r="P98" s="397">
        <f t="shared" si="44"/>
        <v>0.12991999999999998</v>
      </c>
      <c r="Q98" s="398">
        <f t="shared" si="58"/>
        <v>51.967999999999996</v>
      </c>
      <c r="R98" s="374">
        <v>200</v>
      </c>
      <c r="S98" s="399">
        <f t="shared" si="59"/>
        <v>0.25983999999999996</v>
      </c>
      <c r="T98" s="400">
        <f t="shared" si="45"/>
        <v>0.636405</v>
      </c>
      <c r="U98" s="405">
        <f>IF(VLOOKUP($G98,'KALK_grund__GR-_LOS_1'!$B$9:$C$19,1)=$G98,VLOOKUP($G98,'KALK_grund__GR-_LOS_1'!$B$9:$C$19,2),0)</f>
        <v>30</v>
      </c>
      <c r="V98" s="397">
        <f t="shared" si="54"/>
        <v>0.13533333333333333</v>
      </c>
      <c r="W98" s="401">
        <f t="shared" si="55"/>
        <v>2.0299999999999998</v>
      </c>
      <c r="X98" s="287" t="s">
        <v>695</v>
      </c>
      <c r="Y98" s="402"/>
    </row>
    <row r="99" spans="1:1020" x14ac:dyDescent="0.2">
      <c r="A99" s="152"/>
      <c r="B99" s="188"/>
      <c r="C99" s="394" t="s">
        <v>730</v>
      </c>
      <c r="D99" s="289"/>
      <c r="E99" s="290" t="s">
        <v>241</v>
      </c>
      <c r="F99" s="289" t="s">
        <v>232</v>
      </c>
      <c r="G99" s="292" t="s">
        <v>163</v>
      </c>
      <c r="H99" s="386">
        <v>1.93</v>
      </c>
      <c r="I99" s="295">
        <v>5</v>
      </c>
      <c r="J99" s="295"/>
      <c r="K99" s="295"/>
      <c r="L99" s="295"/>
      <c r="M99" s="391">
        <f t="shared" si="52"/>
        <v>192</v>
      </c>
      <c r="N99" s="392">
        <f t="shared" si="53"/>
        <v>30.88</v>
      </c>
      <c r="O99" s="369">
        <v>100</v>
      </c>
      <c r="P99" s="397">
        <f t="shared" si="44"/>
        <v>0.30879999999999996</v>
      </c>
      <c r="Q99" s="398"/>
      <c r="R99" s="373"/>
      <c r="S99" s="399"/>
      <c r="T99" s="400">
        <f t="shared" si="45"/>
        <v>0.3025275</v>
      </c>
      <c r="U99" s="405">
        <f>IF(VLOOKUP($G99,'KALK_grund__GR-_LOS_1'!$B$9:$C$19,1)=$G99,VLOOKUP($G99,'KALK_grund__GR-_LOS_1'!$B$9:$C$19,2),0)</f>
        <v>30</v>
      </c>
      <c r="V99" s="397">
        <f t="shared" si="54"/>
        <v>6.4333333333333326E-2</v>
      </c>
      <c r="W99" s="401">
        <f t="shared" si="55"/>
        <v>0.96499999999999986</v>
      </c>
      <c r="X99" s="287" t="s">
        <v>695</v>
      </c>
      <c r="Y99" s="402"/>
    </row>
    <row r="100" spans="1:1020" x14ac:dyDescent="0.2">
      <c r="A100" s="152"/>
      <c r="B100" s="188"/>
      <c r="C100" s="394" t="s">
        <v>730</v>
      </c>
      <c r="D100" s="289"/>
      <c r="E100" s="290" t="s">
        <v>242</v>
      </c>
      <c r="F100" s="289" t="s">
        <v>735</v>
      </c>
      <c r="G100" s="292" t="s">
        <v>163</v>
      </c>
      <c r="H100" s="386">
        <v>4.96</v>
      </c>
      <c r="I100" s="295">
        <v>5</v>
      </c>
      <c r="J100" s="295"/>
      <c r="K100" s="295"/>
      <c r="L100" s="295"/>
      <c r="M100" s="391">
        <f t="shared" si="52"/>
        <v>192</v>
      </c>
      <c r="N100" s="392">
        <f t="shared" si="53"/>
        <v>79.36</v>
      </c>
      <c r="O100" s="369">
        <v>100</v>
      </c>
      <c r="P100" s="397">
        <f t="shared" si="44"/>
        <v>0.79359999999999997</v>
      </c>
      <c r="Q100" s="398"/>
      <c r="R100" s="373"/>
      <c r="S100" s="399"/>
      <c r="T100" s="400">
        <f t="shared" si="45"/>
        <v>0.77748000000000006</v>
      </c>
      <c r="U100" s="405">
        <f>IF(VLOOKUP($G100,'KALK_grund__GR-_LOS_1'!$B$9:$C$19,1)=$G100,VLOOKUP($G100,'KALK_grund__GR-_LOS_1'!$B$9:$C$19,2),0)</f>
        <v>30</v>
      </c>
      <c r="V100" s="397">
        <f t="shared" si="54"/>
        <v>0.16533333333333333</v>
      </c>
      <c r="W100" s="401">
        <f t="shared" si="55"/>
        <v>2.48</v>
      </c>
      <c r="X100" s="287" t="s">
        <v>695</v>
      </c>
      <c r="Y100" s="402"/>
    </row>
    <row r="101" spans="1:1020" x14ac:dyDescent="0.2">
      <c r="A101" s="152"/>
      <c r="B101" s="188"/>
      <c r="C101" s="394" t="s">
        <v>730</v>
      </c>
      <c r="D101" s="289"/>
      <c r="E101" s="290" t="s">
        <v>244</v>
      </c>
      <c r="F101" s="289" t="s">
        <v>207</v>
      </c>
      <c r="G101" s="292" t="s">
        <v>171</v>
      </c>
      <c r="H101" s="386">
        <v>4.62</v>
      </c>
      <c r="I101" s="295">
        <v>1</v>
      </c>
      <c r="J101" s="295">
        <v>4</v>
      </c>
      <c r="K101" s="295"/>
      <c r="L101" s="295"/>
      <c r="M101" s="391">
        <f t="shared" si="52"/>
        <v>38.400000000000006</v>
      </c>
      <c r="N101" s="392">
        <f t="shared" si="53"/>
        <v>14.784000000000004</v>
      </c>
      <c r="O101" s="369">
        <v>100</v>
      </c>
      <c r="P101" s="397">
        <f t="shared" si="44"/>
        <v>0.14784000000000005</v>
      </c>
      <c r="Q101" s="398">
        <f t="shared" ref="Q101:Q104" si="60">H101*J101*$M$8</f>
        <v>59.136000000000003</v>
      </c>
      <c r="R101" s="374">
        <v>200</v>
      </c>
      <c r="S101" s="399">
        <f t="shared" ref="S101:S104" si="61">Q101/R101</f>
        <v>0.29568</v>
      </c>
      <c r="T101" s="400">
        <f t="shared" si="45"/>
        <v>0.72418499999999997</v>
      </c>
      <c r="U101" s="405">
        <f>IF(VLOOKUP($G101,'KALK_grund__GR-_LOS_1'!$B$9:$C$19,1)=$G101,VLOOKUP($G101,'KALK_grund__GR-_LOS_1'!$B$9:$C$19,2),0)</f>
        <v>30</v>
      </c>
      <c r="V101" s="397">
        <f t="shared" si="54"/>
        <v>0.154</v>
      </c>
      <c r="W101" s="401">
        <f t="shared" si="55"/>
        <v>2.31</v>
      </c>
      <c r="X101" s="287" t="s">
        <v>695</v>
      </c>
      <c r="Y101" s="402"/>
    </row>
    <row r="102" spans="1:1020" x14ac:dyDescent="0.2">
      <c r="A102" s="152"/>
      <c r="B102" s="188"/>
      <c r="C102" s="394" t="s">
        <v>730</v>
      </c>
      <c r="D102" s="289"/>
      <c r="E102" s="290" t="s">
        <v>246</v>
      </c>
      <c r="F102" s="289" t="s">
        <v>281</v>
      </c>
      <c r="G102" s="292" t="s">
        <v>171</v>
      </c>
      <c r="H102" s="386">
        <v>15.26</v>
      </c>
      <c r="I102" s="294">
        <v>1</v>
      </c>
      <c r="J102" s="295">
        <v>4</v>
      </c>
      <c r="K102" s="295"/>
      <c r="L102" s="295"/>
      <c r="M102" s="391">
        <f t="shared" si="52"/>
        <v>38.400000000000006</v>
      </c>
      <c r="N102" s="392">
        <f t="shared" si="53"/>
        <v>48.832000000000001</v>
      </c>
      <c r="O102" s="369">
        <v>100</v>
      </c>
      <c r="P102" s="397">
        <f t="shared" si="44"/>
        <v>0.48832000000000003</v>
      </c>
      <c r="Q102" s="398">
        <f t="shared" si="60"/>
        <v>195.328</v>
      </c>
      <c r="R102" s="374">
        <v>200</v>
      </c>
      <c r="S102" s="399">
        <f t="shared" si="61"/>
        <v>0.97664000000000006</v>
      </c>
      <c r="T102" s="400">
        <f t="shared" si="45"/>
        <v>2.3920049999999997</v>
      </c>
      <c r="U102" s="405">
        <f>IF(VLOOKUP($G102,'KALK_grund__GR-_LOS_1'!$B$9:$C$19,1)=$G102,VLOOKUP($G102,'KALK_grund__GR-_LOS_1'!$B$9:$C$19,2),0)</f>
        <v>30</v>
      </c>
      <c r="V102" s="397">
        <f t="shared" si="54"/>
        <v>0.50866666666666671</v>
      </c>
      <c r="W102" s="401">
        <f t="shared" si="55"/>
        <v>7.6300000000000008</v>
      </c>
      <c r="X102" s="287" t="s">
        <v>695</v>
      </c>
      <c r="Y102" s="402"/>
    </row>
    <row r="103" spans="1:1020" x14ac:dyDescent="0.2">
      <c r="A103" s="152"/>
      <c r="B103" s="188"/>
      <c r="C103" s="394" t="s">
        <v>730</v>
      </c>
      <c r="D103" s="289"/>
      <c r="E103" s="290" t="s">
        <v>247</v>
      </c>
      <c r="F103" s="289" t="s">
        <v>281</v>
      </c>
      <c r="G103" s="292" t="s">
        <v>171</v>
      </c>
      <c r="H103" s="386">
        <v>10.38</v>
      </c>
      <c r="I103" s="294">
        <v>1</v>
      </c>
      <c r="J103" s="295">
        <v>4</v>
      </c>
      <c r="K103" s="295"/>
      <c r="L103" s="295"/>
      <c r="M103" s="391">
        <f t="shared" si="52"/>
        <v>38.400000000000006</v>
      </c>
      <c r="N103" s="392">
        <f t="shared" si="53"/>
        <v>33.216000000000008</v>
      </c>
      <c r="O103" s="369">
        <v>100</v>
      </c>
      <c r="P103" s="397">
        <f t="shared" si="44"/>
        <v>0.33216000000000007</v>
      </c>
      <c r="Q103" s="398">
        <f t="shared" si="60"/>
        <v>132.864</v>
      </c>
      <c r="R103" s="374">
        <v>200</v>
      </c>
      <c r="S103" s="399">
        <f t="shared" si="61"/>
        <v>0.66432000000000002</v>
      </c>
      <c r="T103" s="400">
        <f t="shared" si="45"/>
        <v>1.6270650000000002</v>
      </c>
      <c r="U103" s="405">
        <f>IF(VLOOKUP($G103,'KALK_grund__GR-_LOS_1'!$B$9:$C$19,1)=$G103,VLOOKUP($G103,'KALK_grund__GR-_LOS_1'!$B$9:$C$19,2),0)</f>
        <v>30</v>
      </c>
      <c r="V103" s="397">
        <f t="shared" si="54"/>
        <v>0.34600000000000003</v>
      </c>
      <c r="W103" s="401">
        <f t="shared" si="55"/>
        <v>5.19</v>
      </c>
      <c r="X103" s="287" t="s">
        <v>695</v>
      </c>
      <c r="Y103" s="402"/>
    </row>
    <row r="104" spans="1:1020" x14ac:dyDescent="0.2">
      <c r="A104" s="152"/>
      <c r="B104" s="188">
        <f>B94+1</f>
        <v>83</v>
      </c>
      <c r="C104" s="394" t="s">
        <v>730</v>
      </c>
      <c r="D104" s="289"/>
      <c r="E104" s="290" t="s">
        <v>249</v>
      </c>
      <c r="F104" s="289" t="s">
        <v>281</v>
      </c>
      <c r="G104" s="292" t="s">
        <v>171</v>
      </c>
      <c r="H104" s="386">
        <v>9.16</v>
      </c>
      <c r="I104" s="294">
        <v>1</v>
      </c>
      <c r="J104" s="295">
        <v>4</v>
      </c>
      <c r="K104" s="295"/>
      <c r="L104" s="295"/>
      <c r="M104" s="391">
        <f t="shared" si="52"/>
        <v>38.400000000000006</v>
      </c>
      <c r="N104" s="392">
        <f t="shared" si="53"/>
        <v>29.312000000000008</v>
      </c>
      <c r="O104" s="369">
        <v>100</v>
      </c>
      <c r="P104" s="397">
        <f t="shared" si="44"/>
        <v>0.2931200000000001</v>
      </c>
      <c r="Q104" s="398">
        <f t="shared" si="60"/>
        <v>117.248</v>
      </c>
      <c r="R104" s="374">
        <v>200</v>
      </c>
      <c r="S104" s="399">
        <f t="shared" si="61"/>
        <v>0.58623999999999998</v>
      </c>
      <c r="T104" s="400">
        <f t="shared" si="45"/>
        <v>1.4358300000000002</v>
      </c>
      <c r="U104" s="405">
        <f>IF(VLOOKUP($G104,'KALK_grund__GR-_LOS_1'!$B$9:$C$19,1)=$G104,VLOOKUP($G104,'KALK_grund__GR-_LOS_1'!$B$9:$C$19,2),0)</f>
        <v>30</v>
      </c>
      <c r="V104" s="397">
        <f t="shared" si="54"/>
        <v>0.30533333333333335</v>
      </c>
      <c r="W104" s="401">
        <f t="shared" si="55"/>
        <v>4.58</v>
      </c>
      <c r="X104" s="287" t="s">
        <v>695</v>
      </c>
      <c r="Y104" s="402"/>
    </row>
    <row r="105" spans="1:1020" x14ac:dyDescent="0.2">
      <c r="A105" s="152">
        <v>1</v>
      </c>
      <c r="B105" s="188" t="e">
        <f>#REF!+1</f>
        <v>#REF!</v>
      </c>
      <c r="C105" s="395" t="s">
        <v>473</v>
      </c>
      <c r="D105" s="289" t="s">
        <v>470</v>
      </c>
      <c r="E105" s="290" t="s">
        <v>459</v>
      </c>
      <c r="F105" s="289" t="s">
        <v>471</v>
      </c>
      <c r="G105" s="295" t="s">
        <v>472</v>
      </c>
      <c r="H105" s="386">
        <v>44.23</v>
      </c>
      <c r="I105" s="295"/>
      <c r="J105" s="295"/>
      <c r="K105" s="295"/>
      <c r="L105" s="295">
        <v>1</v>
      </c>
      <c r="M105" s="391">
        <f t="shared" si="52"/>
        <v>1</v>
      </c>
      <c r="N105" s="396">
        <f t="shared" si="53"/>
        <v>3.6858333333333331</v>
      </c>
      <c r="O105" s="372">
        <v>100</v>
      </c>
      <c r="P105" s="452">
        <f t="shared" si="44"/>
        <v>3.6858333333333333E-2</v>
      </c>
      <c r="Q105" s="398"/>
      <c r="R105" s="373"/>
      <c r="S105" s="399"/>
      <c r="T105" s="400">
        <f t="shared" si="45"/>
        <v>6.9330524999999996</v>
      </c>
      <c r="U105" s="405">
        <f>IF(VLOOKUP($G105,'KALK_grund__GR-_LOS_1'!$B$9:$C$19,1)=$G105,VLOOKUP($G105,'KALK_grund__GR-_LOS_1'!$B$9:$C$19,2),0)</f>
        <v>30</v>
      </c>
      <c r="V105" s="397">
        <f t="shared" si="46"/>
        <v>1.4743333333333333</v>
      </c>
      <c r="W105" s="401">
        <f t="shared" si="47"/>
        <v>22.114999999999998</v>
      </c>
      <c r="X105" s="287" t="s">
        <v>695</v>
      </c>
      <c r="Y105" s="402"/>
    </row>
    <row r="106" spans="1:1020" x14ac:dyDescent="0.2">
      <c r="A106" s="152"/>
      <c r="B106" s="153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153"/>
      <c r="P106" s="319"/>
      <c r="Q106" s="254"/>
      <c r="R106" s="191"/>
      <c r="S106" s="257"/>
      <c r="T106" s="258"/>
      <c r="U106" s="153"/>
      <c r="V106" s="254"/>
      <c r="W106" s="258"/>
      <c r="X106"/>
    </row>
    <row r="107" spans="1:1020" x14ac:dyDescent="0.2">
      <c r="A107" s="152"/>
      <c r="B107" s="153"/>
      <c r="C107" s="252"/>
      <c r="D107" s="252"/>
      <c r="E107" s="252"/>
      <c r="F107" s="411" t="s">
        <v>262</v>
      </c>
      <c r="G107" s="411"/>
      <c r="H107" s="428">
        <f>SUM(H13:H105)-H78-H72-H39-H14</f>
        <v>3517.2200000000021</v>
      </c>
      <c r="I107" s="411"/>
      <c r="J107" s="411"/>
      <c r="K107" s="411"/>
      <c r="L107" s="411"/>
      <c r="M107" s="411"/>
      <c r="N107" s="412">
        <f>SUM(N13:N106)</f>
        <v>23875.863666666657</v>
      </c>
      <c r="O107" s="413" t="s">
        <v>263</v>
      </c>
      <c r="P107" s="414">
        <f>SUM(P13:P105)</f>
        <v>238.50876904549276</v>
      </c>
      <c r="Q107" s="415">
        <f>SUM(Q13:Q105)</f>
        <v>29312.635499999997</v>
      </c>
      <c r="R107" s="416" t="s">
        <v>264</v>
      </c>
      <c r="S107" s="417">
        <f>SUM(S13:S105)</f>
        <v>146.56317750000005</v>
      </c>
      <c r="T107" s="418">
        <f>SUM(T13:T105)</f>
        <v>534.69727073529418</v>
      </c>
      <c r="U107" s="413"/>
      <c r="V107" s="414">
        <f>SUM(V13:V105)</f>
        <v>117.24066666666667</v>
      </c>
      <c r="W107" s="419">
        <f>SUM(W13:W105)</f>
        <v>1758.6099999999994</v>
      </c>
      <c r="X107" s="192"/>
      <c r="Y107"/>
      <c r="Z107" s="153"/>
      <c r="AMF107" s="154"/>
    </row>
    <row r="108" spans="1:1020" x14ac:dyDescent="0.2">
      <c r="A108" s="152"/>
      <c r="B108" s="153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3"/>
      <c r="O108" s="153"/>
      <c r="P108" s="254"/>
      <c r="Q108" s="254"/>
      <c r="R108" s="191"/>
      <c r="S108" s="258"/>
      <c r="T108" s="256"/>
      <c r="U108" s="190"/>
      <c r="V108" s="252"/>
      <c r="W108" s="254"/>
      <c r="X108" s="191"/>
      <c r="Y108"/>
      <c r="Z108" s="153"/>
      <c r="AMF108" s="154"/>
    </row>
    <row r="109" spans="1:1020" ht="21.6" customHeight="1" x14ac:dyDescent="0.2">
      <c r="A109" s="152"/>
      <c r="B109" s="153"/>
      <c r="C109" s="252"/>
      <c r="D109" s="252"/>
      <c r="E109" s="252"/>
      <c r="F109" s="252"/>
      <c r="G109" s="252"/>
      <c r="H109" s="252"/>
      <c r="I109" s="494" t="s">
        <v>265</v>
      </c>
      <c r="J109" s="494"/>
      <c r="K109" s="494"/>
      <c r="L109" s="494"/>
      <c r="M109" s="494"/>
      <c r="N109" s="425">
        <f>N107+Q107</f>
        <v>53188.499166666654</v>
      </c>
      <c r="O109" s="426" t="s">
        <v>266</v>
      </c>
      <c r="P109" s="424">
        <f>P107+S107</f>
        <v>385.07194654549278</v>
      </c>
      <c r="Q109" s="495" t="s">
        <v>633</v>
      </c>
      <c r="R109" s="495"/>
      <c r="S109" s="495"/>
      <c r="T109" s="427"/>
      <c r="U109" s="496">
        <f>P109*O7</f>
        <v>6036.0027621005993</v>
      </c>
      <c r="V109" s="496"/>
      <c r="W109" s="496"/>
      <c r="X109" s="153"/>
      <c r="Z109" s="153"/>
      <c r="AMF109" s="154"/>
    </row>
    <row r="110" spans="1:1020" x14ac:dyDescent="0.2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</sheetData>
  <sheetProtection algorithmName="SHA-512" hashValue="1wOjV+E7lObw6RqAuKgIp2nin/f/VTbRJFNC7CozP7ICJjDg/7LBo0rxy/m+3ZAtMJAQgnDYyxOz8wnmqzQYGA==" saltValue="6fGCda4lwHcwYcrkQrZVSw==" spinCount="100000" sheet="1" objects="1" scenarios="1"/>
  <mergeCells count="14">
    <mergeCell ref="B3:C3"/>
    <mergeCell ref="J4:R4"/>
    <mergeCell ref="B5:S5"/>
    <mergeCell ref="U5:V5"/>
    <mergeCell ref="B6:D6"/>
    <mergeCell ref="I6:L6"/>
    <mergeCell ref="I7:L7"/>
    <mergeCell ref="N10:P10"/>
    <mergeCell ref="Q10:S10"/>
    <mergeCell ref="U10:W10"/>
    <mergeCell ref="I109:M109"/>
    <mergeCell ref="Q109:S109"/>
    <mergeCell ref="U109:W109"/>
    <mergeCell ref="I9:L9"/>
  </mergeCells>
  <phoneticPr fontId="63" type="noConversion"/>
  <conditionalFormatting sqref="D7:D14">
    <cfRule type="cellIs" priority="12" stopIfTrue="1" operator="notEqual">
      <formula>#REF!</formula>
    </cfRule>
  </conditionalFormatting>
  <conditionalFormatting sqref="D15">
    <cfRule type="cellIs" priority="10" stopIfTrue="1" operator="notEqual">
      <formula>#REF!</formula>
    </cfRule>
  </conditionalFormatting>
  <conditionalFormatting sqref="D16:D50 D52:D68 D70:D105">
    <cfRule type="cellIs" priority="11" stopIfTrue="1" operator="notEqual">
      <formula>#REF!</formula>
    </cfRule>
  </conditionalFormatting>
  <conditionalFormatting sqref="D51">
    <cfRule type="cellIs" priority="9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Auftraggeber</vt:lpstr>
      <vt:lpstr>Wichtige Hinweise Kalkulation</vt:lpstr>
      <vt:lpstr>Max. Leistungskennzahlen</vt:lpstr>
      <vt:lpstr>Objektübersicht</vt:lpstr>
      <vt:lpstr>SVS_Unterhaltsreinigung</vt:lpstr>
      <vt:lpstr>SVS_Abrufreinigung</vt:lpstr>
      <vt:lpstr>SVS_Grundreinigung</vt:lpstr>
      <vt:lpstr>KALK_grund__GR-_LOS_1</vt:lpstr>
      <vt:lpstr>Berechnung_Anne Frank Schule</vt:lpstr>
      <vt:lpstr>Berechnung_Anne Frank Turnhalle</vt:lpstr>
      <vt:lpstr>Berechnung_Kiga Schatzkiste</vt:lpstr>
      <vt:lpstr>Berechnung_Musikpavillon</vt:lpstr>
      <vt:lpstr>Berechnung_Stadion+Container</vt:lpstr>
      <vt:lpstr>HM_Adressen_Besichtigung_Los1</vt:lpstr>
      <vt:lpstr>'Max. Leistungskennzahlen'!Druckbereich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Höfflin</dc:creator>
  <cp:lastModifiedBy>Siegfried Höfflin</cp:lastModifiedBy>
  <cp:revision>2</cp:revision>
  <cp:lastPrinted>2024-04-11T15:30:42Z</cp:lastPrinted>
  <dcterms:created xsi:type="dcterms:W3CDTF">2023-02-14T12:26:27Z</dcterms:created>
  <dcterms:modified xsi:type="dcterms:W3CDTF">2024-04-26T10:37:41Z</dcterms:modified>
</cp:coreProperties>
</file>