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fallingwallsfoundatio.sharepoint.com/sites/FWGS-FinanceHeadquarter/Freigegebene Dokumente/General/03 Vergaben/06 Öffentliche Ausschreibungen/2025/Summit/Veranstaltungsagentur/1_Unterlagen_2025/Dokumente Veroeffentlichung/"/>
    </mc:Choice>
  </mc:AlternateContent>
  <xr:revisionPtr revIDLastSave="530" documentId="8_{02F77F74-8DEA-FC45-9F8D-4BE5D37807D9}" xr6:coauthVersionLast="47" xr6:coauthVersionMax="47" xr10:uidLastSave="{171D9742-2F95-1C4A-87EE-54B28F6677E9}"/>
  <bookViews>
    <workbookView xWindow="-5920" yWindow="-22540" windowWidth="40960" windowHeight="22540" tabRatio="682" activeTab="6" xr2:uid="{149A9ED3-CBE9-F141-A59B-08953AC6816D}"/>
  </bookViews>
  <sheets>
    <sheet name="Gesamtkostenübersicht" sheetId="14" state="hidden" r:id="rId1"/>
    <sheet name="Gesamtübersicht_Kosten" sheetId="15" r:id="rId2"/>
    <sheet name="Leistungsverzeichnis_allgemein" sheetId="26" r:id="rId3"/>
    <sheet name="Optional_Leistungsverz._06.11." sheetId="27" r:id="rId4"/>
    <sheet name="Leistungsverzeichnis_07.11.24" sheetId="25" r:id="rId5"/>
    <sheet name="Leistungsverzeichnis_8.+9.11Cir" sheetId="10" r:id="rId6"/>
    <sheet name="Leistungsverzeichnis_09.11." sheetId="11" r:id="rId7"/>
  </sheets>
  <definedNames>
    <definedName name="_xlnm.Print_Area" localSheetId="0">Gesamtkostenübersicht!$A$1:$D$12</definedName>
    <definedName name="_xlnm.Print_Area" localSheetId="1">Gesamtübersicht_Kosten!$A$1:$L$36</definedName>
    <definedName name="_xlnm.Print_Area" localSheetId="4">'Leistungsverzeichnis_07.11.24'!$A$1:$J$47</definedName>
    <definedName name="_xlnm.Print_Area" localSheetId="6">'Leistungsverzeichnis_09.11.'!$A$1:$J$37</definedName>
    <definedName name="_xlnm.Print_Area" localSheetId="5">'Leistungsverzeichnis_8.+9.11Cir'!$A$1:$J$65</definedName>
    <definedName name="_xlnm.Print_Area" localSheetId="2">Leistungsverzeichnis_allgemein!$A$1:$J$53</definedName>
    <definedName name="_xlnm.Print_Area" localSheetId="3">'Optional_Leistungsverz._06.11.'!$A$1:$J$12</definedName>
    <definedName name="_xlnm.Print_Titles" localSheetId="0">Gesamtkostenübersicht!$5:$5</definedName>
    <definedName name="_xlnm.Print_Titles" localSheetId="1">Gesamtübersicht_Kosten!$A:$A</definedName>
    <definedName name="_xlnm.Print_Titles" localSheetId="4">'Leistungsverzeichnis_07.11.24'!$4:$4</definedName>
    <definedName name="_xlnm.Print_Titles" localSheetId="6">'Leistungsverzeichnis_09.11.'!$5:$5</definedName>
    <definedName name="_xlnm.Print_Titles" localSheetId="5">'Leistungsverzeichnis_8.+9.11Cir'!$6:$6</definedName>
    <definedName name="_xlnm.Print_Titles" localSheetId="2">Leistungsverzeichnis_allgemein!$6:$6</definedName>
    <definedName name="_xlnm.Print_Titles" localSheetId="3">'Optional_Leistungsverz._06.11.'!$6:$6</definedName>
    <definedName name="Z_532318FB_A949_5F4D_9037_94BA342385D2_.wvu.PrintArea" localSheetId="0" hidden="1">Gesamtkostenübersicht!$A$1:$D$12</definedName>
    <definedName name="Z_532318FB_A949_5F4D_9037_94BA342385D2_.wvu.PrintArea" localSheetId="4" hidden="1">'Leistungsverzeichnis_07.11.24'!$A$1:$I$9</definedName>
    <definedName name="Z_532318FB_A949_5F4D_9037_94BA342385D2_.wvu.PrintArea" localSheetId="6" hidden="1">'Leistungsverzeichnis_09.11.'!$A$1:$I$34</definedName>
    <definedName name="Z_532318FB_A949_5F4D_9037_94BA342385D2_.wvu.PrintArea" localSheetId="5" hidden="1">'Leistungsverzeichnis_8.+9.11Cir'!$A$1:$I$55</definedName>
    <definedName name="Z_532318FB_A949_5F4D_9037_94BA342385D2_.wvu.PrintArea" localSheetId="2" hidden="1">Leistungsverzeichnis_allgemein!$A$1:$I$53</definedName>
    <definedName name="Z_532318FB_A949_5F4D_9037_94BA342385D2_.wvu.PrintArea" localSheetId="3" hidden="1">'Optional_Leistungsverz._06.11.'!$A$1:$I$7</definedName>
    <definedName name="Z_532318FB_A949_5F4D_9037_94BA342385D2_.wvu.PrintTitles" localSheetId="0" hidden="1">Gesamtkostenübersicht!$5:$5</definedName>
    <definedName name="Z_532318FB_A949_5F4D_9037_94BA342385D2_.wvu.PrintTitles" localSheetId="4" hidden="1">'Leistungsverzeichnis_07.11.24'!$4:$4</definedName>
    <definedName name="Z_532318FB_A949_5F4D_9037_94BA342385D2_.wvu.PrintTitles" localSheetId="6" hidden="1">'Leistungsverzeichnis_09.11.'!$5:$5</definedName>
    <definedName name="Z_532318FB_A949_5F4D_9037_94BA342385D2_.wvu.PrintTitles" localSheetId="5" hidden="1">'Leistungsverzeichnis_8.+9.11Cir'!$6:$6</definedName>
    <definedName name="Z_532318FB_A949_5F4D_9037_94BA342385D2_.wvu.PrintTitles" localSheetId="2" hidden="1">Leistungsverzeichnis_allgemein!$6:$6</definedName>
    <definedName name="Z_532318FB_A949_5F4D_9037_94BA342385D2_.wvu.PrintTitles" localSheetId="3" hidden="1">'Optional_Leistungsverz._06.11.'!$6:$6</definedName>
    <definedName name="Z_7A9AB5BC_E2D6_4107_A834_9CCF00DA2589_.wvu.PrintTitles" localSheetId="0" hidden="1">Gesamtkostenübersicht!$5:$5</definedName>
    <definedName name="Z_7A9AB5BC_E2D6_4107_A834_9CCF00DA2589_.wvu.PrintTitles" localSheetId="4" hidden="1">'Leistungsverzeichnis_07.11.24'!$4:$4</definedName>
    <definedName name="Z_7A9AB5BC_E2D6_4107_A834_9CCF00DA2589_.wvu.PrintTitles" localSheetId="6" hidden="1">'Leistungsverzeichnis_09.11.'!$5:$5</definedName>
    <definedName name="Z_7A9AB5BC_E2D6_4107_A834_9CCF00DA2589_.wvu.PrintTitles" localSheetId="5" hidden="1">'Leistungsverzeichnis_8.+9.11Cir'!$6:$6</definedName>
    <definedName name="Z_7A9AB5BC_E2D6_4107_A834_9CCF00DA2589_.wvu.PrintTitles" localSheetId="2" hidden="1">Leistungsverzeichnis_allgemein!$6:$6</definedName>
    <definedName name="Z_7A9AB5BC_E2D6_4107_A834_9CCF00DA2589_.wvu.PrintTitles" localSheetId="3" hidden="1">'Optional_Leistungsverz._06.11.'!$6:$6</definedName>
    <definedName name="Z_E6127FC4_6C99_4341_8E4D_FCCF0DC184A7_.wvu.PrintArea" localSheetId="0" hidden="1">Gesamtkostenübersicht!$A$1:$D$12</definedName>
    <definedName name="Z_E6127FC4_6C99_4341_8E4D_FCCF0DC184A7_.wvu.PrintArea" localSheetId="4" hidden="1">'Leistungsverzeichnis_07.11.24'!$A$1:$I$9</definedName>
    <definedName name="Z_E6127FC4_6C99_4341_8E4D_FCCF0DC184A7_.wvu.PrintArea" localSheetId="6" hidden="1">'Leistungsverzeichnis_09.11.'!$A$1:$I$34</definedName>
    <definedName name="Z_E6127FC4_6C99_4341_8E4D_FCCF0DC184A7_.wvu.PrintArea" localSheetId="5" hidden="1">'Leistungsverzeichnis_8.+9.11Cir'!$A$1:$I$55</definedName>
    <definedName name="Z_E6127FC4_6C99_4341_8E4D_FCCF0DC184A7_.wvu.PrintArea" localSheetId="2" hidden="1">Leistungsverzeichnis_allgemein!$A$1:$I$53</definedName>
    <definedName name="Z_E6127FC4_6C99_4341_8E4D_FCCF0DC184A7_.wvu.PrintArea" localSheetId="3" hidden="1">'Optional_Leistungsverz._06.11.'!$A$1:$I$7</definedName>
    <definedName name="Z_E6127FC4_6C99_4341_8E4D_FCCF0DC184A7_.wvu.PrintTitles" localSheetId="0" hidden="1">Gesamtkostenübersicht!$5:$5</definedName>
    <definedName name="Z_E6127FC4_6C99_4341_8E4D_FCCF0DC184A7_.wvu.PrintTitles" localSheetId="4" hidden="1">'Leistungsverzeichnis_07.11.24'!$4:$4</definedName>
    <definedName name="Z_E6127FC4_6C99_4341_8E4D_FCCF0DC184A7_.wvu.PrintTitles" localSheetId="6" hidden="1">'Leistungsverzeichnis_09.11.'!$5:$5</definedName>
    <definedName name="Z_E6127FC4_6C99_4341_8E4D_FCCF0DC184A7_.wvu.PrintTitles" localSheetId="5" hidden="1">'Leistungsverzeichnis_8.+9.11Cir'!$6:$6</definedName>
    <definedName name="Z_E6127FC4_6C99_4341_8E4D_FCCF0DC184A7_.wvu.PrintTitles" localSheetId="2" hidden="1">Leistungsverzeichnis_allgemein!$6:$6</definedName>
    <definedName name="Z_E6127FC4_6C99_4341_8E4D_FCCF0DC184A7_.wvu.PrintTitles" localSheetId="3" hidden="1">'Optional_Leistungsverz._06.11.'!$6:$6</definedName>
    <definedName name="Z_F4829423_E2DE_4715_ABBC_14B9693411CA_.wvu.PrintTitles" localSheetId="0" hidden="1">Gesamtkostenübersicht!$5:$5</definedName>
    <definedName name="Z_F4829423_E2DE_4715_ABBC_14B9693411CA_.wvu.PrintTitles" localSheetId="4" hidden="1">'Leistungsverzeichnis_07.11.24'!$4:$4</definedName>
    <definedName name="Z_F4829423_E2DE_4715_ABBC_14B9693411CA_.wvu.PrintTitles" localSheetId="6" hidden="1">'Leistungsverzeichnis_09.11.'!$5:$5</definedName>
    <definedName name="Z_F4829423_E2DE_4715_ABBC_14B9693411CA_.wvu.PrintTitles" localSheetId="5" hidden="1">'Leistungsverzeichnis_8.+9.11Cir'!$6:$6</definedName>
    <definedName name="Z_F4829423_E2DE_4715_ABBC_14B9693411CA_.wvu.PrintTitles" localSheetId="2" hidden="1">Leistungsverzeichnis_allgemein!$6:$6</definedName>
    <definedName name="Z_F4829423_E2DE_4715_ABBC_14B9693411CA_.wvu.PrintTitles" localSheetId="3" hidden="1">'Optional_Leistungsverz._06.11.'!$6:$6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5" i="10" l="1"/>
  <c r="J43" i="25"/>
  <c r="J38" i="25"/>
  <c r="J32" i="25"/>
  <c r="J22" i="26"/>
  <c r="J26" i="26"/>
  <c r="J27" i="26"/>
  <c r="J28" i="26"/>
  <c r="J13" i="26"/>
  <c r="J14" i="26"/>
  <c r="J15" i="26"/>
  <c r="J16" i="26"/>
  <c r="J17" i="26"/>
  <c r="J18" i="26"/>
  <c r="J19" i="26"/>
  <c r="J9" i="26"/>
  <c r="J31" i="25"/>
  <c r="J13" i="11"/>
  <c r="J22" i="10"/>
  <c r="J12" i="10"/>
  <c r="J24" i="25"/>
  <c r="J16" i="25"/>
  <c r="J44" i="26"/>
  <c r="J43" i="26"/>
  <c r="J46" i="25"/>
  <c r="J49" i="26"/>
  <c r="J48" i="26"/>
  <c r="J50" i="26" s="1"/>
  <c r="J11" i="27"/>
  <c r="J10" i="27"/>
  <c r="J9" i="27"/>
  <c r="J12" i="27" s="1"/>
  <c r="J17" i="15" s="1"/>
  <c r="J8" i="27"/>
  <c r="J44" i="25"/>
  <c r="J7" i="25"/>
  <c r="J8" i="25" s="1"/>
  <c r="J62" i="10"/>
  <c r="J37" i="25"/>
  <c r="J33" i="11"/>
  <c r="J38" i="10"/>
  <c r="J9" i="10"/>
  <c r="J54" i="10"/>
  <c r="J47" i="10"/>
  <c r="J51" i="10"/>
  <c r="J50" i="10"/>
  <c r="J52" i="10" s="1"/>
  <c r="J42" i="10"/>
  <c r="J34" i="10"/>
  <c r="J31" i="10"/>
  <c r="J41" i="25"/>
  <c r="J36" i="25"/>
  <c r="J42" i="25"/>
  <c r="J35" i="25"/>
  <c r="J34" i="25"/>
  <c r="J21" i="25"/>
  <c r="J40" i="25"/>
  <c r="J25" i="25"/>
  <c r="J12" i="25"/>
  <c r="J11" i="25"/>
  <c r="J10" i="25"/>
  <c r="J35" i="26"/>
  <c r="J34" i="26"/>
  <c r="J36" i="26" s="1"/>
  <c r="J45" i="26"/>
  <c r="J42" i="26"/>
  <c r="J41" i="26"/>
  <c r="J38" i="26"/>
  <c r="J39" i="26" s="1"/>
  <c r="J31" i="26"/>
  <c r="J30" i="26"/>
  <c r="J29" i="26"/>
  <c r="J25" i="26"/>
  <c r="J52" i="26"/>
  <c r="J13" i="15" s="1"/>
  <c r="J21" i="26"/>
  <c r="J20" i="26"/>
  <c r="J12" i="26"/>
  <c r="J11" i="26"/>
  <c r="J10" i="26"/>
  <c r="J43" i="10"/>
  <c r="J30" i="11"/>
  <c r="J31" i="11" s="1"/>
  <c r="J34" i="11"/>
  <c r="J27" i="11"/>
  <c r="J26" i="11"/>
  <c r="J25" i="11"/>
  <c r="J24" i="11"/>
  <c r="J28" i="11" s="1"/>
  <c r="J21" i="11"/>
  <c r="J20" i="11"/>
  <c r="J19" i="11"/>
  <c r="J18" i="11"/>
  <c r="J17" i="11"/>
  <c r="J16" i="11"/>
  <c r="J15" i="11"/>
  <c r="J14" i="11"/>
  <c r="J12" i="11"/>
  <c r="J22" i="11" s="1"/>
  <c r="J9" i="11"/>
  <c r="J8" i="11"/>
  <c r="J60" i="10"/>
  <c r="J59" i="10"/>
  <c r="J58" i="10"/>
  <c r="J61" i="10" s="1"/>
  <c r="J48" i="10"/>
  <c r="J39" i="10"/>
  <c r="J35" i="10"/>
  <c r="J27" i="10"/>
  <c r="J28" i="10" s="1"/>
  <c r="J24" i="10"/>
  <c r="J23" i="10"/>
  <c r="J21" i="10"/>
  <c r="J20" i="10"/>
  <c r="J19" i="10"/>
  <c r="J25" i="10" s="1"/>
  <c r="J16" i="10"/>
  <c r="J15" i="10"/>
  <c r="J14" i="10"/>
  <c r="J13" i="10"/>
  <c r="J11" i="10"/>
  <c r="J10" i="10"/>
  <c r="J28" i="25"/>
  <c r="J29" i="25" s="1"/>
  <c r="J23" i="25"/>
  <c r="J22" i="25"/>
  <c r="J26" i="25" s="1"/>
  <c r="J18" i="25"/>
  <c r="J17" i="25"/>
  <c r="J15" i="25"/>
  <c r="J14" i="25"/>
  <c r="J13" i="25"/>
  <c r="J4" i="27" l="1"/>
  <c r="J36" i="11"/>
  <c r="J31" i="15" s="1"/>
  <c r="J64" i="10"/>
  <c r="J26" i="15" s="1"/>
  <c r="J46" i="26"/>
  <c r="J32" i="26"/>
  <c r="J56" i="10"/>
  <c r="J19" i="25"/>
  <c r="J47" i="25" s="1"/>
  <c r="J10" i="11"/>
  <c r="J32" i="10"/>
  <c r="J36" i="10"/>
  <c r="J40" i="10"/>
  <c r="J17" i="10"/>
  <c r="J23" i="26"/>
  <c r="J53" i="26" l="1"/>
  <c r="J14" i="15" s="1"/>
  <c r="J22" i="15"/>
  <c r="J2" i="25"/>
  <c r="J45" i="25"/>
  <c r="J20" i="15" s="1"/>
  <c r="J21" i="15"/>
  <c r="J35" i="15" s="1"/>
  <c r="J37" i="11"/>
  <c r="J32" i="15" s="1"/>
  <c r="J51" i="26" l="1"/>
  <c r="J12" i="15" s="1"/>
  <c r="J4" i="26"/>
  <c r="J35" i="11"/>
  <c r="J30" i="15" s="1"/>
  <c r="J3" i="11"/>
  <c r="D7" i="14" l="1"/>
  <c r="D8" i="14"/>
  <c r="D11" i="14" l="1"/>
  <c r="D6" i="14"/>
  <c r="D9" i="14" s="1"/>
  <c r="D12" i="14" l="1"/>
  <c r="B7" i="14"/>
  <c r="B8" i="14"/>
  <c r="B11" i="14" l="1"/>
  <c r="B6" i="14"/>
  <c r="B9" i="14" s="1"/>
  <c r="B12" i="14" l="1"/>
  <c r="C7" i="14"/>
  <c r="C11" i="14" l="1"/>
  <c r="C6" i="14"/>
  <c r="J44" i="10"/>
  <c r="J65" i="10" s="1"/>
  <c r="C8" i="14"/>
  <c r="C9" i="14" l="1"/>
  <c r="C12" i="14" s="1"/>
  <c r="D3" i="14" s="1"/>
  <c r="J4" i="10"/>
  <c r="J27" i="15"/>
  <c r="J36" i="15" s="1"/>
  <c r="J63" i="10"/>
  <c r="J25" i="15" s="1"/>
  <c r="J34" i="15" s="1"/>
</calcChain>
</file>

<file path=xl/sharedStrings.xml><?xml version="1.0" encoding="utf-8"?>
<sst xmlns="http://schemas.openxmlformats.org/spreadsheetml/2006/main" count="438" uniqueCount="246">
  <si>
    <t>Kostenübersicht</t>
  </si>
  <si>
    <t>Gesamtsumme:</t>
  </si>
  <si>
    <t>Tag</t>
  </si>
  <si>
    <t>07.11.22
(Lab, Venture Engage)</t>
  </si>
  <si>
    <t>08.11.22
(Circle)</t>
  </si>
  <si>
    <t>09.11.22
(Breakthrough Day)</t>
  </si>
  <si>
    <t xml:space="preserve">Agenturleistung </t>
  </si>
  <si>
    <t>Gästemangement</t>
  </si>
  <si>
    <t>Grafik &amp; Produktion</t>
  </si>
  <si>
    <t xml:space="preserve">Gesamt </t>
  </si>
  <si>
    <t xml:space="preserve">Ergänzungsanfrage (optional) </t>
  </si>
  <si>
    <t>Gesamt inkl. Ergänzungsanfrage</t>
  </si>
  <si>
    <t>Gesamtkosten Falling Walls Science Summit 2025</t>
  </si>
  <si>
    <t xml:space="preserve">Leistungsverzeichnis_allgemein </t>
  </si>
  <si>
    <t>GESAMTSUMME ohne optionale Leistungen</t>
  </si>
  <si>
    <t>optionale Leistungen</t>
  </si>
  <si>
    <t>Gesamt Allgemeine Leistungen Falling Walls Science Summit</t>
  </si>
  <si>
    <t>Opionale Leistungsanfrage für den zusätzlichen 06.11.</t>
  </si>
  <si>
    <t xml:space="preserve">GESAMTSUMME optionale Leistungen für den zusätzlichen 06.11.2025 </t>
  </si>
  <si>
    <t xml:space="preserve">Leistungsverzeichnis 07.11.24 </t>
  </si>
  <si>
    <t xml:space="preserve">Gesamt Leistungen für den 07.11.2025 </t>
  </si>
  <si>
    <t xml:space="preserve">Leistungsverzeichnis 08.11.24 </t>
  </si>
  <si>
    <t xml:space="preserve">Gesamt Leistungen für den 08. und 09.11.2025 </t>
  </si>
  <si>
    <t>Gesamt Leistungsverzeichnis für den 09.11.24</t>
  </si>
  <si>
    <t>GESAMTSUMME aller Leistungen</t>
  </si>
  <si>
    <r>
      <rPr>
        <sz val="11"/>
        <color rgb="FF000000"/>
        <rFont val="DINOT"/>
      </rPr>
      <t xml:space="preserve">Übersicht Agenturleistung für Falling Walls Science Summit inkl. Veranstaltungsmanagement für Falling Walls Lab, Venture, Engage, Circle, Female Science Talents und Breakthroughs 2025 
</t>
    </r>
    <r>
      <rPr>
        <b/>
        <sz val="11"/>
        <color rgb="FF000000"/>
        <rFont val="DINOT"/>
      </rPr>
      <t xml:space="preserve">(alle Preise sind in € netto anzugeben) </t>
    </r>
  </si>
  <si>
    <t>Leistungsverzeichnis allgemein 2025</t>
  </si>
  <si>
    <t>Leistung</t>
  </si>
  <si>
    <t>Anzahl Tage
GF</t>
  </si>
  <si>
    <t>Einheitspreis 
Geschäftsführung</t>
  </si>
  <si>
    <t>Anzahl Tage
Fachkraft</t>
  </si>
  <si>
    <t>Einheitspreis Fachkraft</t>
  </si>
  <si>
    <t>Summe</t>
  </si>
  <si>
    <t>Spalte1</t>
  </si>
  <si>
    <t>Spalte2</t>
  </si>
  <si>
    <t>1 Allgemeine Leistungen für den  Falling Walls Science Summit</t>
  </si>
  <si>
    <t>1.1 Vorbereitung</t>
  </si>
  <si>
    <t>Durchführung von zwei Vor-Ort-Termine mit allen Gewerken </t>
  </si>
  <si>
    <t>1b</t>
  </si>
  <si>
    <t>Regelmäßige Absprachen mit dem Eventteam des Auftraggebers: wöchentlicher Jour Fix ab Juni 2025 </t>
  </si>
  <si>
    <t>Lieferung einer allgemeingültigen Vorlage Ablauf-/Regieplan für alle Formate </t>
  </si>
  <si>
    <t>Koordination des Sicherheitskonzepts in Absprache mit dem Veranstaltungsort   </t>
  </si>
  <si>
    <t>Koordination des Speisen-Caterings inkl. Crewcatering in Abstimmung mit dem Auftraggeber</t>
  </si>
  <si>
    <t>Koordination des Getränke-Caterings inkl. Crewcatering in Abstimmung mit dem Auftraggeber und dem Veranstaltungsort</t>
  </si>
  <si>
    <t>Buchung und Koordination des Personals (Host:essen) in Abstimmung mit dem Auftraggeber </t>
  </si>
  <si>
    <t>Briefing und Kontrolle der Dienstleister bzgl. der Denkmalschutzmaßnahmen und Code of Conduct </t>
  </si>
  <si>
    <t>Koordination und Einholung von Vergleichsangeboten  </t>
  </si>
  <si>
    <t xml:space="preserve">Koordination der Technik </t>
  </si>
  <si>
    <t>Koordination der Ausstattung &amp; des Setbaus</t>
  </si>
  <si>
    <t>Briefing zur Datenablage der auf den Bühnen genutzten Slides, Videos, etc. sowie Bereitstellung eines Serverlinks inkl. Ordnerstruktur (Technikanbieter) </t>
  </si>
  <si>
    <t>Ablaufplanung für Auf- und Abbau für alle Gewerke vorrangig Technik, Ausstattung, Catering </t>
  </si>
  <si>
    <r>
      <t>Optional: Koordination und Einholung von ggf. anfallenden Genehmigungen </t>
    </r>
    <r>
      <rPr>
        <sz val="10"/>
        <rFont val="DINOT"/>
      </rPr>
      <t> </t>
    </r>
  </si>
  <si>
    <t>OPT</t>
  </si>
  <si>
    <t>Zwischensumme Vorbereitung</t>
  </si>
  <si>
    <t>ZS</t>
  </si>
  <si>
    <t>1.2 Durchführung</t>
  </si>
  <si>
    <t>Überwachung des Gesamtevents  </t>
  </si>
  <si>
    <t>1c</t>
  </si>
  <si>
    <t xml:space="preserve">Briefing und Koordination aller weiteren Gewerke </t>
  </si>
  <si>
    <t>Briefing und Koordination der Hosts:essen vor Ort </t>
  </si>
  <si>
    <t>Akustikmanagement: Briefing Hosts:essen und Servicepersonal, Berücksichtigung bei Raum- und Ablaufplanung </t>
  </si>
  <si>
    <t>Zwischensumme Durchführung</t>
  </si>
  <si>
    <t>1.3 Nachbereitung</t>
  </si>
  <si>
    <t>Retro-Termine 3 x 1 Std. </t>
  </si>
  <si>
    <t>1d</t>
  </si>
  <si>
    <t>Überwachung der Leistungen und Prüfung der Abrechnungen von Leistungen Dritter  </t>
  </si>
  <si>
    <t>Zwischensumme Nachbereitung</t>
  </si>
  <si>
    <t>1.4 Nebenkosten pauschal</t>
  </si>
  <si>
    <t>Nebenkosten pauschal (abgedeckt sind alle Nebenkosten, insb. Schreibarbeiten, Telekommunikation, Fotokopien, Vervielfältigungskosten, Porto, Versendung, Kurierfahrten, Botendienste, Parkgebühren und Fahrten innerhalb von Berlin) </t>
  </si>
  <si>
    <t>1e</t>
  </si>
  <si>
    <t>Zwischensumme Nebenkosten pauschal</t>
  </si>
  <si>
    <t xml:space="preserve">1.5 Gästemanagement </t>
  </si>
  <si>
    <t>Bereitstellung der Teilnehmerzahlen während und Teilnehmerstatistiken nach der Veranstaltung</t>
  </si>
  <si>
    <t>1f</t>
  </si>
  <si>
    <t>Ablaufplanung Akkreditierung, Garderobe, Ausweichakkreditierung bei Schlangenbildung </t>
  </si>
  <si>
    <t>Druck und Konfektionierung der Badges, die Lanyards werden vom Auftraggeber geliefert </t>
  </si>
  <si>
    <t>Buchung, Planung, Briefing und Koordination der Hosts:essen vor Ort</t>
  </si>
  <si>
    <t>Planung und Durchführung des Einlassmanagements vor Ort mit Gästemanagement-Tool, Ausgabe von Namensschildern und sonstigem Material, Betreuung Help Desk </t>
  </si>
  <si>
    <t>Zwischensumme Gästemanagement</t>
  </si>
  <si>
    <t xml:space="preserve">1.6 Grafik &amp; Produktion	 </t>
  </si>
  <si>
    <t>Produktion und Koordination der veranstaltungsbezogenen Materialien wie Badges, Poster und Menükarten.  </t>
  </si>
  <si>
    <t>1g</t>
  </si>
  <si>
    <t xml:space="preserve">Koordination und Anbringung von Pressewand, Bühnenrückwände, Kühlschrankaufkleber u.Ä. </t>
  </si>
  <si>
    <t>Zwischensumme Grafik &amp; Produktion</t>
  </si>
  <si>
    <t xml:space="preserve">Leistungsverzeichnis für den optionalen 06.11.2025 </t>
  </si>
  <si>
    <t xml:space="preserve"> OPTIONAL: Agenturleistung für den zusätzlichen 06.11.2025 </t>
  </si>
  <si>
    <t xml:space="preserve">GESAMTSUMME optionale Leistungen für den 06.11.2025 </t>
  </si>
  <si>
    <t xml:space="preserve">Leistungsverzeichnis für den 07.11.2025 </t>
  </si>
  <si>
    <t xml:space="preserve">2 Agenturleistung für den 07.11.2025 </t>
  </si>
  <si>
    <t>2.1 Konzeption</t>
  </si>
  <si>
    <t>Erstellung von zwei Vorschlägen für das Bühnensetup in Raum Modskau inkl. Leinwänden und deren Bespielung sowie Raumnutzung (Bestuhlung) (7. &amp; 9.11 analog) – (50% 9.11.) </t>
  </si>
  <si>
    <t>2.1</t>
  </si>
  <si>
    <t xml:space="preserve">Zwischensumme Konzeption </t>
  </si>
  <si>
    <t>ZS1</t>
  </si>
  <si>
    <t>2.2 Vorbereitung</t>
  </si>
  <si>
    <t>je eine feste Ansprechperson für die Projekte (Lab, Venture, Engage) /Abstimmung der finalen Ablaufplanung </t>
  </si>
  <si>
    <t>2.2</t>
  </si>
  <si>
    <t>Prüfung, Finalisierung und Abnahme der vom Auftraggeber befüllten Ablauf- und Regiepläne </t>
  </si>
  <si>
    <t>Koordination der Live-Streams in Abstimmung mit dem Auftraggeber (Lab, Venture) </t>
  </si>
  <si>
    <t>Koordination des tagesspezifischen Set-Designs (inklusive Setbau, Bühnenmobiliar, Seating, Bestuhlung, Reservierungen etc.) in Abstimmung mit dem Auftraggeber </t>
  </si>
  <si>
    <t>Koordination und Durchführung der Ablaufproben aller Veranstaltungsformate innerhalb der 2 Tage vor dem ersten Veranstaltungstag (Lab, Venture, Engage)</t>
  </si>
  <si>
    <t>Koordination und Durchführung einer Raumabnahme und Techniktest (Female Science Talents) </t>
  </si>
  <si>
    <t>Koordination der Caterer</t>
  </si>
  <si>
    <t>Vorbereitung und Mitwirkung bei der Vergabe/ Beauftragung von Leistungen Dritter spezifisch für den 7.11. </t>
  </si>
  <si>
    <t>Koordination Reservierungen &amp; Reservierungsschilder für Ehrengäste </t>
  </si>
  <si>
    <t xml:space="preserve">Zwischensumme Vorbereitung </t>
  </si>
  <si>
    <t>ZS2</t>
  </si>
  <si>
    <t>2.3 Durchführung</t>
  </si>
  <si>
    <t>je eine feste Ansprechperson für die Projekte (Lab, Venture, Engage) zur Sicherstellung der Abläufe vor Ort </t>
  </si>
  <si>
    <t>Projektleitung vor Ort am Tag der Veranstaltung </t>
  </si>
  <si>
    <t>2.3</t>
  </si>
  <si>
    <t>Koordination des Livestreams in Absprache mit dem Dienstleister und dem Auftraggeber online und innerhalb der Location </t>
  </si>
  <si>
    <t>Koordination von Stagemanegemt und Regie (Lab) </t>
  </si>
  <si>
    <t>ZS3</t>
  </si>
  <si>
    <t>2.4 Nachbereitung </t>
  </si>
  <si>
    <t>Überwachung der Leistungen und Prüfung der Abrechnungen von Leistungen Dritter explizit für den 7.11. </t>
  </si>
  <si>
    <t>2.4</t>
  </si>
  <si>
    <t>ZS4</t>
  </si>
  <si>
    <t xml:space="preserve">2.5 Abendveranstaltung am 07.11.2025 </t>
  </si>
  <si>
    <t>Koordination der Abendveranstaltung als Stehempfang</t>
  </si>
  <si>
    <t>2.5</t>
  </si>
  <si>
    <t>2.5.1 Vorbereitung </t>
  </si>
  <si>
    <t>Koordination der Locations inkl. ausgewählter Gewerke in Abstimmung mit dem Auftraggeber </t>
  </si>
  <si>
    <t>2.51</t>
  </si>
  <si>
    <t>Koordination der Caterer </t>
  </si>
  <si>
    <t>Buchung und Koordination der Hosts:essen </t>
  </si>
  <si>
    <t>Überwachung der Leistungen und Prüfung der Abrechnungen von Leistungen Dritter, die durch die Agentur für die Abendveranstaltung beauftragt werden </t>
  </si>
  <si>
    <t>ZS2.5.1</t>
  </si>
  <si>
    <r>
      <t>2.5.2  Durchführung</t>
    </r>
    <r>
      <rPr>
        <sz val="11"/>
        <color rgb="FF000000"/>
        <rFont val="DINOT"/>
      </rPr>
      <t> </t>
    </r>
  </si>
  <si>
    <t>Projektbetreuung während der Abendveranstaltung  </t>
  </si>
  <si>
    <t>2.52</t>
  </si>
  <si>
    <t>Briefing und Koordination von Location &amp; Gewerken (ggf. Shuttle, Ausstattung, Technik, Host:essen) </t>
  </si>
  <si>
    <t>Supervision des Personals </t>
  </si>
  <si>
    <t>ZS2.5.2</t>
  </si>
  <si>
    <t xml:space="preserve">Gesamt Abendveranstaltung </t>
  </si>
  <si>
    <t xml:space="preserve">Leistungsverzeichnis für den 08. und 09.11.2025 </t>
  </si>
  <si>
    <t>Anzahl Tage 
Fachkraft</t>
  </si>
  <si>
    <t>Einheitspreis 
Fachkraft</t>
  </si>
  <si>
    <t>3  Agenturleistung für Falling Walls Circle</t>
  </si>
  <si>
    <t>3.1 Vorbereitung</t>
  </si>
  <si>
    <t>je eine feste Ansprechperson für die Projekte (Plenary Table, Round Table, Symposium o.Ä.) zur Abstimmung der finalen Ablaufplanung </t>
  </si>
  <si>
    <t>3.1</t>
  </si>
  <si>
    <t>Koordination der Live-Streams in Abstimmung mit dem Auftraggeber (Plenary Table, Roundtable, Symposium) </t>
  </si>
  <si>
    <r>
      <t xml:space="preserve">Koordination und Durchführung der Ablaufproben von zwei Veranstaltungsformaten </t>
    </r>
    <r>
      <rPr>
        <sz val="10"/>
        <rFont val="DINOT"/>
      </rPr>
      <t>innerhalb der 2 Tage vor dem ersten Veranstaltungstag (Plenary Table, Round Table) </t>
    </r>
  </si>
  <si>
    <t>Koordination und Durchführung einer Raumabnahme und Techniktests (Symposium, Executive Table, Insights Café, Impact Dialogues) </t>
  </si>
  <si>
    <t>Koordination Reservierungen &amp; Reservierungsschilder für Ehrengäste (Plenary Table, Round Table) </t>
  </si>
  <si>
    <t>3.2 Durchführung Falling Walls Circle</t>
  </si>
  <si>
    <t>Projektleitung vor Ort am Tag der Veranstaltung  </t>
  </si>
  <si>
    <t>3.2</t>
  </si>
  <si>
    <t>je eine feste Ansprechperson für die Projekte (Plenary Table, Round Table, Symposium) für die Sicherstellung der Abläufe vor Ort </t>
  </si>
  <si>
    <t>1 weitere Ansprechperson vor Ort für die kleinen Formate (Executive Table, Insights Café, Frühstücke etc.) </t>
  </si>
  <si>
    <t>Koordination des Livestreams in Absprache mit dem Dienstleister und dem Auftraggeber online und innerhalb der Location (Plenary Table, Roundtable, Symposium) </t>
  </si>
  <si>
    <t>Koordination von Stagemanagement und Regie (Plenary Table) </t>
  </si>
  <si>
    <t>Zwischensumme Durchführung Falling Walls Circle</t>
  </si>
  <si>
    <t>3.3 Nachbereitung</t>
  </si>
  <si>
    <t>Überwachung der Leistungen und Prüfung der Abrechnungen von Leistungen Dritter explizit für den 8.11. </t>
  </si>
  <si>
    <t>3.3</t>
  </si>
  <si>
    <t xml:space="preserve">Zwischensumme Nachbereitung </t>
  </si>
  <si>
    <t>3.4 Übersicht Circle Formate  </t>
  </si>
  <si>
    <t>3.4.1 Plenary Tables</t>
  </si>
  <si>
    <t>Vorbereitung und Durchführung von 8 per Livestream ausgestrahlten moderierten Diskussionsrunden (max. 6 PAX) </t>
  </si>
  <si>
    <t>4.1</t>
  </si>
  <si>
    <t>Zwischensumme Plenary Tables</t>
  </si>
  <si>
    <t>ZS3.4.1</t>
  </si>
  <si>
    <t>3.4.2 Round Tables</t>
  </si>
  <si>
    <t>Vorbereitung und Durchführung von 8 unterschiedlichen per Livestream ausgestrahlten moderierten Diskussionrunden mit bis zu 6 Speaker</t>
  </si>
  <si>
    <t>3.4.2</t>
  </si>
  <si>
    <r>
      <rPr>
        <i/>
        <sz val="10"/>
        <color rgb="FF000000"/>
        <rFont val="DINOT"/>
      </rPr>
      <t>Optional: 4 weitere Round Tables am 9.11. – Umsetzung genauso wie am 8.11.</t>
    </r>
    <r>
      <rPr>
        <sz val="10"/>
        <color rgb="FF000000"/>
        <rFont val="DINOT"/>
      </rPr>
      <t> </t>
    </r>
  </si>
  <si>
    <t>Zwischensumme Round Tables</t>
  </si>
  <si>
    <t>ZS3.4.2</t>
  </si>
  <si>
    <t>3.4.3 Executive Tables</t>
  </si>
  <si>
    <t>Vorbereitung und Durchführung von 8 Hintergrundgesprächen (max. 20 PAX) </t>
  </si>
  <si>
    <t>3.4.3</t>
  </si>
  <si>
    <t>optional: 6 weitere Executive Tables am 9.11 – Umsetzung genauso wie am 8.11. </t>
  </si>
  <si>
    <t>Zwischensumme Executive Tables</t>
  </si>
  <si>
    <t>ZS3.4.3</t>
  </si>
  <si>
    <t>3.4.4 Falling Walls Symposien</t>
  </si>
  <si>
    <t>Vorbereitung und Durchführung von einem halbtägigen Fachsymposium (max. 3 PAX Speaker parallel)  </t>
  </si>
  <si>
    <t>3.4.4</t>
  </si>
  <si>
    <r>
      <t>optional: ein weiteres Symposium – analoge Umsetzung</t>
    </r>
    <r>
      <rPr>
        <sz val="10"/>
        <rFont val="DINOT"/>
      </rPr>
      <t> </t>
    </r>
  </si>
  <si>
    <t>Zwischensumme Falling Walls Symposien</t>
  </si>
  <si>
    <t>ZS3.4.4</t>
  </si>
  <si>
    <t xml:space="preserve">3.4.5 Falling Walls Insights Café (je 50 Min.) </t>
  </si>
  <si>
    <t>Vorbereitung und Durchführung von 6 Dialog-Veranstaltungen aufgeteilt auf den 8. und 9.11. (max. 3 PAX) </t>
  </si>
  <si>
    <t>3.4.5</t>
  </si>
  <si>
    <r>
      <t>optional: 4 weitere Insights Cafés am 8. oder 9.11. – analoge Umsetzung</t>
    </r>
    <r>
      <rPr>
        <sz val="10"/>
        <rFont val="DINOT"/>
      </rPr>
      <t> </t>
    </r>
  </si>
  <si>
    <t>Zwischensumme Falling Walls Insights Café</t>
  </si>
  <si>
    <t>2ZS3.4.5</t>
  </si>
  <si>
    <t xml:space="preserve">3.4.6  Falling Walls Impact Dialogues (je 50 Min.) </t>
  </si>
  <si>
    <t>Vorbereitung und Durchführung von 4 Veranstaltungen (Dialoge, Workshops u.Ä.) am 8. und 9.11. (PAX nicht definiert) </t>
  </si>
  <si>
    <t>3.4.6</t>
  </si>
  <si>
    <t>optional: 4 weitere Impact Dialogues am 8. oder 9.11. – analoge Umsetzung </t>
  </si>
  <si>
    <t>Zwischensumme Falling Walls Impact Dialogues</t>
  </si>
  <si>
    <t>ZS3.4.6</t>
  </si>
  <si>
    <t xml:space="preserve">3.5 Abendveranstaltung am 08.11.2024 </t>
  </si>
  <si>
    <t>3.5.1</t>
  </si>
  <si>
    <t>Optional: erweiterete Abendveranstaltung: Koordination ergänzende Ausstattung nur für die Abendveranstaltung</t>
  </si>
  <si>
    <t>Zwischensumme Planung</t>
  </si>
  <si>
    <t>ZS3.5.1</t>
  </si>
  <si>
    <t>3.5.2 Durchführung</t>
  </si>
  <si>
    <t>Projektbetreuung während der Veranstaltung  </t>
  </si>
  <si>
    <t>3.5.2</t>
  </si>
  <si>
    <t>Briefing und Koordination von Location &amp; Gewerken (ggf. Shuttle, Ausstattung, Technik, Hosts:essen) </t>
  </si>
  <si>
    <t>ZS3.5.2</t>
  </si>
  <si>
    <t>Leistungsverzeichnis für den 09.11.25</t>
  </si>
  <si>
    <t>4 Agenturleistung für die Falling Walls Breakthroughs</t>
  </si>
  <si>
    <t>4.1 Konzeption</t>
  </si>
  <si>
    <t>Erstellung von zwei Vorschlägen für das Bühnensetup von Raum Moskau inkl. Leinwänden und deren Bespielung sowie Raumnutzung (Bestuhlung) (7. &amp; 9.11 analog) (50% 7.11.) </t>
  </si>
  <si>
    <r>
      <t>Optional: Entwicklung eines Food-Konzepts inkl. Speise-Vorschlägen für das Catering</t>
    </r>
    <r>
      <rPr>
        <sz val="10"/>
        <rFont val="DINOT"/>
      </rPr>
      <t> </t>
    </r>
  </si>
  <si>
    <t>ZS4.1</t>
  </si>
  <si>
    <t>4.2 Vorbereitung</t>
  </si>
  <si>
    <t>Eine feste Ansprechperson für die Breakthroughs zur Abstimmung der finalen Ablaufplanung </t>
  </si>
  <si>
    <t>4.2</t>
  </si>
  <si>
    <t>Prüfung, Finalisierung und Abnahme des vom Auftraggeber befüllten Ablauf- und Regieplans </t>
  </si>
  <si>
    <t xml:space="preserve">Koordination der Caterer </t>
  </si>
  <si>
    <t>Koordination der Live-Streams in Abstimmung mit dem Auftraggeber  </t>
  </si>
  <si>
    <t>Vorbereitung und Mitwirkung bei der Vergabe/ Beauftragung von Leistungen Dritter für den 9.11. (Breakthroughs) </t>
  </si>
  <si>
    <r>
      <t>Koordination Reservierungen &amp; Reservierungsschilder für Ehrengäste</t>
    </r>
    <r>
      <rPr>
        <sz val="10"/>
        <rFont val="DINOT"/>
      </rPr>
      <t>, Seating </t>
    </r>
  </si>
  <si>
    <t>Koordination und Durchführung der Ablaufproben am 05. und/oder 06.11. (Breakthroughs) </t>
  </si>
  <si>
    <t>Optional: Buchung und Koordination von Künstler:Innen, Specials für die Bühne o.Ä. je nach Konzept des Auftraggebers </t>
  </si>
  <si>
    <t>Optional: Buchung und Koordination ggf. zusätzlich benötigter Technik nur für die Show der Breakthroughs </t>
  </si>
  <si>
    <t>ZS4.2</t>
  </si>
  <si>
    <t>4.3 Durchführung</t>
  </si>
  <si>
    <t>Auftragsbezogene Projektleitung vor Ort am Veranstaltungstag </t>
  </si>
  <si>
    <t>4.3</t>
  </si>
  <si>
    <t>Eine feste Ansprechperson für die Sicherstellung der Abläufe vor Ort </t>
  </si>
  <si>
    <t>Koordination und Umsetzung des Bühnenkonzepts  </t>
  </si>
  <si>
    <t>Koordination von Stagemanagement und Regie </t>
  </si>
  <si>
    <t>ZS4.3</t>
  </si>
  <si>
    <t>4.4 Nachbereitung</t>
  </si>
  <si>
    <t>Überwachung der Leistungen und Prüfung der Abrechnungen von Leistungen Dritter explizit am 9.11. </t>
  </si>
  <si>
    <t>4.4</t>
  </si>
  <si>
    <t>ZS4.4</t>
  </si>
  <si>
    <t xml:space="preserve">4.5 Ausklang am 09.11.2025 (1 Std.) </t>
  </si>
  <si>
    <t xml:space="preserve">Koordination der Abendveranstaltung als Stehempfang im Raum Almaty	</t>
  </si>
  <si>
    <t>ZS4.5.2</t>
  </si>
  <si>
    <t>Anzahl Tage
Projektleitung</t>
  </si>
  <si>
    <t>Einheitspreis Projektleitung</t>
  </si>
  <si>
    <t>Anzahl Tage
Mitarbeitende</t>
  </si>
  <si>
    <t>Einheitspreis sonst. Mitarbeitende</t>
  </si>
  <si>
    <t>Leistungsverzeichnis 09.11.24</t>
  </si>
  <si>
    <t>Gesamt Leistungen für den 09.11.24</t>
  </si>
  <si>
    <t>Zwischensumme Abendveranstaltung 07.11.</t>
  </si>
  <si>
    <t>ZS5</t>
  </si>
  <si>
    <t>Einheitspreis 
Projektleitung</t>
  </si>
  <si>
    <t>4.5.2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</si>
</sst>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;[Red]#,##0.00\ &quot;€&quot;"/>
    <numFmt numFmtId="165" formatCode="_-* #,##0.00\ [$€-407]_-;\-* #,##0.00\ [$€-407]_-;_-* &quot;-&quot;??\ [$€-407]_-;_-@_-"/>
  </numFmts>
  <fonts count="64" x14ac:knownFonts="1">
    <font>
      <sz val="10"/>
      <name val="Verdana"/>
      <family val="2"/>
    </font>
    <font>
      <sz val="12"/>
      <color theme="1"/>
      <name val="Calibri"/>
      <family val="2"/>
      <scheme val="minor"/>
    </font>
    <font>
      <sz val="10"/>
      <name val="DINOT"/>
      <family val="2"/>
    </font>
    <font>
      <b/>
      <sz val="10"/>
      <name val="DINOT"/>
      <family val="2"/>
    </font>
    <font>
      <b/>
      <sz val="10"/>
      <color theme="1"/>
      <name val="DINOT"/>
      <family val="2"/>
    </font>
    <font>
      <b/>
      <sz val="11"/>
      <name val="DINOT"/>
      <family val="2"/>
    </font>
    <font>
      <sz val="11"/>
      <name val="DINOT"/>
      <family val="2"/>
    </font>
    <font>
      <b/>
      <sz val="12"/>
      <name val="DINOT"/>
      <family val="2"/>
    </font>
    <font>
      <sz val="10"/>
      <name val="Verdana"/>
      <family val="2"/>
    </font>
    <font>
      <sz val="8"/>
      <name val="Verdana"/>
      <family val="2"/>
    </font>
    <font>
      <b/>
      <sz val="11"/>
      <color rgb="FFFFFFFF"/>
      <name val="DINOT"/>
      <family val="2"/>
    </font>
    <font>
      <b/>
      <sz val="10"/>
      <color rgb="FF8A7768"/>
      <name val="DINOT"/>
      <family val="2"/>
    </font>
    <font>
      <sz val="11"/>
      <color rgb="FF000000"/>
      <name val="DINOT"/>
      <family val="2"/>
    </font>
    <font>
      <sz val="11"/>
      <color theme="1"/>
      <name val="DINOT"/>
      <family val="2"/>
    </font>
    <font>
      <b/>
      <sz val="12"/>
      <color rgb="FF8A7768"/>
      <name val="DINOT"/>
      <family val="2"/>
    </font>
    <font>
      <b/>
      <sz val="11"/>
      <color rgb="FF8A7768"/>
      <name val="DINOT"/>
      <family val="2"/>
    </font>
    <font>
      <b/>
      <sz val="11"/>
      <color theme="0"/>
      <name val="DINOT"/>
      <family val="2"/>
    </font>
    <font>
      <b/>
      <sz val="14"/>
      <color theme="0"/>
      <name val="DINOT"/>
      <family val="2"/>
    </font>
    <font>
      <b/>
      <sz val="14"/>
      <color rgb="FF89786A"/>
      <name val="DINOT"/>
      <family val="2"/>
    </font>
    <font>
      <sz val="14"/>
      <color theme="0"/>
      <name val="DINOT"/>
      <family val="2"/>
    </font>
    <font>
      <sz val="11"/>
      <color rgb="FF8A7768"/>
      <name val="DINOT"/>
      <family val="2"/>
    </font>
    <font>
      <i/>
      <sz val="11"/>
      <color rgb="FF000000"/>
      <name val="DINOT"/>
      <family val="2"/>
    </font>
    <font>
      <i/>
      <sz val="10"/>
      <name val="Verdana"/>
      <family val="2"/>
    </font>
    <font>
      <sz val="10"/>
      <color theme="1"/>
      <name val="DINOT"/>
      <family val="2"/>
    </font>
    <font>
      <i/>
      <sz val="11"/>
      <color theme="1"/>
      <name val="DINOT"/>
      <family val="2"/>
    </font>
    <font>
      <b/>
      <i/>
      <sz val="10"/>
      <name val="DINOT"/>
      <family val="2"/>
    </font>
    <font>
      <sz val="10"/>
      <color theme="1"/>
      <name val="Verdana"/>
      <family val="2"/>
    </font>
    <font>
      <i/>
      <sz val="10"/>
      <color theme="1"/>
      <name val="Verdana"/>
      <family val="2"/>
    </font>
    <font>
      <i/>
      <sz val="10"/>
      <color theme="1"/>
      <name val="DINOT"/>
      <family val="2"/>
    </font>
    <font>
      <b/>
      <sz val="14"/>
      <name val="DINOT"/>
      <family val="2"/>
    </font>
    <font>
      <i/>
      <sz val="11"/>
      <name val="DINOT"/>
      <family val="2"/>
    </font>
    <font>
      <sz val="11"/>
      <color rgb="FF000000"/>
      <name val="DINOT"/>
    </font>
    <font>
      <sz val="10"/>
      <name val="DINOT"/>
    </font>
    <font>
      <sz val="10"/>
      <color rgb="FF000000"/>
      <name val="DINOT"/>
      <family val="2"/>
    </font>
    <font>
      <i/>
      <sz val="14"/>
      <name val="DINOT"/>
      <family val="2"/>
    </font>
    <font>
      <b/>
      <sz val="11"/>
      <color rgb="FF000000"/>
      <name val="DINOT"/>
      <family val="2"/>
    </font>
    <font>
      <sz val="14"/>
      <color rgb="FF000000"/>
      <name val="DINOT"/>
      <family val="2"/>
    </font>
    <font>
      <i/>
      <sz val="14"/>
      <color rgb="FF000000"/>
      <name val="DINOT"/>
      <family val="2"/>
    </font>
    <font>
      <b/>
      <sz val="12"/>
      <color rgb="FF000000"/>
      <name val="DINOT"/>
      <family val="2"/>
    </font>
    <font>
      <b/>
      <sz val="11"/>
      <color rgb="FF000000"/>
      <name val="DINOT"/>
    </font>
    <font>
      <sz val="10"/>
      <color rgb="FF000000"/>
      <name val="DINOT"/>
    </font>
    <font>
      <i/>
      <sz val="10"/>
      <name val="DINOT"/>
    </font>
    <font>
      <b/>
      <i/>
      <sz val="11"/>
      <color theme="0"/>
      <name val="DINOT"/>
      <family val="2"/>
    </font>
    <font>
      <b/>
      <i/>
      <sz val="11"/>
      <color rgb="FFFFFFFF"/>
      <name val="DINOT"/>
      <family val="2"/>
    </font>
    <font>
      <i/>
      <sz val="10"/>
      <color rgb="FF000000"/>
      <name val="DINOT"/>
    </font>
    <font>
      <b/>
      <sz val="16"/>
      <color rgb="FF89786A"/>
      <name val="DINOT"/>
      <family val="2"/>
    </font>
    <font>
      <sz val="10"/>
      <color rgb="FF000000"/>
      <name val="Verdana"/>
      <family val="2"/>
    </font>
    <font>
      <b/>
      <sz val="10"/>
      <color rgb="FF000000"/>
      <name val="DINOT"/>
      <family val="2"/>
    </font>
    <font>
      <b/>
      <i/>
      <sz val="11"/>
      <color rgb="FF8A7768"/>
      <name val="DINOT"/>
      <family val="2"/>
    </font>
    <font>
      <sz val="11"/>
      <name val="DINOT"/>
    </font>
    <font>
      <i/>
      <sz val="11"/>
      <color rgb="FF000000"/>
      <name val="DINOT"/>
    </font>
    <font>
      <b/>
      <sz val="14"/>
      <color rgb="FF8A7768"/>
      <name val="DINOT"/>
      <family val="2"/>
    </font>
    <font>
      <b/>
      <sz val="16"/>
      <name val="DINOT"/>
      <family val="2"/>
    </font>
    <font>
      <b/>
      <i/>
      <sz val="14"/>
      <name val="DINOT"/>
      <family val="2"/>
    </font>
    <font>
      <sz val="8"/>
      <name val="DINOT"/>
      <family val="2"/>
    </font>
    <font>
      <b/>
      <sz val="16"/>
      <color rgb="FF000000"/>
      <name val="DINOT"/>
      <family val="2"/>
    </font>
    <font>
      <b/>
      <sz val="8"/>
      <name val="DINOT"/>
      <family val="2"/>
    </font>
    <font>
      <b/>
      <sz val="11"/>
      <color rgb="FFFFFFFF"/>
      <name val="DINOT"/>
    </font>
    <font>
      <b/>
      <i/>
      <sz val="11"/>
      <color rgb="FF8A7768"/>
      <name val="DINOT"/>
    </font>
    <font>
      <b/>
      <i/>
      <sz val="14"/>
      <name val="DINOT"/>
    </font>
    <font>
      <i/>
      <sz val="14"/>
      <color rgb="FF000000"/>
      <name val="DINOT"/>
    </font>
    <font>
      <b/>
      <i/>
      <sz val="14"/>
      <color theme="0"/>
      <name val="DINOT"/>
    </font>
    <font>
      <b/>
      <sz val="10"/>
      <color theme="0"/>
      <name val="DINOT"/>
      <family val="2"/>
    </font>
    <font>
      <sz val="11"/>
      <color theme="1"/>
      <name val="DINOT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AE4E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09F93"/>
        <bgColor rgb="FF000000"/>
      </patternFill>
    </fill>
    <fill>
      <patternFill patternType="solid">
        <fgColor rgb="FFC00000"/>
        <bgColor indexed="64"/>
      </patternFill>
    </fill>
    <fill>
      <patternFill patternType="solid">
        <fgColor rgb="FF8A7768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B09F93"/>
        <bgColor indexed="64"/>
      </patternFill>
    </fill>
  </fills>
  <borders count="65">
    <border>
      <left/>
      <right/>
      <top/>
      <bottom/>
      <diagonal/>
    </border>
    <border>
      <left/>
      <right style="dashed">
        <color theme="1" tint="0.499984740745262"/>
      </right>
      <top style="dashed">
        <color rgb="FF808080"/>
      </top>
      <bottom style="dashed">
        <color rgb="FF808080"/>
      </bottom>
      <diagonal/>
    </border>
    <border>
      <left style="dashed">
        <color theme="1" tint="0.499984740745262"/>
      </left>
      <right style="dashed">
        <color theme="1" tint="0.499984740745262"/>
      </right>
      <top style="dashed">
        <color rgb="FF808080"/>
      </top>
      <bottom style="dashed">
        <color rgb="FF808080"/>
      </bottom>
      <diagonal/>
    </border>
    <border>
      <left/>
      <right style="dashed">
        <color theme="1" tint="0.499984740745262"/>
      </right>
      <top style="dashed">
        <color rgb="FF808080"/>
      </top>
      <bottom style="medium">
        <color rgb="FFC00000"/>
      </bottom>
      <diagonal/>
    </border>
    <border>
      <left/>
      <right/>
      <top/>
      <bottom style="dashed">
        <color rgb="FF808080"/>
      </bottom>
      <diagonal/>
    </border>
    <border>
      <left/>
      <right/>
      <top style="dashed">
        <color rgb="FF808080"/>
      </top>
      <bottom style="medium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/>
      <top/>
      <bottom style="thick">
        <color rgb="FF8A7768"/>
      </bottom>
      <diagonal/>
    </border>
    <border>
      <left/>
      <right/>
      <top style="thick">
        <color rgb="FF8A7768"/>
      </top>
      <bottom style="thick">
        <color rgb="FF8A7768"/>
      </bottom>
      <diagonal/>
    </border>
    <border>
      <left/>
      <right/>
      <top style="thick">
        <color rgb="FF8A7768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theme="4" tint="0.39997558519241921"/>
      </right>
      <top style="medium">
        <color indexed="64"/>
      </top>
      <bottom/>
      <diagonal/>
    </border>
    <border>
      <left style="thin">
        <color theme="4" tint="0.39997558519241921"/>
      </left>
      <right/>
      <top style="dashed">
        <color rgb="FF808080"/>
      </top>
      <bottom/>
      <diagonal/>
    </border>
    <border>
      <left style="dashed">
        <color theme="1" tint="0.499984740745262"/>
      </left>
      <right/>
      <top style="dashed">
        <color rgb="FF808080"/>
      </top>
      <bottom/>
      <diagonal/>
    </border>
    <border>
      <left style="medium">
        <color rgb="FF8A7768"/>
      </left>
      <right/>
      <top style="dashed">
        <color rgb="FF808080"/>
      </top>
      <bottom/>
      <diagonal/>
    </border>
    <border>
      <left/>
      <right/>
      <top style="dashed">
        <color rgb="FF808080"/>
      </top>
      <bottom/>
      <diagonal/>
    </border>
    <border>
      <left/>
      <right/>
      <top style="medium">
        <color rgb="FFC00000"/>
      </top>
      <bottom/>
      <diagonal/>
    </border>
    <border>
      <left/>
      <right/>
      <top style="dashed">
        <color rgb="FF808080"/>
      </top>
      <bottom style="dashed">
        <color rgb="FF808080"/>
      </bottom>
      <diagonal/>
    </border>
    <border>
      <left style="dashed">
        <color theme="1" tint="0.499984740745262"/>
      </left>
      <right/>
      <top style="dashed">
        <color rgb="FF808080"/>
      </top>
      <bottom style="medium">
        <color rgb="FFC00000"/>
      </bottom>
      <diagonal/>
    </border>
    <border>
      <left style="medium">
        <color rgb="FF8A7768"/>
      </left>
      <right/>
      <top style="dashed">
        <color rgb="FF808080"/>
      </top>
      <bottom style="medium">
        <color rgb="FFC00000"/>
      </bottom>
      <diagonal/>
    </border>
    <border>
      <left style="dashed">
        <color theme="1" tint="0.499984740745262"/>
      </left>
      <right/>
      <top/>
      <bottom/>
      <diagonal/>
    </border>
    <border>
      <left style="dashed">
        <color rgb="FF808080"/>
      </left>
      <right/>
      <top style="dashed">
        <color rgb="FF808080"/>
      </top>
      <bottom/>
      <diagonal/>
    </border>
    <border>
      <left/>
      <right/>
      <top style="medium">
        <color rgb="FFC00000"/>
      </top>
      <bottom style="dashed">
        <color rgb="FF808080"/>
      </bottom>
      <diagonal/>
    </border>
    <border>
      <left style="medium">
        <color rgb="FFB09F93"/>
      </left>
      <right/>
      <top style="medium">
        <color rgb="FFB09F93"/>
      </top>
      <bottom/>
      <diagonal/>
    </border>
    <border>
      <left/>
      <right/>
      <top style="medium">
        <color rgb="FFB09F93"/>
      </top>
      <bottom/>
      <diagonal/>
    </border>
    <border>
      <left/>
      <right style="medium">
        <color rgb="FFB09F93"/>
      </right>
      <top style="medium">
        <color rgb="FFB09F93"/>
      </top>
      <bottom/>
      <diagonal/>
    </border>
    <border>
      <left style="medium">
        <color rgb="FFB09F93"/>
      </left>
      <right/>
      <top style="dashed">
        <color rgb="FF808080"/>
      </top>
      <bottom/>
      <diagonal/>
    </border>
    <border>
      <left style="medium">
        <color rgb="FFB09F93"/>
      </left>
      <right/>
      <top style="medium">
        <color rgb="FFC00000"/>
      </top>
      <bottom/>
      <diagonal/>
    </border>
    <border>
      <left style="medium">
        <color rgb="FFB09F93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B09F93"/>
      </left>
      <right/>
      <top/>
      <bottom style="medium">
        <color rgb="FFC00000"/>
      </bottom>
      <diagonal/>
    </border>
    <border>
      <left style="medium">
        <color rgb="FFB09F93"/>
      </left>
      <right/>
      <top/>
      <bottom/>
      <diagonal/>
    </border>
    <border>
      <left/>
      <right/>
      <top/>
      <bottom style="medium">
        <color rgb="FFB09F93"/>
      </bottom>
      <diagonal/>
    </border>
    <border>
      <left style="medium">
        <color rgb="FFB09F93"/>
      </left>
      <right style="thin">
        <color indexed="64"/>
      </right>
      <top style="thin">
        <color rgb="FFB09F93"/>
      </top>
      <bottom style="thin">
        <color rgb="FF8A7768"/>
      </bottom>
      <diagonal/>
    </border>
    <border>
      <left style="medium">
        <color rgb="FFB09F93"/>
      </left>
      <right style="thin">
        <color indexed="64"/>
      </right>
      <top style="thin">
        <color rgb="FF8A7768"/>
      </top>
      <bottom style="thin">
        <color rgb="FFB09F93"/>
      </bottom>
      <diagonal/>
    </border>
    <border>
      <left/>
      <right/>
      <top/>
      <bottom style="thin">
        <color rgb="FFB09F93"/>
      </bottom>
      <diagonal/>
    </border>
    <border>
      <left style="medium">
        <color rgb="FFB09F93"/>
      </left>
      <right/>
      <top/>
      <bottom style="medium">
        <color rgb="FFB09F93"/>
      </bottom>
      <diagonal/>
    </border>
    <border>
      <left/>
      <right/>
      <top style="thin">
        <color rgb="FFB09F93"/>
      </top>
      <bottom style="thin">
        <color rgb="FFB09F93"/>
      </bottom>
      <diagonal/>
    </border>
    <border>
      <left style="medium">
        <color rgb="FFB09F93"/>
      </left>
      <right/>
      <top style="dashed">
        <color rgb="FF808080"/>
      </top>
      <bottom style="dashed">
        <color rgb="FF808080"/>
      </bottom>
      <diagonal/>
    </border>
    <border>
      <left style="dotted">
        <color theme="4" tint="0.59999389629810485"/>
      </left>
      <right/>
      <top style="dotted">
        <color theme="4" tint="0.59999389629810485"/>
      </top>
      <bottom/>
      <diagonal/>
    </border>
    <border>
      <left/>
      <right style="dotted">
        <color theme="4" tint="0.59999389629810485"/>
      </right>
      <top style="dotted">
        <color theme="4" tint="0.59999389629810485"/>
      </top>
      <bottom/>
      <diagonal/>
    </border>
    <border>
      <left style="medium">
        <color rgb="FF8A7768"/>
      </left>
      <right/>
      <top style="thin">
        <color rgb="FFB09F93"/>
      </top>
      <bottom style="thin">
        <color rgb="FFB09F93"/>
      </bottom>
      <diagonal/>
    </border>
    <border>
      <left style="medium">
        <color rgb="FF8A7768"/>
      </left>
      <right/>
      <top/>
      <bottom style="thin">
        <color rgb="FFB09F93"/>
      </bottom>
      <diagonal/>
    </border>
    <border>
      <left style="medium">
        <color rgb="FF8A7768"/>
      </left>
      <right/>
      <top/>
      <bottom style="medium">
        <color rgb="FFB09F93"/>
      </bottom>
      <diagonal/>
    </border>
    <border>
      <left style="dotted">
        <color theme="4" tint="0.59999389629810485"/>
      </left>
      <right/>
      <top style="thin">
        <color theme="4" tint="0.59999389629810485"/>
      </top>
      <bottom/>
      <diagonal/>
    </border>
    <border>
      <left/>
      <right style="dotted">
        <color theme="4" tint="0.59999389629810485"/>
      </right>
      <top style="thin">
        <color theme="4" tint="0.59999389629810485"/>
      </top>
      <bottom/>
      <diagonal/>
    </border>
    <border>
      <left style="medium">
        <color rgb="FFB09F93"/>
      </left>
      <right/>
      <top style="thick">
        <color rgb="FF8A7768"/>
      </top>
      <bottom/>
      <diagonal/>
    </border>
    <border>
      <left style="medium">
        <color rgb="FFB09F93"/>
      </left>
      <right style="dotted">
        <color rgb="FFB09F93"/>
      </right>
      <top style="dotted">
        <color rgb="FFB09F93"/>
      </top>
      <bottom style="dotted">
        <color rgb="FFB09F93"/>
      </bottom>
      <diagonal/>
    </border>
    <border>
      <left style="medium">
        <color rgb="FFB09F93"/>
      </left>
      <right/>
      <top style="thin">
        <color theme="4" tint="0.39997558519241921"/>
      </top>
      <bottom/>
      <diagonal/>
    </border>
    <border>
      <left style="medium">
        <color theme="4" tint="0.59999389629810485"/>
      </left>
      <right style="medium">
        <color theme="4" tint="0.59999389629810485"/>
      </right>
      <top style="medium">
        <color theme="4" tint="0.59999389629810485"/>
      </top>
      <bottom style="medium">
        <color theme="4" tint="0.59999389629810485"/>
      </bottom>
      <diagonal/>
    </border>
    <border>
      <left style="medium">
        <color theme="4" tint="0.39997558519241921"/>
      </left>
      <right style="medium">
        <color theme="4" tint="0.39997558519241921"/>
      </right>
      <top style="medium">
        <color theme="4" tint="0.39997558519241921"/>
      </top>
      <bottom style="medium">
        <color theme="4" tint="0.39997558519241921"/>
      </bottom>
      <diagonal/>
    </border>
    <border>
      <left style="medium">
        <color rgb="FF8A7768"/>
      </left>
      <right style="thin">
        <color indexed="64"/>
      </right>
      <top style="medium">
        <color rgb="FF8A7768"/>
      </top>
      <bottom style="thin">
        <color rgb="FF8A7768"/>
      </bottom>
      <diagonal/>
    </border>
    <border>
      <left/>
      <right/>
      <top style="medium">
        <color rgb="FF8A7768"/>
      </top>
      <bottom style="thin">
        <color rgb="FFB09F93"/>
      </bottom>
      <diagonal/>
    </border>
    <border>
      <left style="medium">
        <color rgb="FF8A7768"/>
      </left>
      <right style="medium">
        <color rgb="FF8A7768"/>
      </right>
      <top style="medium">
        <color rgb="FF8A7768"/>
      </top>
      <bottom style="thin">
        <color rgb="FFB09F93"/>
      </bottom>
      <diagonal/>
    </border>
    <border>
      <left style="medium">
        <color rgb="FF8A7768"/>
      </left>
      <right style="thin">
        <color indexed="64"/>
      </right>
      <top style="thin">
        <color rgb="FF8A7768"/>
      </top>
      <bottom style="thin">
        <color rgb="FFB09F93"/>
      </bottom>
      <diagonal/>
    </border>
    <border>
      <left style="medium">
        <color rgb="FF8A7768"/>
      </left>
      <right style="medium">
        <color rgb="FF8A7768"/>
      </right>
      <top/>
      <bottom style="thin">
        <color rgb="FFB09F93"/>
      </bottom>
      <diagonal/>
    </border>
    <border>
      <left style="medium">
        <color rgb="FF8A7768"/>
      </left>
      <right/>
      <top/>
      <bottom style="medium">
        <color rgb="FF8A7768"/>
      </bottom>
      <diagonal/>
    </border>
    <border>
      <left/>
      <right/>
      <top/>
      <bottom style="medium">
        <color rgb="FF8A7768"/>
      </bottom>
      <diagonal/>
    </border>
    <border>
      <left style="medium">
        <color rgb="FF8A7768"/>
      </left>
      <right style="medium">
        <color rgb="FF8A7768"/>
      </right>
      <top/>
      <bottom style="medium">
        <color rgb="FF8A7768"/>
      </bottom>
      <diagonal/>
    </border>
    <border>
      <left/>
      <right style="medium">
        <color theme="4" tint="0.39997558519241921"/>
      </right>
      <top style="medium">
        <color theme="4" tint="0.39997558519241921"/>
      </top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0" fontId="1" fillId="0" borderId="0"/>
  </cellStyleXfs>
  <cellXfs count="31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3" fillId="0" borderId="5" xfId="1" applyNumberFormat="1" applyFont="1" applyFill="1" applyBorder="1" applyAlignment="1">
      <alignment horizontal="left" vertical="center" wrapText="1"/>
    </xf>
    <xf numFmtId="0" fontId="17" fillId="9" borderId="0" xfId="0" applyFont="1" applyFill="1" applyAlignment="1">
      <alignment horizontal="left" vertical="center"/>
    </xf>
    <xf numFmtId="44" fontId="18" fillId="0" borderId="0" xfId="0" applyNumberFormat="1" applyFont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49" fontId="2" fillId="0" borderId="0" xfId="0" applyNumberFormat="1" applyFont="1"/>
    <xf numFmtId="0" fontId="13" fillId="0" borderId="5" xfId="1" applyNumberFormat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shrinkToFit="1"/>
    </xf>
    <xf numFmtId="0" fontId="2" fillId="0" borderId="0" xfId="0" applyFont="1" applyAlignment="1">
      <alignment horizontal="justify" vertical="center" shrinkToFit="1"/>
    </xf>
    <xf numFmtId="44" fontId="2" fillId="0" borderId="0" xfId="1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44" fontId="3" fillId="0" borderId="0" xfId="1" applyFont="1" applyBorder="1" applyAlignment="1">
      <alignment horizontal="left" vertical="center" shrinkToFit="1"/>
    </xf>
    <xf numFmtId="0" fontId="19" fillId="9" borderId="0" xfId="0" applyFont="1" applyFill="1" applyAlignment="1">
      <alignment horizontal="left" vertical="center" shrinkToFit="1"/>
    </xf>
    <xf numFmtId="44" fontId="18" fillId="0" borderId="0" xfId="0" applyNumberFormat="1" applyFont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44" fontId="3" fillId="0" borderId="7" xfId="1" applyFont="1" applyBorder="1" applyAlignment="1">
      <alignment horizontal="left" vertical="center" shrinkToFit="1"/>
    </xf>
    <xf numFmtId="0" fontId="2" fillId="0" borderId="7" xfId="0" applyFont="1" applyBorder="1" applyAlignment="1">
      <alignment horizontal="justify" vertical="center" shrinkToFit="1"/>
    </xf>
    <xf numFmtId="44" fontId="12" fillId="0" borderId="2" xfId="0" applyNumberFormat="1" applyFont="1" applyBorder="1" applyAlignment="1">
      <alignment horizontal="right" vertical="center" shrinkToFit="1"/>
    </xf>
    <xf numFmtId="0" fontId="18" fillId="0" borderId="0" xfId="0" applyFont="1" applyAlignment="1">
      <alignment horizontal="left" vertical="center" shrinkToFit="1"/>
    </xf>
    <xf numFmtId="44" fontId="12" fillId="0" borderId="3" xfId="0" applyNumberFormat="1" applyFont="1" applyBorder="1" applyAlignment="1">
      <alignment horizontal="right" vertical="center" shrinkToFit="1"/>
    </xf>
    <xf numFmtId="44" fontId="20" fillId="0" borderId="4" xfId="0" applyNumberFormat="1" applyFont="1" applyBorder="1" applyAlignment="1">
      <alignment horizontal="left" vertical="center" shrinkToFit="1"/>
    </xf>
    <xf numFmtId="44" fontId="20" fillId="0" borderId="0" xfId="0" applyNumberFormat="1" applyFont="1" applyAlignment="1">
      <alignment horizontal="left" vertical="center" shrinkToFit="1"/>
    </xf>
    <xf numFmtId="14" fontId="15" fillId="2" borderId="8" xfId="1" applyNumberFormat="1" applyFont="1" applyFill="1" applyBorder="1" applyAlignment="1">
      <alignment horizontal="center" vertical="center" shrinkToFit="1"/>
    </xf>
    <xf numFmtId="165" fontId="12" fillId="0" borderId="2" xfId="0" applyNumberFormat="1" applyFont="1" applyBorder="1" applyAlignment="1">
      <alignment horizontal="right" vertical="center" shrinkToFit="1"/>
    </xf>
    <xf numFmtId="165" fontId="12" fillId="0" borderId="3" xfId="0" applyNumberFormat="1" applyFont="1" applyBorder="1" applyAlignment="1">
      <alignment horizontal="right" vertical="center" shrinkToFit="1"/>
    </xf>
    <xf numFmtId="44" fontId="20" fillId="0" borderId="0" xfId="1" applyFont="1" applyBorder="1" applyAlignment="1">
      <alignment horizontal="left" vertical="center" shrinkToFit="1"/>
    </xf>
    <xf numFmtId="14" fontId="15" fillId="2" borderId="8" xfId="0" applyNumberFormat="1" applyFont="1" applyFill="1" applyBorder="1" applyAlignment="1">
      <alignment horizontal="center" vertical="center" wrapText="1" shrinkToFit="1"/>
    </xf>
    <xf numFmtId="2" fontId="12" fillId="0" borderId="20" xfId="0" applyNumberFormat="1" applyFont="1" applyBorder="1" applyAlignment="1" applyProtection="1">
      <alignment horizontal="right" vertical="center" shrinkToFit="1"/>
      <protection locked="0"/>
    </xf>
    <xf numFmtId="44" fontId="12" fillId="0" borderId="20" xfId="0" applyNumberFormat="1" applyFont="1" applyBorder="1" applyAlignment="1" applyProtection="1">
      <alignment horizontal="right" vertical="center" shrinkToFit="1"/>
      <protection locked="0"/>
    </xf>
    <xf numFmtId="2" fontId="12" fillId="0" borderId="21" xfId="0" applyNumberFormat="1" applyFont="1" applyBorder="1" applyAlignment="1" applyProtection="1">
      <alignment horizontal="right" vertical="center" shrinkToFit="1"/>
      <protection locked="0"/>
    </xf>
    <xf numFmtId="2" fontId="12" fillId="0" borderId="15" xfId="0" applyNumberFormat="1" applyFont="1" applyBorder="1" applyAlignment="1" applyProtection="1">
      <alignment horizontal="right" vertical="center" shrinkToFit="1"/>
      <protection locked="0"/>
    </xf>
    <xf numFmtId="44" fontId="12" fillId="0" borderId="15" xfId="0" applyNumberFormat="1" applyFont="1" applyBorder="1" applyAlignment="1" applyProtection="1">
      <alignment horizontal="right" vertical="center" shrinkToFit="1"/>
      <protection locked="0"/>
    </xf>
    <xf numFmtId="2" fontId="12" fillId="0" borderId="16" xfId="0" applyNumberFormat="1" applyFont="1" applyBorder="1" applyAlignment="1" applyProtection="1">
      <alignment horizontal="right" vertical="center" shrinkToFit="1"/>
      <protection locked="0"/>
    </xf>
    <xf numFmtId="44" fontId="12" fillId="0" borderId="15" xfId="0" applyNumberFormat="1" applyFont="1" applyBorder="1" applyAlignment="1" applyProtection="1">
      <alignment horizontal="right" vertical="center"/>
      <protection locked="0"/>
    </xf>
    <xf numFmtId="2" fontId="12" fillId="0" borderId="17" xfId="0" applyNumberFormat="1" applyFont="1" applyBorder="1" applyAlignment="1" applyProtection="1">
      <alignment horizontal="right" vertical="center" shrinkToFit="1"/>
      <protection locked="0"/>
    </xf>
    <xf numFmtId="44" fontId="12" fillId="0" borderId="23" xfId="0" applyNumberFormat="1" applyFont="1" applyBorder="1" applyAlignment="1" applyProtection="1">
      <alignment horizontal="right" vertical="center" shrinkToFit="1"/>
      <protection locked="0"/>
    </xf>
    <xf numFmtId="165" fontId="12" fillId="0" borderId="23" xfId="0" applyNumberFormat="1" applyFont="1" applyBorder="1" applyAlignment="1" applyProtection="1">
      <alignment horizontal="right" vertical="center" shrinkToFit="1"/>
      <protection locked="0"/>
    </xf>
    <xf numFmtId="2" fontId="12" fillId="0" borderId="23" xfId="0" applyNumberFormat="1" applyFont="1" applyBorder="1" applyAlignment="1" applyProtection="1">
      <alignment horizontal="right" vertical="center" shrinkToFit="1"/>
      <protection locked="0"/>
    </xf>
    <xf numFmtId="165" fontId="12" fillId="0" borderId="15" xfId="0" applyNumberFormat="1" applyFont="1" applyBorder="1" applyAlignment="1" applyProtection="1">
      <alignment horizontal="right" vertical="center" shrinkToFit="1"/>
      <protection locked="0"/>
    </xf>
    <xf numFmtId="165" fontId="12" fillId="0" borderId="20" xfId="0" applyNumberFormat="1" applyFont="1" applyBorder="1" applyAlignment="1" applyProtection="1">
      <alignment horizontal="right" vertical="center" shrinkToFit="1"/>
      <protection locked="0"/>
    </xf>
    <xf numFmtId="2" fontId="12" fillId="0" borderId="15" xfId="0" applyNumberFormat="1" applyFont="1" applyBorder="1" applyAlignment="1" applyProtection="1">
      <alignment horizontal="right" vertical="center" wrapText="1"/>
      <protection locked="0"/>
    </xf>
    <xf numFmtId="2" fontId="12" fillId="0" borderId="17" xfId="0" applyNumberFormat="1" applyFont="1" applyBorder="1" applyAlignment="1" applyProtection="1">
      <alignment horizontal="right" vertical="center" wrapText="1"/>
      <protection locked="0"/>
    </xf>
    <xf numFmtId="2" fontId="21" fillId="5" borderId="15" xfId="0" applyNumberFormat="1" applyFont="1" applyFill="1" applyBorder="1" applyAlignment="1" applyProtection="1">
      <alignment horizontal="right" vertical="center" shrinkToFit="1"/>
      <protection locked="0"/>
    </xf>
    <xf numFmtId="44" fontId="21" fillId="5" borderId="15" xfId="0" applyNumberFormat="1" applyFont="1" applyFill="1" applyBorder="1" applyAlignment="1" applyProtection="1">
      <alignment horizontal="right" vertical="center" shrinkToFit="1"/>
      <protection locked="0"/>
    </xf>
    <xf numFmtId="2" fontId="21" fillId="5" borderId="16" xfId="0" applyNumberFormat="1" applyFont="1" applyFill="1" applyBorder="1" applyAlignment="1" applyProtection="1">
      <alignment horizontal="right" vertical="center" shrinkToFit="1"/>
      <protection locked="0"/>
    </xf>
    <xf numFmtId="165" fontId="21" fillId="5" borderId="15" xfId="0" applyNumberFormat="1" applyFont="1" applyFill="1" applyBorder="1" applyAlignment="1" applyProtection="1">
      <alignment horizontal="right" vertical="center" shrinkToFit="1"/>
      <protection locked="0"/>
    </xf>
    <xf numFmtId="2" fontId="21" fillId="5" borderId="17" xfId="0" applyNumberFormat="1" applyFont="1" applyFill="1" applyBorder="1" applyAlignment="1" applyProtection="1">
      <alignment horizontal="right" vertical="center" wrapText="1"/>
      <protection locked="0"/>
    </xf>
    <xf numFmtId="2" fontId="21" fillId="5" borderId="15" xfId="0" applyNumberFormat="1" applyFont="1" applyFill="1" applyBorder="1" applyAlignment="1" applyProtection="1">
      <alignment horizontal="right" vertical="center" wrapText="1"/>
      <protection locked="0"/>
    </xf>
    <xf numFmtId="2" fontId="50" fillId="5" borderId="15" xfId="0" applyNumberFormat="1" applyFont="1" applyFill="1" applyBorder="1" applyAlignment="1" applyProtection="1">
      <alignment horizontal="right" vertical="center" shrinkToFit="1"/>
      <protection locked="0"/>
    </xf>
    <xf numFmtId="44" fontId="50" fillId="5" borderId="15" xfId="0" applyNumberFormat="1" applyFont="1" applyFill="1" applyBorder="1" applyAlignment="1" applyProtection="1">
      <alignment horizontal="right" vertical="center" shrinkToFit="1"/>
      <protection locked="0"/>
    </xf>
    <xf numFmtId="2" fontId="50" fillId="5" borderId="16" xfId="0" applyNumberFormat="1" applyFont="1" applyFill="1" applyBorder="1" applyAlignment="1" applyProtection="1">
      <alignment horizontal="right" vertical="center" shrinkToFit="1"/>
      <protection locked="0"/>
    </xf>
    <xf numFmtId="2" fontId="50" fillId="5" borderId="20" xfId="0" applyNumberFormat="1" applyFont="1" applyFill="1" applyBorder="1" applyAlignment="1" applyProtection="1">
      <alignment horizontal="right" vertical="center" shrinkToFit="1"/>
      <protection locked="0"/>
    </xf>
    <xf numFmtId="44" fontId="50" fillId="5" borderId="20" xfId="0" applyNumberFormat="1" applyFont="1" applyFill="1" applyBorder="1" applyAlignment="1" applyProtection="1">
      <alignment horizontal="right" vertical="center" shrinkToFit="1"/>
      <protection locked="0"/>
    </xf>
    <xf numFmtId="2" fontId="50" fillId="5" borderId="21" xfId="0" applyNumberFormat="1" applyFont="1" applyFill="1" applyBorder="1" applyAlignment="1" applyProtection="1">
      <alignment horizontal="right" vertical="center" shrinkToFit="1"/>
      <protection locked="0"/>
    </xf>
    <xf numFmtId="0" fontId="29" fillId="0" borderId="61" xfId="0" applyFont="1" applyBorder="1"/>
    <xf numFmtId="0" fontId="15" fillId="0" borderId="61" xfId="0" applyFont="1" applyBorder="1" applyAlignment="1">
      <alignment horizontal="left" vertical="center" shrinkToFit="1"/>
    </xf>
    <xf numFmtId="44" fontId="36" fillId="0" borderId="61" xfId="0" applyNumberFormat="1" applyFont="1" applyBorder="1" applyAlignment="1">
      <alignment horizontal="right" vertical="center" shrinkToFit="1"/>
    </xf>
    <xf numFmtId="0" fontId="26" fillId="0" borderId="61" xfId="0" applyFont="1" applyBorder="1" applyAlignment="1">
      <alignment vertical="center"/>
    </xf>
    <xf numFmtId="0" fontId="23" fillId="0" borderId="61" xfId="0" applyFont="1" applyBorder="1" applyAlignment="1">
      <alignment vertical="center"/>
    </xf>
    <xf numFmtId="0" fontId="34" fillId="0" borderId="61" xfId="0" applyFont="1" applyBorder="1"/>
    <xf numFmtId="44" fontId="37" fillId="2" borderId="61" xfId="0" applyNumberFormat="1" applyFont="1" applyFill="1" applyBorder="1" applyAlignment="1">
      <alignment horizontal="right" vertical="center" shrinkToFit="1"/>
    </xf>
    <xf numFmtId="0" fontId="38" fillId="0" borderId="61" xfId="0" applyFont="1" applyBorder="1" applyAlignment="1">
      <alignment horizontal="left" vertical="center" wrapText="1"/>
    </xf>
    <xf numFmtId="44" fontId="38" fillId="0" borderId="61" xfId="0" applyNumberFormat="1" applyFont="1" applyBorder="1" applyAlignment="1">
      <alignment horizontal="right" vertical="center" shrinkToFit="1"/>
    </xf>
    <xf numFmtId="0" fontId="53" fillId="0" borderId="61" xfId="0" applyFont="1" applyBorder="1"/>
    <xf numFmtId="44" fontId="37" fillId="0" borderId="61" xfId="0" applyNumberFormat="1" applyFont="1" applyBorder="1" applyAlignment="1">
      <alignment horizontal="right" vertical="center" shrinkToFit="1"/>
    </xf>
    <xf numFmtId="49" fontId="2" fillId="0" borderId="61" xfId="0" applyNumberFormat="1" applyFont="1" applyBorder="1"/>
    <xf numFmtId="0" fontId="2" fillId="0" borderId="61" xfId="0" applyFont="1" applyBorder="1"/>
    <xf numFmtId="0" fontId="33" fillId="0" borderId="61" xfId="0" applyFont="1" applyBorder="1"/>
    <xf numFmtId="44" fontId="35" fillId="0" borderId="61" xfId="0" applyNumberFormat="1" applyFont="1" applyBorder="1" applyAlignment="1">
      <alignment horizontal="right" vertical="center" shrinkToFit="1"/>
    </xf>
    <xf numFmtId="49" fontId="6" fillId="0" borderId="61" xfId="0" applyNumberFormat="1" applyFont="1" applyBorder="1"/>
    <xf numFmtId="0" fontId="12" fillId="0" borderId="61" xfId="0" applyFont="1" applyBorder="1"/>
    <xf numFmtId="44" fontId="55" fillId="0" borderId="61" xfId="0" applyNumberFormat="1" applyFont="1" applyBorder="1" applyAlignment="1">
      <alignment horizontal="right" vertical="center" shrinkToFit="1"/>
    </xf>
    <xf numFmtId="0" fontId="56" fillId="0" borderId="61" xfId="0" applyFont="1" applyBorder="1"/>
    <xf numFmtId="0" fontId="54" fillId="0" borderId="61" xfId="0" applyFont="1" applyBorder="1"/>
    <xf numFmtId="0" fontId="52" fillId="0" borderId="61" xfId="0" applyFont="1" applyBorder="1"/>
    <xf numFmtId="44" fontId="12" fillId="5" borderId="15" xfId="0" applyNumberFormat="1" applyFont="1" applyFill="1" applyBorder="1" applyAlignment="1" applyProtection="1">
      <alignment horizontal="right" vertical="center" shrinkToFit="1"/>
      <protection locked="0"/>
    </xf>
    <xf numFmtId="2" fontId="12" fillId="5" borderId="16" xfId="0" applyNumberFormat="1" applyFont="1" applyFill="1" applyBorder="1" applyAlignment="1" applyProtection="1">
      <alignment horizontal="right" vertical="center" shrinkToFit="1"/>
      <protection locked="0"/>
    </xf>
    <xf numFmtId="2" fontId="12" fillId="5" borderId="15" xfId="0" applyNumberFormat="1" applyFont="1" applyFill="1" applyBorder="1" applyAlignment="1" applyProtection="1">
      <alignment horizontal="right" vertical="center" shrinkToFit="1"/>
      <protection locked="0"/>
    </xf>
    <xf numFmtId="165" fontId="12" fillId="5" borderId="15" xfId="0" applyNumberFormat="1" applyFont="1" applyFill="1" applyBorder="1" applyAlignment="1" applyProtection="1">
      <alignment horizontal="right" vertical="center" shrinkToFit="1"/>
      <protection locked="0"/>
    </xf>
    <xf numFmtId="0" fontId="17" fillId="9" borderId="0" xfId="0" applyFont="1" applyFill="1" applyAlignment="1">
      <alignment horizontal="left" vertical="center"/>
    </xf>
    <xf numFmtId="14" fontId="51" fillId="2" borderId="61" xfId="0" applyNumberFormat="1" applyFont="1" applyFill="1" applyBorder="1" applyAlignment="1">
      <alignment horizontal="left" vertical="center" wrapText="1" shrinkToFit="1"/>
    </xf>
    <xf numFmtId="0" fontId="0" fillId="0" borderId="61" xfId="0" applyBorder="1"/>
    <xf numFmtId="0" fontId="35" fillId="0" borderId="62" xfId="0" applyFont="1" applyBorder="1" applyAlignment="1">
      <alignment horizontal="left" vertical="center" wrapText="1"/>
    </xf>
    <xf numFmtId="0" fontId="0" fillId="0" borderId="63" xfId="0" applyBorder="1" applyAlignment="1">
      <alignment vertical="center"/>
    </xf>
    <xf numFmtId="0" fontId="0" fillId="0" borderId="64" xfId="0" applyBorder="1" applyAlignment="1">
      <alignment vertical="center"/>
    </xf>
    <xf numFmtId="0" fontId="2" fillId="0" borderId="0" xfId="0" applyFont="1" applyAlignment="1" applyProtection="1">
      <alignment horizontal="left" vertical="center" wrapText="1"/>
    </xf>
    <xf numFmtId="0" fontId="31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vertical="center" wrapText="1"/>
    </xf>
    <xf numFmtId="0" fontId="6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vertical="center" wrapText="1"/>
    </xf>
    <xf numFmtId="0" fontId="2" fillId="0" borderId="0" xfId="0" applyFont="1" applyProtection="1"/>
    <xf numFmtId="0" fontId="3" fillId="0" borderId="0" xfId="0" applyFont="1" applyAlignment="1" applyProtection="1">
      <alignment horizontal="left" vertical="center" shrinkToFit="1"/>
    </xf>
    <xf numFmtId="44" fontId="3" fillId="0" borderId="0" xfId="1" applyFont="1" applyBorder="1" applyAlignment="1" applyProtection="1">
      <alignment horizontal="left" vertical="center" shrinkToFit="1"/>
    </xf>
    <xf numFmtId="0" fontId="2" fillId="0" borderId="0" xfId="0" applyFont="1" applyAlignment="1" applyProtection="1">
      <alignment horizontal="justify" vertical="center" shrinkToFit="1"/>
    </xf>
    <xf numFmtId="44" fontId="2" fillId="0" borderId="0" xfId="1" applyFont="1" applyAlignment="1" applyProtection="1">
      <alignment horizontal="justify" vertical="center" shrinkToFit="1"/>
    </xf>
    <xf numFmtId="44" fontId="2" fillId="0" borderId="0" xfId="1" applyFont="1" applyAlignment="1" applyProtection="1">
      <alignment vertical="center" shrinkToFit="1"/>
    </xf>
    <xf numFmtId="0" fontId="2" fillId="0" borderId="0" xfId="0" applyFont="1" applyAlignment="1" applyProtection="1">
      <alignment vertical="center" shrinkToFit="1"/>
    </xf>
    <xf numFmtId="0" fontId="2" fillId="0" borderId="0" xfId="0" applyFont="1" applyAlignment="1" applyProtection="1">
      <alignment shrinkToFit="1"/>
    </xf>
    <xf numFmtId="0" fontId="17" fillId="9" borderId="0" xfId="0" applyFont="1" applyFill="1" applyAlignment="1" applyProtection="1">
      <alignment horizontal="left" vertical="center"/>
    </xf>
    <xf numFmtId="0" fontId="19" fillId="9" borderId="0" xfId="0" applyFont="1" applyFill="1" applyAlignment="1" applyProtection="1">
      <alignment horizontal="left" vertical="center" shrinkToFit="1"/>
    </xf>
    <xf numFmtId="0" fontId="18" fillId="0" borderId="0" xfId="0" applyFont="1" applyAlignment="1" applyProtection="1">
      <alignment horizontal="left" vertical="center" shrinkToFit="1"/>
    </xf>
    <xf numFmtId="44" fontId="18" fillId="0" borderId="0" xfId="0" applyNumberFormat="1" applyFont="1" applyAlignment="1" applyProtection="1">
      <alignment horizontal="left" vertical="center" shrinkToFit="1"/>
    </xf>
    <xf numFmtId="44" fontId="2" fillId="0" borderId="0" xfId="1" applyFont="1" applyBorder="1" applyAlignment="1" applyProtection="1">
      <alignment horizontal="justify" vertical="center" shrinkToFit="1"/>
    </xf>
    <xf numFmtId="44" fontId="2" fillId="0" borderId="0" xfId="1" applyFont="1" applyBorder="1" applyAlignment="1" applyProtection="1">
      <alignment vertical="center" shrinkToFit="1"/>
    </xf>
    <xf numFmtId="0" fontId="2" fillId="0" borderId="6" xfId="0" applyFont="1" applyBorder="1" applyProtection="1"/>
    <xf numFmtId="0" fontId="14" fillId="2" borderId="25" xfId="0" applyFont="1" applyFill="1" applyBorder="1" applyAlignment="1" applyProtection="1">
      <alignment horizontal="left" vertical="center" wrapText="1"/>
    </xf>
    <xf numFmtId="0" fontId="62" fillId="6" borderId="26" xfId="0" applyFont="1" applyFill="1" applyBorder="1" applyAlignment="1" applyProtection="1">
      <alignment horizontal="center" vertical="center" wrapText="1" shrinkToFit="1"/>
    </xf>
    <xf numFmtId="44" fontId="62" fillId="6" borderId="26" xfId="1" applyFont="1" applyFill="1" applyBorder="1" applyAlignment="1" applyProtection="1">
      <alignment horizontal="center" vertical="center" wrapText="1" shrinkToFit="1"/>
    </xf>
    <xf numFmtId="0" fontId="62" fillId="3" borderId="26" xfId="0" applyFont="1" applyFill="1" applyBorder="1" applyAlignment="1" applyProtection="1">
      <alignment horizontal="center" vertical="center" wrapText="1" shrinkToFit="1"/>
    </xf>
    <xf numFmtId="44" fontId="62" fillId="3" borderId="26" xfId="1" applyFont="1" applyFill="1" applyBorder="1" applyAlignment="1" applyProtection="1">
      <alignment horizontal="center" vertical="center" wrapText="1" shrinkToFit="1"/>
    </xf>
    <xf numFmtId="0" fontId="62" fillId="4" borderId="26" xfId="0" applyFont="1" applyFill="1" applyBorder="1" applyAlignment="1" applyProtection="1">
      <alignment horizontal="center" vertical="center" wrapText="1" shrinkToFit="1"/>
    </xf>
    <xf numFmtId="44" fontId="62" fillId="4" borderId="26" xfId="1" applyFont="1" applyFill="1" applyBorder="1" applyAlignment="1" applyProtection="1">
      <alignment horizontal="center" vertical="center" wrapText="1" shrinkToFit="1"/>
    </xf>
    <xf numFmtId="0" fontId="62" fillId="7" borderId="26" xfId="0" applyFont="1" applyFill="1" applyBorder="1" applyAlignment="1" applyProtection="1">
      <alignment horizontal="center" vertical="center" wrapText="1" shrinkToFit="1"/>
    </xf>
    <xf numFmtId="44" fontId="62" fillId="7" borderId="26" xfId="1" applyFont="1" applyFill="1" applyBorder="1" applyAlignment="1" applyProtection="1">
      <alignment horizontal="center" vertical="center" wrapText="1" shrinkToFit="1"/>
    </xf>
    <xf numFmtId="14" fontId="11" fillId="2" borderId="27" xfId="0" applyNumberFormat="1" applyFont="1" applyFill="1" applyBorder="1" applyAlignment="1" applyProtection="1">
      <alignment horizontal="center" vertical="center" shrinkToFit="1"/>
    </xf>
    <xf numFmtId="14" fontId="4" fillId="11" borderId="10" xfId="0" applyNumberFormat="1" applyFont="1" applyFill="1" applyBorder="1" applyAlignment="1" applyProtection="1">
      <alignment horizontal="center" vertical="center"/>
    </xf>
    <xf numFmtId="14" fontId="4" fillId="11" borderId="1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0" fillId="10" borderId="25" xfId="2" applyFont="1" applyFill="1" applyBorder="1" applyAlignment="1" applyProtection="1">
      <alignment horizontal="left" vertical="center" wrapText="1"/>
    </xf>
    <xf numFmtId="0" fontId="10" fillId="10" borderId="26" xfId="2" applyFont="1" applyFill="1" applyBorder="1" applyAlignment="1" applyProtection="1">
      <alignment horizontal="left" vertical="center" shrinkToFit="1"/>
    </xf>
    <xf numFmtId="0" fontId="10" fillId="10" borderId="27" xfId="2" applyFont="1" applyFill="1" applyBorder="1" applyAlignment="1" applyProtection="1">
      <alignment horizontal="left" vertical="center" shrinkToFit="1"/>
    </xf>
    <xf numFmtId="0" fontId="23" fillId="0" borderId="12" xfId="0" applyFont="1" applyBorder="1" applyAlignment="1" applyProtection="1">
      <alignment vertical="center"/>
    </xf>
    <xf numFmtId="0" fontId="23" fillId="0" borderId="13" xfId="0" applyFont="1" applyBorder="1" applyAlignment="1" applyProtection="1">
      <alignment vertical="center"/>
    </xf>
    <xf numFmtId="0" fontId="16" fillId="12" borderId="28" xfId="0" applyFont="1" applyFill="1" applyBorder="1" applyAlignment="1" applyProtection="1">
      <alignment horizontal="left" vertical="center" wrapText="1"/>
    </xf>
    <xf numFmtId="0" fontId="15" fillId="12" borderId="17" xfId="0" applyFont="1" applyFill="1" applyBorder="1" applyAlignment="1" applyProtection="1">
      <alignment horizontal="left" vertical="center" shrinkToFit="1"/>
    </xf>
    <xf numFmtId="0" fontId="11" fillId="12" borderId="17" xfId="0" applyFont="1" applyFill="1" applyBorder="1" applyAlignment="1" applyProtection="1">
      <alignment horizontal="left" vertical="center" shrinkToFit="1"/>
    </xf>
    <xf numFmtId="0" fontId="26" fillId="0" borderId="51" xfId="0" applyFont="1" applyBorder="1" applyAlignment="1" applyProtection="1">
      <alignment vertical="center"/>
    </xf>
    <xf numFmtId="0" fontId="0" fillId="0" borderId="0" xfId="0" applyProtection="1"/>
    <xf numFmtId="0" fontId="6" fillId="0" borderId="28" xfId="0" applyFont="1" applyBorder="1" applyAlignment="1" applyProtection="1">
      <alignment horizontal="left" vertical="center" wrapText="1"/>
    </xf>
    <xf numFmtId="44" fontId="12" fillId="0" borderId="16" xfId="0" applyNumberFormat="1" applyFont="1" applyBorder="1" applyAlignment="1" applyProtection="1">
      <alignment horizontal="right" vertical="center" shrinkToFit="1"/>
    </xf>
    <xf numFmtId="0" fontId="30" fillId="5" borderId="28" xfId="0" applyFont="1" applyFill="1" applyBorder="1" applyAlignment="1" applyProtection="1">
      <alignment horizontal="left" vertical="center" wrapText="1"/>
    </xf>
    <xf numFmtId="44" fontId="21" fillId="5" borderId="16" xfId="0" applyNumberFormat="1" applyFont="1" applyFill="1" applyBorder="1" applyAlignment="1" applyProtection="1">
      <alignment horizontal="right" vertical="center" shrinkToFit="1"/>
    </xf>
    <xf numFmtId="0" fontId="27" fillId="0" borderId="51" xfId="0" applyFont="1" applyBorder="1" applyAlignment="1" applyProtection="1">
      <alignment vertical="center"/>
    </xf>
    <xf numFmtId="0" fontId="22" fillId="0" borderId="0" xfId="0" applyFont="1" applyProtection="1"/>
    <xf numFmtId="0" fontId="15" fillId="0" borderId="29" xfId="0" applyFont="1" applyBorder="1" applyAlignment="1" applyProtection="1">
      <alignment horizontal="left" vertical="center" wrapText="1"/>
    </xf>
    <xf numFmtId="0" fontId="15" fillId="0" borderId="18" xfId="0" applyFont="1" applyBorder="1" applyAlignment="1" applyProtection="1">
      <alignment horizontal="left" vertical="center" shrinkToFit="1"/>
    </xf>
    <xf numFmtId="44" fontId="15" fillId="0" borderId="18" xfId="0" applyNumberFormat="1" applyFont="1" applyBorder="1" applyAlignment="1" applyProtection="1">
      <alignment horizontal="right" vertical="center" shrinkToFit="1"/>
    </xf>
    <xf numFmtId="0" fontId="32" fillId="0" borderId="30" xfId="0" applyFont="1" applyBorder="1" applyProtection="1"/>
    <xf numFmtId="2" fontId="33" fillId="0" borderId="31" xfId="0" applyNumberFormat="1" applyFont="1" applyBorder="1" applyAlignment="1" applyProtection="1">
      <alignment horizontal="left" vertical="center" wrapText="1" shrinkToFit="1"/>
    </xf>
    <xf numFmtId="44" fontId="12" fillId="0" borderId="21" xfId="0" applyNumberFormat="1" applyFont="1" applyBorder="1" applyAlignment="1" applyProtection="1">
      <alignment horizontal="right" vertical="center" shrinkToFit="1"/>
    </xf>
    <xf numFmtId="0" fontId="15" fillId="0" borderId="32" xfId="0" applyFont="1" applyBorder="1" applyAlignment="1" applyProtection="1">
      <alignment horizontal="left" vertical="center" wrapText="1"/>
    </xf>
    <xf numFmtId="44" fontId="15" fillId="0" borderId="0" xfId="0" applyNumberFormat="1" applyFont="1" applyAlignment="1" applyProtection="1">
      <alignment horizontal="right" vertical="center" shrinkToFit="1"/>
    </xf>
    <xf numFmtId="0" fontId="32" fillId="0" borderId="32" xfId="0" applyFont="1" applyBorder="1" applyProtection="1"/>
    <xf numFmtId="0" fontId="32" fillId="0" borderId="32" xfId="0" applyFont="1" applyBorder="1" applyAlignment="1" applyProtection="1">
      <alignment horizontal="left" wrapText="1"/>
    </xf>
    <xf numFmtId="0" fontId="4" fillId="0" borderId="51" xfId="0" applyFont="1" applyBorder="1" applyAlignment="1" applyProtection="1">
      <alignment horizontal="right" vertical="center"/>
    </xf>
    <xf numFmtId="0" fontId="10" fillId="8" borderId="28" xfId="2" applyFont="1" applyFill="1" applyBorder="1" applyAlignment="1" applyProtection="1">
      <alignment horizontal="left" vertical="center" wrapText="1"/>
    </xf>
    <xf numFmtId="0" fontId="10" fillId="8" borderId="17" xfId="2" applyFont="1" applyFill="1" applyBorder="1" applyAlignment="1" applyProtection="1">
      <alignment horizontal="left" vertical="center" shrinkToFit="1"/>
    </xf>
    <xf numFmtId="0" fontId="23" fillId="0" borderId="51" xfId="0" applyFont="1" applyBorder="1" applyAlignment="1" applyProtection="1">
      <alignment vertical="center"/>
    </xf>
    <xf numFmtId="0" fontId="32" fillId="0" borderId="30" xfId="0" applyFont="1" applyBorder="1" applyAlignment="1" applyProtection="1">
      <alignment wrapText="1"/>
    </xf>
    <xf numFmtId="0" fontId="31" fillId="0" borderId="0" xfId="0" applyFont="1" applyAlignment="1" applyProtection="1">
      <alignment wrapText="1" readingOrder="1"/>
    </xf>
    <xf numFmtId="0" fontId="31" fillId="0" borderId="0" xfId="0" applyFont="1" applyAlignment="1" applyProtection="1">
      <alignment wrapText="1"/>
    </xf>
    <xf numFmtId="0" fontId="32" fillId="0" borderId="0" xfId="0" applyFont="1" applyAlignment="1" applyProtection="1">
      <alignment wrapText="1"/>
    </xf>
    <xf numFmtId="0" fontId="40" fillId="0" borderId="0" xfId="0" applyFont="1" applyProtection="1"/>
    <xf numFmtId="0" fontId="29" fillId="0" borderId="52" xfId="0" applyFont="1" applyBorder="1" applyProtection="1"/>
    <xf numFmtId="0" fontId="15" fillId="0" borderId="53" xfId="0" applyFont="1" applyBorder="1" applyAlignment="1" applyProtection="1">
      <alignment horizontal="left" vertical="center" shrinkToFit="1"/>
    </xf>
    <xf numFmtId="44" fontId="36" fillId="0" borderId="54" xfId="0" applyNumberFormat="1" applyFont="1" applyBorder="1" applyAlignment="1" applyProtection="1">
      <alignment horizontal="right" vertical="center" shrinkToFit="1"/>
    </xf>
    <xf numFmtId="0" fontId="26" fillId="0" borderId="60" xfId="0" applyFont="1" applyBorder="1" applyAlignment="1" applyProtection="1">
      <alignment vertical="center"/>
    </xf>
    <xf numFmtId="0" fontId="34" fillId="0" borderId="55" xfId="0" applyFont="1" applyBorder="1" applyProtection="1"/>
    <xf numFmtId="0" fontId="15" fillId="0" borderId="36" xfId="0" applyFont="1" applyBorder="1" applyAlignment="1" applyProtection="1">
      <alignment horizontal="left" vertical="center" shrinkToFit="1"/>
    </xf>
    <xf numFmtId="44" fontId="37" fillId="2" borderId="56" xfId="0" applyNumberFormat="1" applyFont="1" applyFill="1" applyBorder="1" applyAlignment="1" applyProtection="1">
      <alignment horizontal="right" vertical="center" shrinkToFit="1"/>
    </xf>
    <xf numFmtId="0" fontId="35" fillId="0" borderId="57" xfId="0" applyFont="1" applyBorder="1" applyAlignment="1" applyProtection="1">
      <alignment horizontal="left" vertical="center" wrapText="1"/>
    </xf>
    <xf numFmtId="0" fontId="15" fillId="0" borderId="58" xfId="0" applyFont="1" applyBorder="1" applyAlignment="1" applyProtection="1">
      <alignment horizontal="left" vertical="center" shrinkToFit="1"/>
    </xf>
    <xf numFmtId="44" fontId="38" fillId="0" borderId="59" xfId="0" applyNumberFormat="1" applyFont="1" applyBorder="1" applyAlignment="1" applyProtection="1">
      <alignment horizontal="right" vertical="center" shrinkToFit="1"/>
    </xf>
    <xf numFmtId="0" fontId="15" fillId="0" borderId="18" xfId="0" applyFont="1" applyBorder="1" applyAlignment="1" applyProtection="1">
      <alignment horizontal="left" vertical="center" shrinkToFit="1"/>
      <protection locked="0"/>
    </xf>
    <xf numFmtId="0" fontId="15" fillId="0" borderId="24" xfId="0" applyFont="1" applyBorder="1" applyAlignment="1" applyProtection="1">
      <alignment horizontal="left" vertical="center" shrinkToFit="1"/>
      <protection locked="0"/>
    </xf>
    <xf numFmtId="0" fontId="15" fillId="12" borderId="17" xfId="0" applyFont="1" applyFill="1" applyBorder="1" applyAlignment="1" applyProtection="1">
      <alignment horizontal="left" vertical="center" shrinkToFit="1"/>
      <protection locked="0"/>
    </xf>
    <xf numFmtId="0" fontId="11" fillId="12" borderId="17" xfId="0" applyFont="1" applyFill="1" applyBorder="1" applyAlignment="1" applyProtection="1">
      <alignment horizontal="left" vertical="center" shrinkToFit="1"/>
      <protection locked="0"/>
    </xf>
    <xf numFmtId="0" fontId="15" fillId="0" borderId="22" xfId="0" applyFont="1" applyBorder="1" applyAlignment="1" applyProtection="1">
      <alignment horizontal="left" vertical="center" shrinkToFit="1"/>
      <protection locked="0"/>
    </xf>
    <xf numFmtId="0" fontId="15" fillId="0" borderId="0" xfId="0" applyFont="1" applyAlignment="1" applyProtection="1">
      <alignment horizontal="left" vertical="center" shrinkToFit="1"/>
      <protection locked="0"/>
    </xf>
    <xf numFmtId="0" fontId="10" fillId="8" borderId="17" xfId="2" applyFont="1" applyFill="1" applyBorder="1" applyAlignment="1" applyProtection="1">
      <alignment horizontal="left" vertical="center" shrinkToFit="1"/>
      <protection locked="0"/>
    </xf>
    <xf numFmtId="0" fontId="31" fillId="0" borderId="0" xfId="0" applyFont="1" applyAlignment="1" applyProtection="1">
      <alignment horizontal="left" vertical="top" wrapText="1"/>
    </xf>
    <xf numFmtId="0" fontId="6" fillId="0" borderId="0" xfId="0" applyFont="1" applyAlignment="1" applyProtection="1">
      <alignment horizontal="left" vertical="top" wrapText="1"/>
    </xf>
    <xf numFmtId="49" fontId="2" fillId="0" borderId="0" xfId="0" applyNumberFormat="1" applyFont="1" applyProtection="1"/>
    <xf numFmtId="0" fontId="5" fillId="0" borderId="0" xfId="0" applyFont="1" applyAlignment="1" applyProtection="1">
      <alignment vertical="center" shrinkToFit="1"/>
    </xf>
    <xf numFmtId="44" fontId="5" fillId="0" borderId="0" xfId="1" applyFont="1" applyBorder="1" applyAlignment="1" applyProtection="1">
      <alignment vertical="center" shrinkToFit="1"/>
    </xf>
    <xf numFmtId="0" fontId="7" fillId="0" borderId="0" xfId="0" applyFont="1" applyAlignment="1" applyProtection="1">
      <alignment horizontal="left" vertical="center" shrinkToFit="1"/>
    </xf>
    <xf numFmtId="0" fontId="61" fillId="9" borderId="0" xfId="0" applyFont="1" applyFill="1" applyAlignment="1" applyProtection="1">
      <alignment horizontal="left" vertical="center" wrapText="1"/>
    </xf>
    <xf numFmtId="49" fontId="2" fillId="0" borderId="6" xfId="0" applyNumberFormat="1" applyFont="1" applyBorder="1" applyProtection="1"/>
    <xf numFmtId="49" fontId="4" fillId="11" borderId="10" xfId="0" applyNumberFormat="1" applyFont="1" applyFill="1" applyBorder="1" applyAlignment="1" applyProtection="1">
      <alignment horizontal="center" vertical="center"/>
    </xf>
    <xf numFmtId="0" fontId="43" fillId="10" borderId="25" xfId="2" applyFont="1" applyFill="1" applyBorder="1" applyAlignment="1" applyProtection="1">
      <alignment horizontal="left" vertical="center" wrapText="1"/>
    </xf>
    <xf numFmtId="49" fontId="4" fillId="11" borderId="40" xfId="0" applyNumberFormat="1" applyFont="1" applyFill="1" applyBorder="1" applyAlignment="1" applyProtection="1">
      <alignment horizontal="justify" vertical="center"/>
    </xf>
    <xf numFmtId="14" fontId="4" fillId="11" borderId="41" xfId="0" applyNumberFormat="1" applyFont="1" applyFill="1" applyBorder="1" applyAlignment="1" applyProtection="1">
      <alignment horizontal="justify" vertical="center"/>
    </xf>
    <xf numFmtId="0" fontId="41" fillId="5" borderId="30" xfId="0" applyFont="1" applyFill="1" applyBorder="1" applyAlignment="1" applyProtection="1">
      <alignment wrapText="1"/>
    </xf>
    <xf numFmtId="44" fontId="50" fillId="5" borderId="16" xfId="0" applyNumberFormat="1" applyFont="1" applyFill="1" applyBorder="1" applyAlignment="1" applyProtection="1">
      <alignment horizontal="right" vertical="center" shrinkToFit="1"/>
    </xf>
    <xf numFmtId="49" fontId="23" fillId="0" borderId="51" xfId="0" applyNumberFormat="1" applyFont="1" applyBorder="1" applyAlignment="1" applyProtection="1">
      <alignment vertical="center"/>
    </xf>
    <xf numFmtId="49" fontId="23" fillId="0" borderId="51" xfId="0" applyNumberFormat="1" applyFont="1" applyBorder="1" applyAlignment="1" applyProtection="1">
      <alignment horizontal="left" vertical="center"/>
    </xf>
    <xf numFmtId="44" fontId="50" fillId="5" borderId="21" xfId="0" applyNumberFormat="1" applyFont="1" applyFill="1" applyBorder="1" applyAlignment="1" applyProtection="1">
      <alignment horizontal="right" vertical="center" shrinkToFit="1"/>
    </xf>
    <xf numFmtId="0" fontId="59" fillId="0" borderId="34" xfId="0" applyFont="1" applyBorder="1" applyAlignment="1" applyProtection="1">
      <alignment wrapText="1"/>
    </xf>
    <xf numFmtId="0" fontId="58" fillId="0" borderId="38" xfId="0" applyFont="1" applyBorder="1" applyAlignment="1" applyProtection="1">
      <alignment horizontal="left" vertical="center" shrinkToFit="1"/>
    </xf>
    <xf numFmtId="44" fontId="60" fillId="0" borderId="42" xfId="0" applyNumberFormat="1" applyFont="1" applyBorder="1" applyAlignment="1" applyProtection="1">
      <alignment horizontal="right" vertical="center" wrapText="1" shrinkToFit="1"/>
    </xf>
    <xf numFmtId="49" fontId="2" fillId="0" borderId="51" xfId="0" applyNumberFormat="1" applyFont="1" applyBorder="1" applyProtection="1"/>
    <xf numFmtId="0" fontId="2" fillId="0" borderId="51" xfId="0" applyFont="1" applyBorder="1" applyProtection="1"/>
    <xf numFmtId="0" fontId="2" fillId="0" borderId="0" xfId="0" applyFont="1" applyAlignment="1" applyProtection="1">
      <alignment horizontal="right" shrinkToFit="1"/>
    </xf>
    <xf numFmtId="0" fontId="41" fillId="5" borderId="30" xfId="0" applyFont="1" applyFill="1" applyBorder="1" applyAlignment="1" applyProtection="1">
      <alignment wrapText="1"/>
      <protection locked="0"/>
    </xf>
    <xf numFmtId="0" fontId="17" fillId="9" borderId="0" xfId="0" applyFont="1" applyFill="1" applyAlignment="1" applyProtection="1">
      <alignment horizontal="left" vertical="center" wrapText="1"/>
    </xf>
    <xf numFmtId="14" fontId="11" fillId="2" borderId="27" xfId="0" applyNumberFormat="1" applyFont="1" applyFill="1" applyBorder="1" applyAlignment="1" applyProtection="1">
      <alignment horizontal="justify" vertical="center" shrinkToFit="1"/>
    </xf>
    <xf numFmtId="49" fontId="4" fillId="11" borderId="10" xfId="0" applyNumberFormat="1" applyFont="1" applyFill="1" applyBorder="1" applyAlignment="1" applyProtection="1">
      <alignment horizontal="justify" vertical="center"/>
    </xf>
    <xf numFmtId="14" fontId="4" fillId="11" borderId="11" xfId="0" applyNumberFormat="1" applyFont="1" applyFill="1" applyBorder="1" applyAlignment="1" applyProtection="1">
      <alignment horizontal="justify" vertical="center"/>
    </xf>
    <xf numFmtId="49" fontId="26" fillId="0" borderId="45" xfId="0" applyNumberFormat="1" applyFont="1" applyBorder="1" applyAlignment="1" applyProtection="1">
      <alignment vertical="center"/>
    </xf>
    <xf numFmtId="0" fontId="26" fillId="0" borderId="46" xfId="0" applyFont="1" applyBorder="1" applyAlignment="1" applyProtection="1">
      <alignment vertical="center"/>
    </xf>
    <xf numFmtId="0" fontId="32" fillId="0" borderId="31" xfId="0" applyFont="1" applyBorder="1" applyAlignment="1" applyProtection="1">
      <alignment wrapText="1"/>
    </xf>
    <xf numFmtId="49" fontId="26" fillId="0" borderId="51" xfId="0" applyNumberFormat="1" applyFont="1" applyBorder="1" applyAlignment="1" applyProtection="1">
      <alignment vertical="center"/>
    </xf>
    <xf numFmtId="0" fontId="40" fillId="0" borderId="30" xfId="0" applyFont="1" applyBorder="1" applyAlignment="1" applyProtection="1">
      <alignment wrapText="1"/>
    </xf>
    <xf numFmtId="0" fontId="11" fillId="12" borderId="17" xfId="0" applyFont="1" applyFill="1" applyBorder="1" applyAlignment="1" applyProtection="1">
      <alignment horizontal="right" vertical="center" shrinkToFit="1"/>
    </xf>
    <xf numFmtId="0" fontId="57" fillId="8" borderId="28" xfId="2" applyFont="1" applyFill="1" applyBorder="1" applyAlignment="1" applyProtection="1">
      <alignment horizontal="left" vertical="center" shrinkToFit="1"/>
    </xf>
    <xf numFmtId="0" fontId="28" fillId="0" borderId="51" xfId="0" applyFont="1" applyBorder="1" applyAlignment="1" applyProtection="1">
      <alignment vertical="center"/>
    </xf>
    <xf numFmtId="0" fontId="16" fillId="10" borderId="39" xfId="0" applyFont="1" applyFill="1" applyBorder="1" applyAlignment="1" applyProtection="1">
      <alignment horizontal="left" vertical="center" wrapText="1"/>
    </xf>
    <xf numFmtId="0" fontId="15" fillId="10" borderId="19" xfId="0" applyFont="1" applyFill="1" applyBorder="1" applyAlignment="1" applyProtection="1">
      <alignment horizontal="left" vertical="center" shrinkToFit="1"/>
    </xf>
    <xf numFmtId="44" fontId="42" fillId="10" borderId="17" xfId="0" applyNumberFormat="1" applyFont="1" applyFill="1" applyBorder="1" applyAlignment="1" applyProtection="1">
      <alignment horizontal="right" vertical="center" shrinkToFit="1"/>
    </xf>
    <xf numFmtId="0" fontId="29" fillId="0" borderId="34" xfId="0" applyFont="1" applyBorder="1" applyProtection="1"/>
    <xf numFmtId="0" fontId="15" fillId="0" borderId="38" xfId="0" applyFont="1" applyBorder="1" applyAlignment="1" applyProtection="1">
      <alignment horizontal="left" vertical="center" shrinkToFit="1"/>
    </xf>
    <xf numFmtId="44" fontId="36" fillId="0" borderId="42" xfId="0" applyNumberFormat="1" applyFont="1" applyBorder="1" applyAlignment="1" applyProtection="1">
      <alignment horizontal="right" vertical="center" shrinkToFit="1"/>
    </xf>
    <xf numFmtId="0" fontId="34" fillId="0" borderId="35" xfId="0" applyFont="1" applyBorder="1" applyProtection="1"/>
    <xf numFmtId="44" fontId="37" fillId="2" borderId="43" xfId="0" applyNumberFormat="1" applyFont="1" applyFill="1" applyBorder="1" applyAlignment="1" applyProtection="1">
      <alignment horizontal="right" vertical="center" shrinkToFit="1"/>
    </xf>
    <xf numFmtId="0" fontId="35" fillId="0" borderId="37" xfId="0" applyFont="1" applyBorder="1" applyAlignment="1" applyProtection="1">
      <alignment horizontal="left" vertical="center" wrapText="1"/>
    </xf>
    <xf numFmtId="0" fontId="15" fillId="0" borderId="33" xfId="0" applyFont="1" applyBorder="1" applyAlignment="1" applyProtection="1">
      <alignment horizontal="left" vertical="center" shrinkToFit="1"/>
    </xf>
    <xf numFmtId="44" fontId="38" fillId="0" borderId="44" xfId="0" applyNumberFormat="1" applyFont="1" applyBorder="1" applyAlignment="1" applyProtection="1">
      <alignment horizontal="right" vertical="center" shrinkToFit="1"/>
    </xf>
    <xf numFmtId="0" fontId="5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left" vertical="center" wrapText="1"/>
    </xf>
    <xf numFmtId="0" fontId="31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center" wrapText="1"/>
    </xf>
    <xf numFmtId="164" fontId="2" fillId="0" borderId="0" xfId="0" applyNumberFormat="1" applyFont="1" applyAlignment="1" applyProtection="1">
      <alignment horizontal="right" vertical="center" shrinkToFit="1"/>
    </xf>
    <xf numFmtId="165" fontId="19" fillId="9" borderId="0" xfId="0" applyNumberFormat="1" applyFont="1" applyFill="1" applyAlignment="1" applyProtection="1">
      <alignment horizontal="left" vertical="center" shrinkToFit="1"/>
    </xf>
    <xf numFmtId="0" fontId="45" fillId="0" borderId="0" xfId="0" applyFont="1" applyAlignment="1" applyProtection="1">
      <alignment horizontal="left" vertical="center" shrinkToFit="1"/>
    </xf>
    <xf numFmtId="44" fontId="45" fillId="0" borderId="0" xfId="0" applyNumberFormat="1" applyFont="1" applyAlignment="1" applyProtection="1">
      <alignment horizontal="right" vertical="center" shrinkToFit="1"/>
    </xf>
    <xf numFmtId="0" fontId="2" fillId="2" borderId="0" xfId="0" applyFont="1" applyFill="1" applyAlignment="1" applyProtection="1">
      <alignment horizontal="left" vertical="center" wrapText="1"/>
    </xf>
    <xf numFmtId="165" fontId="2" fillId="0" borderId="0" xfId="1" applyNumberFormat="1" applyFont="1" applyAlignment="1" applyProtection="1">
      <alignment horizontal="justify" vertical="center" shrinkToFit="1"/>
    </xf>
    <xf numFmtId="165" fontId="62" fillId="3" borderId="26" xfId="1" applyNumberFormat="1" applyFont="1" applyFill="1" applyBorder="1" applyAlignment="1" applyProtection="1">
      <alignment horizontal="center" vertical="center" wrapText="1" shrinkToFit="1"/>
    </xf>
    <xf numFmtId="0" fontId="10" fillId="8" borderId="47" xfId="2" applyFont="1" applyFill="1" applyBorder="1" applyAlignment="1" applyProtection="1">
      <alignment horizontal="left" vertical="center" wrapText="1"/>
    </xf>
    <xf numFmtId="0" fontId="10" fillId="8" borderId="9" xfId="2" applyFont="1" applyFill="1" applyBorder="1" applyAlignment="1" applyProtection="1">
      <alignment horizontal="left" vertical="center" shrinkToFit="1"/>
    </xf>
    <xf numFmtId="165" fontId="10" fillId="8" borderId="9" xfId="2" applyNumberFormat="1" applyFont="1" applyFill="1" applyBorder="1" applyAlignment="1" applyProtection="1">
      <alignment horizontal="left" vertical="center" shrinkToFit="1"/>
    </xf>
    <xf numFmtId="0" fontId="10" fillId="8" borderId="9" xfId="2" applyFont="1" applyFill="1" applyBorder="1" applyAlignment="1" applyProtection="1">
      <alignment horizontal="right" vertical="center" shrinkToFit="1"/>
    </xf>
    <xf numFmtId="0" fontId="10" fillId="8" borderId="10" xfId="2" applyFont="1" applyFill="1" applyBorder="1" applyAlignment="1" applyProtection="1">
      <alignment horizontal="left" vertical="center" shrinkToFit="1"/>
    </xf>
    <xf numFmtId="165" fontId="10" fillId="8" borderId="10" xfId="2" applyNumberFormat="1" applyFont="1" applyFill="1" applyBorder="1" applyAlignment="1" applyProtection="1">
      <alignment horizontal="left" vertical="center" shrinkToFit="1"/>
    </xf>
    <xf numFmtId="0" fontId="10" fillId="8" borderId="10" xfId="2" applyFont="1" applyFill="1" applyBorder="1" applyAlignment="1" applyProtection="1">
      <alignment horizontal="right" vertical="center" shrinkToFit="1"/>
    </xf>
    <xf numFmtId="0" fontId="32" fillId="0" borderId="48" xfId="0" applyFont="1" applyBorder="1" applyAlignment="1" applyProtection="1">
      <alignment wrapText="1"/>
    </xf>
    <xf numFmtId="49" fontId="63" fillId="0" borderId="51" xfId="0" applyNumberFormat="1" applyFont="1" applyBorder="1" applyAlignment="1" applyProtection="1">
      <alignment vertical="center"/>
    </xf>
    <xf numFmtId="0" fontId="40" fillId="0" borderId="0" xfId="0" applyFont="1" applyAlignment="1" applyProtection="1">
      <alignment wrapText="1"/>
    </xf>
    <xf numFmtId="0" fontId="40" fillId="0" borderId="48" xfId="0" applyFont="1" applyBorder="1" applyAlignment="1" applyProtection="1">
      <alignment wrapText="1"/>
    </xf>
    <xf numFmtId="0" fontId="32" fillId="0" borderId="48" xfId="0" applyFont="1" applyBorder="1" applyAlignment="1" applyProtection="1">
      <alignment horizontal="left" vertical="top" wrapText="1"/>
    </xf>
    <xf numFmtId="0" fontId="49" fillId="0" borderId="0" xfId="0" applyFont="1" applyAlignment="1" applyProtection="1">
      <alignment wrapText="1"/>
    </xf>
    <xf numFmtId="0" fontId="40" fillId="0" borderId="32" xfId="0" applyFont="1" applyBorder="1" applyAlignment="1" applyProtection="1">
      <alignment wrapText="1"/>
    </xf>
    <xf numFmtId="0" fontId="2" fillId="0" borderId="28" xfId="0" applyFont="1" applyBorder="1" applyAlignment="1" applyProtection="1">
      <alignment horizontal="left" vertical="center" wrapText="1"/>
    </xf>
    <xf numFmtId="0" fontId="44" fillId="5" borderId="48" xfId="0" applyFont="1" applyFill="1" applyBorder="1" applyAlignment="1" applyProtection="1">
      <alignment horizontal="left" vertical="top" wrapText="1"/>
    </xf>
    <xf numFmtId="0" fontId="41" fillId="0" borderId="0" xfId="0" applyFont="1" applyAlignment="1" applyProtection="1">
      <alignment wrapText="1"/>
    </xf>
    <xf numFmtId="0" fontId="16" fillId="8" borderId="28" xfId="2" applyFont="1" applyFill="1" applyBorder="1" applyAlignment="1" applyProtection="1">
      <alignment horizontal="left" vertical="center" wrapText="1"/>
    </xf>
    <xf numFmtId="0" fontId="10" fillId="8" borderId="17" xfId="2" applyFont="1" applyFill="1" applyBorder="1" applyAlignment="1" applyProtection="1">
      <alignment horizontal="right" vertical="center" shrinkToFit="1"/>
    </xf>
    <xf numFmtId="0" fontId="41" fillId="5" borderId="48" xfId="0" applyFont="1" applyFill="1" applyBorder="1" applyAlignment="1" applyProtection="1">
      <alignment horizontal="left" vertical="top" wrapText="1"/>
    </xf>
    <xf numFmtId="0" fontId="49" fillId="0" borderId="51" xfId="0" applyFont="1" applyBorder="1" applyProtection="1"/>
    <xf numFmtId="0" fontId="25" fillId="0" borderId="0" xfId="0" applyFont="1" applyAlignment="1" applyProtection="1">
      <alignment horizontal="right" vertical="center"/>
    </xf>
    <xf numFmtId="44" fontId="24" fillId="0" borderId="16" xfId="0" applyNumberFormat="1" applyFont="1" applyBorder="1" applyAlignment="1" applyProtection="1">
      <alignment horizontal="right" vertical="center" shrinkToFit="1"/>
    </xf>
    <xf numFmtId="0" fontId="10" fillId="8" borderId="14" xfId="2" applyFont="1" applyFill="1" applyBorder="1" applyAlignment="1" applyProtection="1">
      <alignment horizontal="left" vertical="center" wrapText="1"/>
    </xf>
    <xf numFmtId="0" fontId="25" fillId="0" borderId="51" xfId="0" applyFont="1" applyBorder="1" applyAlignment="1" applyProtection="1">
      <alignment horizontal="right" vertical="center"/>
    </xf>
    <xf numFmtId="44" fontId="12" fillId="5" borderId="16" xfId="0" applyNumberFormat="1" applyFont="1" applyFill="1" applyBorder="1" applyAlignment="1" applyProtection="1">
      <alignment horizontal="right" vertical="center" shrinkToFit="1"/>
    </xf>
    <xf numFmtId="0" fontId="16" fillId="12" borderId="14" xfId="0" applyFont="1" applyFill="1" applyBorder="1" applyAlignment="1" applyProtection="1">
      <alignment horizontal="left" vertical="center" wrapText="1"/>
    </xf>
    <xf numFmtId="0" fontId="16" fillId="0" borderId="51" xfId="0" applyFont="1" applyBorder="1" applyAlignment="1" applyProtection="1">
      <alignment horizontal="left" vertical="center" wrapText="1"/>
    </xf>
    <xf numFmtId="0" fontId="40" fillId="0" borderId="48" xfId="0" applyFont="1" applyBorder="1" applyAlignment="1" applyProtection="1">
      <alignment horizontal="left" vertical="top" wrapText="1"/>
    </xf>
    <xf numFmtId="0" fontId="50" fillId="0" borderId="0" xfId="0" applyFont="1" applyAlignment="1" applyProtection="1">
      <alignment wrapText="1"/>
    </xf>
    <xf numFmtId="0" fontId="16" fillId="10" borderId="28" xfId="0" applyFont="1" applyFill="1" applyBorder="1" applyAlignment="1" applyProtection="1">
      <alignment horizontal="left" vertical="center" wrapText="1"/>
    </xf>
    <xf numFmtId="49" fontId="49" fillId="0" borderId="51" xfId="0" applyNumberFormat="1" applyFont="1" applyBorder="1" applyProtection="1"/>
    <xf numFmtId="0" fontId="23" fillId="0" borderId="0" xfId="0" applyFont="1" applyAlignment="1" applyProtection="1">
      <alignment vertical="center"/>
    </xf>
    <xf numFmtId="165" fontId="15" fillId="0" borderId="18" xfId="0" applyNumberFormat="1" applyFont="1" applyBorder="1" applyAlignment="1" applyProtection="1">
      <alignment horizontal="left" vertical="center" shrinkToFit="1"/>
      <protection locked="0"/>
    </xf>
    <xf numFmtId="0" fontId="10" fillId="8" borderId="10" xfId="2" applyFont="1" applyFill="1" applyBorder="1" applyAlignment="1" applyProtection="1">
      <alignment horizontal="left" vertical="center" shrinkToFit="1"/>
      <protection locked="0"/>
    </xf>
    <xf numFmtId="165" fontId="10" fillId="8" borderId="10" xfId="2" applyNumberFormat="1" applyFont="1" applyFill="1" applyBorder="1" applyAlignment="1" applyProtection="1">
      <alignment horizontal="left" vertical="center" shrinkToFit="1"/>
      <protection locked="0"/>
    </xf>
    <xf numFmtId="165" fontId="11" fillId="12" borderId="17" xfId="0" applyNumberFormat="1" applyFont="1" applyFill="1" applyBorder="1" applyAlignment="1" applyProtection="1">
      <alignment horizontal="left" vertical="center" shrinkToFit="1"/>
      <protection locked="0"/>
    </xf>
    <xf numFmtId="165" fontId="10" fillId="8" borderId="17" xfId="2" applyNumberFormat="1" applyFont="1" applyFill="1" applyBorder="1" applyAlignment="1" applyProtection="1">
      <alignment horizontal="left" vertical="center" shrinkToFit="1"/>
      <protection locked="0"/>
    </xf>
    <xf numFmtId="2" fontId="24" fillId="0" borderId="15" xfId="0" applyNumberFormat="1" applyFont="1" applyBorder="1" applyAlignment="1" applyProtection="1">
      <alignment horizontal="right" vertical="center" shrinkToFit="1"/>
      <protection locked="0"/>
    </xf>
    <xf numFmtId="44" fontId="24" fillId="0" borderId="15" xfId="0" applyNumberFormat="1" applyFont="1" applyBorder="1" applyAlignment="1" applyProtection="1">
      <alignment horizontal="right" vertical="center" shrinkToFit="1"/>
      <protection locked="0"/>
    </xf>
    <xf numFmtId="2" fontId="24" fillId="0" borderId="16" xfId="0" applyNumberFormat="1" applyFont="1" applyBorder="1" applyAlignment="1" applyProtection="1">
      <alignment horizontal="right" vertical="center" shrinkToFit="1"/>
      <protection locked="0"/>
    </xf>
    <xf numFmtId="165" fontId="24" fillId="0" borderId="15" xfId="0" applyNumberFormat="1" applyFont="1" applyBorder="1" applyAlignment="1" applyProtection="1">
      <alignment horizontal="right" vertical="center" shrinkToFit="1"/>
      <protection locked="0"/>
    </xf>
    <xf numFmtId="0" fontId="10" fillId="8" borderId="14" xfId="2" applyFont="1" applyFill="1" applyBorder="1" applyAlignment="1" applyProtection="1">
      <alignment horizontal="left" vertical="center" wrapText="1"/>
      <protection locked="0"/>
    </xf>
    <xf numFmtId="165" fontId="15" fillId="0" borderId="0" xfId="0" applyNumberFormat="1" applyFont="1" applyAlignment="1" applyProtection="1">
      <alignment horizontal="left" vertical="center" shrinkToFit="1"/>
      <protection locked="0"/>
    </xf>
    <xf numFmtId="0" fontId="16" fillId="12" borderId="14" xfId="0" applyFont="1" applyFill="1" applyBorder="1" applyAlignment="1" applyProtection="1">
      <alignment horizontal="left" vertical="center" wrapText="1"/>
      <protection locked="0"/>
    </xf>
    <xf numFmtId="0" fontId="48" fillId="10" borderId="17" xfId="0" applyFont="1" applyFill="1" applyBorder="1" applyAlignment="1" applyProtection="1">
      <alignment horizontal="left" vertical="center" shrinkToFit="1"/>
      <protection locked="0"/>
    </xf>
    <xf numFmtId="165" fontId="48" fillId="10" borderId="17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vertical="top" wrapText="1"/>
    </xf>
    <xf numFmtId="0" fontId="31" fillId="0" borderId="0" xfId="0" applyFont="1" applyAlignment="1" applyProtection="1">
      <alignment vertical="top" wrapText="1"/>
    </xf>
    <xf numFmtId="164" fontId="2" fillId="0" borderId="0" xfId="0" applyNumberFormat="1" applyFont="1" applyAlignment="1" applyProtection="1">
      <alignment vertical="center" shrinkToFit="1"/>
    </xf>
    <xf numFmtId="0" fontId="33" fillId="0" borderId="0" xfId="0" applyFont="1" applyProtection="1"/>
    <xf numFmtId="0" fontId="19" fillId="9" borderId="0" xfId="0" applyFont="1" applyFill="1" applyAlignment="1" applyProtection="1">
      <alignment horizontal="left" vertical="center"/>
    </xf>
    <xf numFmtId="44" fontId="45" fillId="0" borderId="0" xfId="0" applyNumberFormat="1" applyFont="1" applyAlignment="1" applyProtection="1">
      <alignment horizontal="left" vertical="center" shrinkToFit="1"/>
    </xf>
    <xf numFmtId="0" fontId="62" fillId="6" borderId="26" xfId="0" applyFont="1" applyFill="1" applyBorder="1" applyAlignment="1" applyProtection="1">
      <alignment horizontal="center" vertical="center" wrapText="1"/>
    </xf>
    <xf numFmtId="14" fontId="47" fillId="11" borderId="10" xfId="0" applyNumberFormat="1" applyFont="1" applyFill="1" applyBorder="1" applyAlignment="1" applyProtection="1">
      <alignment horizontal="center" vertical="center"/>
    </xf>
    <xf numFmtId="0" fontId="10" fillId="8" borderId="9" xfId="2" applyFont="1" applyFill="1" applyBorder="1" applyAlignment="1" applyProtection="1">
      <alignment horizontal="left" vertical="center" wrapText="1"/>
    </xf>
    <xf numFmtId="49" fontId="23" fillId="0" borderId="50" xfId="0" applyNumberFormat="1" applyFont="1" applyBorder="1" applyAlignment="1" applyProtection="1">
      <alignment vertical="center"/>
    </xf>
    <xf numFmtId="0" fontId="46" fillId="0" borderId="50" xfId="0" applyFont="1" applyBorder="1" applyAlignment="1" applyProtection="1">
      <alignment vertical="center"/>
    </xf>
    <xf numFmtId="0" fontId="15" fillId="5" borderId="49" xfId="0" applyFont="1" applyFill="1" applyBorder="1" applyAlignment="1" applyProtection="1">
      <alignment horizontal="left" vertical="center" wrapText="1"/>
    </xf>
    <xf numFmtId="0" fontId="11" fillId="5" borderId="10" xfId="0" applyFont="1" applyFill="1" applyBorder="1" applyAlignment="1" applyProtection="1">
      <alignment horizontal="left" vertical="center" wrapText="1"/>
    </xf>
    <xf numFmtId="0" fontId="11" fillId="5" borderId="10" xfId="0" applyFont="1" applyFill="1" applyBorder="1" applyAlignment="1" applyProtection="1">
      <alignment horizontal="left" vertical="center" shrinkToFit="1"/>
    </xf>
    <xf numFmtId="0" fontId="11" fillId="5" borderId="10" xfId="0" applyFont="1" applyFill="1" applyBorder="1" applyAlignment="1" applyProtection="1">
      <alignment horizontal="right" vertical="center" shrinkToFit="1"/>
    </xf>
    <xf numFmtId="49" fontId="26" fillId="0" borderId="50" xfId="0" applyNumberFormat="1" applyFont="1" applyBorder="1" applyAlignment="1" applyProtection="1">
      <alignment vertical="center"/>
    </xf>
    <xf numFmtId="0" fontId="41" fillId="5" borderId="32" xfId="0" applyFont="1" applyFill="1" applyBorder="1" applyAlignment="1" applyProtection="1">
      <alignment wrapText="1"/>
    </xf>
    <xf numFmtId="0" fontId="15" fillId="5" borderId="28" xfId="0" applyFont="1" applyFill="1" applyBorder="1" applyAlignment="1" applyProtection="1">
      <alignment horizontal="left" vertical="center" wrapText="1"/>
    </xf>
    <xf numFmtId="0" fontId="11" fillId="5" borderId="17" xfId="0" applyFont="1" applyFill="1" applyBorder="1" applyAlignment="1" applyProtection="1">
      <alignment horizontal="right" vertical="center" shrinkToFit="1"/>
    </xf>
    <xf numFmtId="49" fontId="46" fillId="0" borderId="50" xfId="0" applyNumberFormat="1" applyFont="1" applyBorder="1" applyProtection="1"/>
    <xf numFmtId="0" fontId="32" fillId="0" borderId="32" xfId="0" applyFont="1" applyBorder="1" applyAlignment="1" applyProtection="1">
      <alignment wrapText="1"/>
    </xf>
    <xf numFmtId="0" fontId="33" fillId="0" borderId="50" xfId="0" applyFont="1" applyBorder="1" applyAlignment="1" applyProtection="1">
      <alignment vertical="center"/>
    </xf>
    <xf numFmtId="44" fontId="15" fillId="0" borderId="29" xfId="0" applyNumberFormat="1" applyFont="1" applyBorder="1" applyAlignment="1" applyProtection="1">
      <alignment horizontal="right" vertical="center" shrinkToFit="1"/>
    </xf>
    <xf numFmtId="0" fontId="47" fillId="0" borderId="50" xfId="0" applyFont="1" applyBorder="1" applyAlignment="1" applyProtection="1">
      <alignment horizontal="right" vertical="center"/>
    </xf>
    <xf numFmtId="49" fontId="2" fillId="0" borderId="50" xfId="0" applyNumberFormat="1" applyFont="1" applyBorder="1" applyProtection="1"/>
    <xf numFmtId="0" fontId="33" fillId="0" borderId="50" xfId="0" applyFont="1" applyBorder="1" applyProtection="1"/>
    <xf numFmtId="0" fontId="39" fillId="0" borderId="33" xfId="0" applyFont="1" applyBorder="1" applyProtection="1"/>
    <xf numFmtId="44" fontId="35" fillId="0" borderId="44" xfId="0" applyNumberFormat="1" applyFont="1" applyBorder="1" applyAlignment="1" applyProtection="1">
      <alignment horizontal="right" vertical="center" shrinkToFit="1"/>
    </xf>
    <xf numFmtId="49" fontId="6" fillId="0" borderId="50" xfId="0" applyNumberFormat="1" applyFont="1" applyBorder="1" applyProtection="1"/>
    <xf numFmtId="0" fontId="12" fillId="0" borderId="50" xfId="0" applyFont="1" applyBorder="1" applyProtection="1"/>
    <xf numFmtId="0" fontId="2" fillId="0" borderId="0" xfId="0" applyFont="1" applyAlignment="1" applyProtection="1">
      <alignment vertical="center"/>
    </xf>
    <xf numFmtId="0" fontId="15" fillId="0" borderId="18" xfId="0" applyFont="1" applyBorder="1" applyAlignment="1" applyProtection="1">
      <alignment horizontal="left" vertical="center" wrapText="1"/>
      <protection locked="0"/>
    </xf>
    <xf numFmtId="0" fontId="11" fillId="5" borderId="17" xfId="0" applyFont="1" applyFill="1" applyBorder="1" applyAlignment="1" applyProtection="1">
      <alignment horizontal="left" vertical="center" wrapText="1"/>
      <protection locked="0"/>
    </xf>
    <xf numFmtId="0" fontId="11" fillId="5" borderId="17" xfId="0" applyFont="1" applyFill="1" applyBorder="1" applyAlignment="1" applyProtection="1">
      <alignment horizontal="left" vertical="center" shrinkToFit="1"/>
      <protection locked="0"/>
    </xf>
    <xf numFmtId="0" fontId="10" fillId="8" borderId="17" xfId="2" applyFont="1" applyFill="1" applyBorder="1" applyAlignment="1" applyProtection="1">
      <alignment horizontal="left" vertical="center" wrapText="1"/>
      <protection locked="0"/>
    </xf>
  </cellXfs>
  <cellStyles count="3">
    <cellStyle name="Standard" xfId="0" builtinId="0"/>
    <cellStyle name="Standard 2 2" xfId="2" xr:uid="{00B4A993-192B-FC49-AD94-58217EE2220B}"/>
    <cellStyle name="Währung" xfId="1" builtinId="4"/>
  </cellStyles>
  <dxfs count="7">
    <dxf>
      <alignment vertical="center" textRotation="0" wrapText="0" indent="0" justifyLastLine="0" shrinkToFit="1" readingOrder="0"/>
    </dxf>
    <dxf>
      <alignment vertical="center" textRotation="0" wrapText="0" indent="0" justifyLastLine="0" shrinkToFit="1" readingOrder="0"/>
    </dxf>
    <dxf>
      <alignment vertical="center" textRotation="0" wrapText="0" indent="0" justifyLastLine="0" shrinkToFit="1" readingOrder="0"/>
    </dxf>
    <dxf>
      <alignment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DINOT"/>
        <scheme val="none"/>
      </font>
      <numFmt numFmtId="19" formatCode="dd/mm/yy"/>
      <alignment horizontal="justify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EAE4E0"/>
      <color rgb="FFEBE4E0"/>
      <color rgb="FFB09F93"/>
      <color rgb="FF8A7768"/>
      <color rgb="FFE30813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15875</xdr:rowOff>
    </xdr:from>
    <xdr:to>
      <xdr:col>0</xdr:col>
      <xdr:colOff>1992923</xdr:colOff>
      <xdr:row>0</xdr:row>
      <xdr:rowOff>785091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3C109907-1CA6-544B-8409-498D96BB8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875"/>
          <a:ext cx="1992923" cy="7692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0</xdr:col>
      <xdr:colOff>1386417</xdr:colOff>
      <xdr:row>7</xdr:row>
      <xdr:rowOff>96520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88E2E39-C2BA-C09E-2145-9EA9393F8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1291167" cy="1133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127001</xdr:colOff>
      <xdr:row>0</xdr:row>
      <xdr:rowOff>90714</xdr:rowOff>
    </xdr:from>
    <xdr:to>
      <xdr:col>0</xdr:col>
      <xdr:colOff>1088573</xdr:colOff>
      <xdr:row>1</xdr:row>
      <xdr:rowOff>479923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E8E846D-BAD8-491E-83D4-5ED985C71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1" y="90714"/>
          <a:ext cx="961572" cy="8337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181428</xdr:colOff>
      <xdr:row>0</xdr:row>
      <xdr:rowOff>63501</xdr:rowOff>
    </xdr:from>
    <xdr:to>
      <xdr:col>0</xdr:col>
      <xdr:colOff>1279071</xdr:colOff>
      <xdr:row>0</xdr:row>
      <xdr:rowOff>1024943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37BBA30-B66D-421E-BFBD-34A34A25E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28" y="63501"/>
          <a:ext cx="1097643" cy="9614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90713</xdr:colOff>
      <xdr:row>0</xdr:row>
      <xdr:rowOff>72572</xdr:rowOff>
    </xdr:from>
    <xdr:to>
      <xdr:col>0</xdr:col>
      <xdr:colOff>1025071</xdr:colOff>
      <xdr:row>0</xdr:row>
      <xdr:rowOff>890991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D9CF629-69E2-44D3-8227-F1B90B1A3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13" y="72572"/>
          <a:ext cx="934358" cy="818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108858</xdr:colOff>
      <xdr:row>0</xdr:row>
      <xdr:rowOff>63500</xdr:rowOff>
    </xdr:from>
    <xdr:to>
      <xdr:col>0</xdr:col>
      <xdr:colOff>834572</xdr:colOff>
      <xdr:row>2</xdr:row>
      <xdr:rowOff>341661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01A9E8A-7532-1F42-83D1-892B0BA6A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58" y="63500"/>
          <a:ext cx="725714" cy="631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136072</xdr:colOff>
      <xdr:row>0</xdr:row>
      <xdr:rowOff>36287</xdr:rowOff>
    </xdr:from>
    <xdr:to>
      <xdr:col>0</xdr:col>
      <xdr:colOff>961572</xdr:colOff>
      <xdr:row>0</xdr:row>
      <xdr:rowOff>755127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F98DEB9F-D739-4D14-8CC5-680CBDA91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2" y="36287"/>
          <a:ext cx="825500" cy="718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6F8FB86-511B-9244-96B8-ACFBAB43E03D}" name="Tabelle33" displayName="Tabelle33" ref="A5:D12" totalsRowShown="0" headerRowDxfId="6" dataDxfId="4" headerRowBorderDxfId="5">
  <autoFilter ref="A5:D12" xr:uid="{2EEB051F-386C-1242-A05A-B47E1467BE38}">
    <filterColumn colId="0" hiddenButton="1"/>
    <filterColumn colId="1" hiddenButton="1"/>
    <filterColumn colId="2" hiddenButton="1"/>
    <filterColumn colId="3" hiddenButton="1"/>
  </autoFilter>
  <tableColumns count="4">
    <tableColumn id="1" xr3:uid="{3A7B9553-EDE2-8C45-954C-DE7770F71D26}" name="Tag" dataDxfId="3"/>
    <tableColumn id="2" xr3:uid="{351BF176-2951-5D41-B027-DA52223FF8C1}" name="07.11.22_x000a_(Lab, Venture Engage)" dataDxfId="2"/>
    <tableColumn id="3" xr3:uid="{1C70A371-8C44-C542-ABE2-FCD8E63D14EC}" name="08.11.22_x000a_(Circle)" dataDxfId="1" dataCellStyle="Währung"/>
    <tableColumn id="4" xr3:uid="{B2384A22-8D14-9B48-8BC0-9720326400E0}" name="09.11.22_x000a_(Breakthrough Day)" data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FEB9A-7EF7-E044-8E44-F10589D6695E}">
  <dimension ref="A1:E12"/>
  <sheetViews>
    <sheetView showGridLines="0" zoomScale="110" zoomScaleNormal="110" zoomScalePageLayoutView="88" workbookViewId="0">
      <pane xSplit="1" ySplit="5" topLeftCell="B6" activePane="bottomRight" state="frozen"/>
      <selection pane="topRight" activeCell="B1" sqref="B1"/>
      <selection pane="bottomLeft" activeCell="A4" sqref="A4"/>
      <selection pane="bottomRight" activeCell="D5" sqref="D5"/>
    </sheetView>
  </sheetViews>
  <sheetFormatPr baseColWidth="10" defaultColWidth="11" defaultRowHeight="13" x14ac:dyDescent="0.15"/>
  <cols>
    <col min="1" max="1" width="65.1640625" style="3" customWidth="1"/>
    <col min="2" max="2" width="29.6640625" style="17" customWidth="1"/>
    <col min="3" max="3" width="22.6640625" style="16" customWidth="1"/>
    <col min="4" max="4" width="29.1640625" style="15" customWidth="1"/>
    <col min="5" max="16384" width="11" style="1"/>
  </cols>
  <sheetData>
    <row r="1" spans="1:5" ht="84" customHeight="1" x14ac:dyDescent="0.15">
      <c r="B1" s="14"/>
      <c r="C1" s="14"/>
      <c r="D1" s="14"/>
    </row>
    <row r="2" spans="1:5" ht="21" customHeight="1" x14ac:dyDescent="0.15">
      <c r="B2" s="18"/>
      <c r="C2" s="19"/>
    </row>
    <row r="3" spans="1:5" ht="31.25" customHeight="1" x14ac:dyDescent="0.15">
      <c r="A3" s="7" t="s">
        <v>0</v>
      </c>
      <c r="B3" s="20"/>
      <c r="C3" s="26" t="s">
        <v>1</v>
      </c>
      <c r="D3" s="21" t="e">
        <f>B12+C12+D12</f>
        <v>#REF!</v>
      </c>
      <c r="E3" s="8"/>
    </row>
    <row r="4" spans="1:5" ht="21" customHeight="1" thickBot="1" x14ac:dyDescent="0.2">
      <c r="A4" s="9"/>
      <c r="B4" s="22"/>
      <c r="C4" s="23"/>
      <c r="D4" s="24"/>
    </row>
    <row r="5" spans="1:5" s="2" customFormat="1" ht="53" customHeight="1" thickTop="1" thickBot="1" x14ac:dyDescent="0.2">
      <c r="A5" s="10" t="s">
        <v>2</v>
      </c>
      <c r="B5" s="34" t="s">
        <v>3</v>
      </c>
      <c r="C5" s="30" t="s">
        <v>4</v>
      </c>
      <c r="D5" s="34" t="s">
        <v>5</v>
      </c>
    </row>
    <row r="6" spans="1:5" customFormat="1" ht="17" thickTop="1" x14ac:dyDescent="0.15">
      <c r="A6" s="4" t="s">
        <v>6</v>
      </c>
      <c r="B6" s="31" t="e">
        <f>#REF!</f>
        <v>#REF!</v>
      </c>
      <c r="C6" s="31">
        <f>'Leistungsverzeichnis_8.+9.11Cir'!J32</f>
        <v>0</v>
      </c>
      <c r="D6" s="25" t="e">
        <f>'Leistungsverzeichnis_09.11.'!#REF!</f>
        <v>#REF!</v>
      </c>
    </row>
    <row r="7" spans="1:5" customFormat="1" ht="16" x14ac:dyDescent="0.15">
      <c r="A7" s="4" t="s">
        <v>7</v>
      </c>
      <c r="B7" s="31" t="e">
        <f>#REF!</f>
        <v>#REF!</v>
      </c>
      <c r="C7" s="31" t="e">
        <f>'Leistungsverzeichnis_8.+9.11Cir'!#REF!</f>
        <v>#REF!</v>
      </c>
      <c r="D7" s="25" t="e">
        <f>'Leistungsverzeichnis_09.11.'!#REF!</f>
        <v>#REF!</v>
      </c>
    </row>
    <row r="8" spans="1:5" customFormat="1" ht="17" thickBot="1" x14ac:dyDescent="0.2">
      <c r="A8" s="6" t="s">
        <v>8</v>
      </c>
      <c r="B8" s="32" t="e">
        <f>#REF!</f>
        <v>#REF!</v>
      </c>
      <c r="C8" s="32">
        <f>'Leistungsverzeichnis_8.+9.11Cir'!J56</f>
        <v>0</v>
      </c>
      <c r="D8" s="27" t="e">
        <f>'Leistungsverzeichnis_09.11.'!#REF!</f>
        <v>#REF!</v>
      </c>
    </row>
    <row r="9" spans="1:5" customFormat="1" ht="20" customHeight="1" x14ac:dyDescent="0.15">
      <c r="A9" s="5" t="s">
        <v>9</v>
      </c>
      <c r="B9" s="28" t="e">
        <f t="shared" ref="B9:C9" si="0">SUBTOTAL(109,B6:B8)</f>
        <v>#REF!</v>
      </c>
      <c r="C9" s="28" t="e">
        <f t="shared" si="0"/>
        <v>#REF!</v>
      </c>
      <c r="D9" s="28" t="e">
        <f>SUBTOTAL(109,D6:D8)</f>
        <v>#REF!</v>
      </c>
    </row>
    <row r="10" spans="1:5" customFormat="1" ht="20" customHeight="1" x14ac:dyDescent="0.15">
      <c r="A10" s="13"/>
      <c r="B10" s="29"/>
      <c r="C10" s="33"/>
      <c r="D10" s="29"/>
    </row>
    <row r="11" spans="1:5" customFormat="1" ht="18" customHeight="1" thickBot="1" x14ac:dyDescent="0.25">
      <c r="A11" s="12" t="s">
        <v>10</v>
      </c>
      <c r="B11" s="27" t="e">
        <f>#REF!</f>
        <v>#REF!</v>
      </c>
      <c r="C11" s="32">
        <f>'Leistungsverzeichnis_8.+9.11Cir'!J62</f>
        <v>0</v>
      </c>
      <c r="D11" s="27" t="e">
        <f>'Leistungsverzeichnis_09.11.'!#REF!</f>
        <v>#REF!</v>
      </c>
    </row>
    <row r="12" spans="1:5" customFormat="1" ht="16" x14ac:dyDescent="0.15">
      <c r="A12" s="5" t="s">
        <v>11</v>
      </c>
      <c r="B12" s="28" t="e">
        <f>B9+B11</f>
        <v>#REF!</v>
      </c>
      <c r="C12" s="28" t="e">
        <f>C9+C11</f>
        <v>#REF!</v>
      </c>
      <c r="D12" s="28" t="e">
        <f>D9+D11</f>
        <v>#REF!</v>
      </c>
    </row>
  </sheetData>
  <dataConsolidate/>
  <printOptions horizontalCentered="1" gridLines="1"/>
  <pageMargins left="0.31" right="0.31" top="0.75000000000000011" bottom="0.75000000000000011" header="0.30000000000000004" footer="0.30000000000000004"/>
  <pageSetup paperSize="9" scale="55" orientation="landscape" r:id="rId1"/>
  <headerFooter>
    <oddFooter>&amp;LLeistungsverzeichnis 2021 Seite &amp;P von 7&amp;RAnhang 6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66052-9AD3-4038-A070-F164B4CC4F0B}">
  <dimension ref="A9:L36"/>
  <sheetViews>
    <sheetView showGridLines="0" zoomScale="120" zoomScaleNormal="120" workbookViewId="0">
      <selection sqref="A1:XFD1048576"/>
    </sheetView>
  </sheetViews>
  <sheetFormatPr baseColWidth="10" defaultColWidth="11" defaultRowHeight="12.75" customHeight="1" x14ac:dyDescent="0.15"/>
  <cols>
    <col min="1" max="1" width="111.6640625" style="1" customWidth="1"/>
    <col min="2" max="2" width="13" style="1" customWidth="1"/>
    <col min="3" max="3" width="5.1640625" style="1" customWidth="1"/>
    <col min="4" max="4" width="9" style="1" customWidth="1"/>
    <col min="5" max="5" width="7.1640625" style="1" customWidth="1"/>
    <col min="6" max="6" width="6.5" style="1" customWidth="1"/>
    <col min="7" max="7" width="10.5" style="1" customWidth="1"/>
    <col min="8" max="8" width="11.1640625" style="1" customWidth="1"/>
    <col min="9" max="9" width="5.6640625" style="1" customWidth="1"/>
    <col min="10" max="10" width="21" style="1" customWidth="1"/>
    <col min="11" max="16384" width="11" style="1"/>
  </cols>
  <sheetData>
    <row r="9" spans="1:12" ht="42" customHeight="1" x14ac:dyDescent="0.15">
      <c r="A9" s="87" t="s">
        <v>12</v>
      </c>
      <c r="B9" s="87"/>
      <c r="C9" s="87"/>
      <c r="I9" s="11"/>
    </row>
    <row r="10" spans="1:12" ht="15" customHeight="1" x14ac:dyDescent="0.15"/>
    <row r="11" spans="1:12" ht="40.5" customHeight="1" x14ac:dyDescent="0.15">
      <c r="A11" s="88" t="s">
        <v>13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</row>
    <row r="12" spans="1:12" ht="20" x14ac:dyDescent="0.25">
      <c r="A12" s="62" t="s">
        <v>14</v>
      </c>
      <c r="B12" s="63"/>
      <c r="C12" s="63"/>
      <c r="D12" s="63"/>
      <c r="E12" s="63"/>
      <c r="F12" s="63"/>
      <c r="G12" s="63"/>
      <c r="H12" s="63"/>
      <c r="I12" s="63"/>
      <c r="J12" s="64">
        <f>Leistungsverzeichnis_allgemein!J51</f>
        <v>0</v>
      </c>
      <c r="K12" s="65"/>
      <c r="L12" s="66"/>
    </row>
    <row r="13" spans="1:12" ht="20" x14ac:dyDescent="0.25">
      <c r="A13" s="67" t="s">
        <v>15</v>
      </c>
      <c r="B13" s="63"/>
      <c r="C13" s="63"/>
      <c r="D13" s="63"/>
      <c r="E13" s="63"/>
      <c r="F13" s="63"/>
      <c r="G13" s="63"/>
      <c r="H13" s="63"/>
      <c r="I13" s="63"/>
      <c r="J13" s="68">
        <f>Leistungsverzeichnis_allgemein!J52</f>
        <v>0</v>
      </c>
      <c r="K13" s="65"/>
      <c r="L13" s="66"/>
    </row>
    <row r="14" spans="1:12" ht="20" x14ac:dyDescent="0.25">
      <c r="A14" s="62" t="s">
        <v>16</v>
      </c>
      <c r="B14" s="63"/>
      <c r="C14" s="63"/>
      <c r="D14" s="63"/>
      <c r="E14" s="63"/>
      <c r="F14" s="63"/>
      <c r="G14" s="63"/>
      <c r="H14" s="63"/>
      <c r="I14" s="63"/>
      <c r="J14" s="64">
        <f>Leistungsverzeichnis_allgemein!J53</f>
        <v>0</v>
      </c>
      <c r="K14" s="65"/>
      <c r="L14" s="66"/>
    </row>
    <row r="15" spans="1:12" ht="15" x14ac:dyDescent="0.15">
      <c r="A15" s="90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2"/>
    </row>
    <row r="16" spans="1:12" ht="40.5" customHeight="1" x14ac:dyDescent="0.15">
      <c r="A16" s="88" t="s">
        <v>17</v>
      </c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</row>
    <row r="17" spans="1:12" ht="20" x14ac:dyDescent="0.25">
      <c r="A17" s="71" t="s">
        <v>18</v>
      </c>
      <c r="B17" s="63"/>
      <c r="C17" s="63"/>
      <c r="D17" s="63"/>
      <c r="E17" s="63"/>
      <c r="F17" s="63"/>
      <c r="G17" s="63"/>
      <c r="H17" s="63"/>
      <c r="I17" s="63"/>
      <c r="J17" s="72">
        <f>'Optional_Leistungsverz._06.11.'!J12</f>
        <v>0</v>
      </c>
      <c r="K17" s="73"/>
      <c r="L17" s="74"/>
    </row>
    <row r="18" spans="1:12" ht="15" x14ac:dyDescent="0.15">
      <c r="A18" s="90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2"/>
    </row>
    <row r="19" spans="1:12" ht="40.5" customHeight="1" x14ac:dyDescent="0.15">
      <c r="A19" s="88" t="s">
        <v>19</v>
      </c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</row>
    <row r="20" spans="1:12" ht="20" x14ac:dyDescent="0.25">
      <c r="A20" s="62" t="s">
        <v>14</v>
      </c>
      <c r="B20" s="63"/>
      <c r="C20" s="63"/>
      <c r="D20" s="63"/>
      <c r="E20" s="63"/>
      <c r="F20" s="63"/>
      <c r="G20" s="63"/>
      <c r="H20" s="63"/>
      <c r="I20" s="63"/>
      <c r="J20" s="64">
        <f>'Leistungsverzeichnis_07.11.24'!J45</f>
        <v>0</v>
      </c>
      <c r="K20" s="65"/>
      <c r="L20" s="66"/>
    </row>
    <row r="21" spans="1:12" ht="22.5" customHeight="1" x14ac:dyDescent="0.25">
      <c r="A21" s="67" t="s">
        <v>15</v>
      </c>
      <c r="B21" s="63"/>
      <c r="C21" s="63"/>
      <c r="D21" s="63"/>
      <c r="E21" s="63"/>
      <c r="F21" s="63"/>
      <c r="G21" s="63"/>
      <c r="H21" s="63"/>
      <c r="I21" s="63"/>
      <c r="J21" s="68">
        <f>'Leistungsverzeichnis_07.11.24'!J46</f>
        <v>0</v>
      </c>
      <c r="K21" s="73"/>
      <c r="L21" s="74"/>
    </row>
    <row r="22" spans="1:12" ht="22.5" customHeight="1" x14ac:dyDescent="0.15">
      <c r="A22" s="69" t="s">
        <v>20</v>
      </c>
      <c r="B22" s="63"/>
      <c r="C22" s="63"/>
      <c r="D22" s="63"/>
      <c r="E22" s="63"/>
      <c r="F22" s="63"/>
      <c r="G22" s="63"/>
      <c r="H22" s="63"/>
      <c r="I22" s="63"/>
      <c r="J22" s="70">
        <f>'Leistungsverzeichnis_07.11.24'!J47</f>
        <v>0</v>
      </c>
      <c r="K22" s="73"/>
      <c r="L22" s="74"/>
    </row>
    <row r="23" spans="1:12" ht="15" x14ac:dyDescent="0.15">
      <c r="A23" s="90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2"/>
    </row>
    <row r="24" spans="1:12" ht="40.5" customHeight="1" x14ac:dyDescent="0.15">
      <c r="A24" s="88" t="s">
        <v>21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</row>
    <row r="25" spans="1:12" ht="20" x14ac:dyDescent="0.25">
      <c r="A25" s="62" t="s">
        <v>14</v>
      </c>
      <c r="B25" s="63"/>
      <c r="C25" s="63"/>
      <c r="D25" s="63"/>
      <c r="E25" s="63"/>
      <c r="F25" s="63"/>
      <c r="G25" s="63"/>
      <c r="H25" s="63"/>
      <c r="I25" s="63"/>
      <c r="J25" s="64">
        <f>'Leistungsverzeichnis_8.+9.11Cir'!J63</f>
        <v>0</v>
      </c>
      <c r="K25" s="65"/>
      <c r="L25" s="66"/>
    </row>
    <row r="26" spans="1:12" ht="22.5" customHeight="1" x14ac:dyDescent="0.25">
      <c r="A26" s="67" t="s">
        <v>15</v>
      </c>
      <c r="B26" s="63"/>
      <c r="C26" s="63"/>
      <c r="D26" s="63"/>
      <c r="E26" s="63"/>
      <c r="F26" s="63"/>
      <c r="G26" s="63"/>
      <c r="H26" s="63"/>
      <c r="I26" s="63"/>
      <c r="J26" s="68">
        <f>'Leistungsverzeichnis_8.+9.11Cir'!J64</f>
        <v>0</v>
      </c>
      <c r="K26" s="73"/>
      <c r="L26" s="74"/>
    </row>
    <row r="27" spans="1:12" ht="22.5" customHeight="1" x14ac:dyDescent="0.15">
      <c r="A27" s="69" t="s">
        <v>22</v>
      </c>
      <c r="B27" s="63"/>
      <c r="C27" s="63"/>
      <c r="D27" s="63"/>
      <c r="E27" s="63"/>
      <c r="F27" s="63"/>
      <c r="G27" s="63"/>
      <c r="H27" s="63"/>
      <c r="I27" s="63"/>
      <c r="J27" s="70">
        <f>'Leistungsverzeichnis_8.+9.11Cir'!J65</f>
        <v>0</v>
      </c>
      <c r="K27" s="73"/>
      <c r="L27" s="74"/>
    </row>
    <row r="28" spans="1:12" ht="15" x14ac:dyDescent="0.15">
      <c r="A28" s="90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2"/>
    </row>
    <row r="29" spans="1:12" ht="40.5" customHeight="1" x14ac:dyDescent="0.15">
      <c r="A29" s="88" t="s">
        <v>240</v>
      </c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</row>
    <row r="30" spans="1:12" ht="20" x14ac:dyDescent="0.25">
      <c r="A30" s="62" t="s">
        <v>14</v>
      </c>
      <c r="B30" s="63"/>
      <c r="C30" s="63"/>
      <c r="D30" s="63"/>
      <c r="E30" s="63"/>
      <c r="F30" s="63"/>
      <c r="G30" s="63"/>
      <c r="H30" s="63"/>
      <c r="I30" s="63"/>
      <c r="J30" s="64">
        <f>'Leistungsverzeichnis_09.11.'!J35</f>
        <v>0</v>
      </c>
      <c r="K30" s="65"/>
      <c r="L30" s="66"/>
    </row>
    <row r="31" spans="1:12" ht="22.5" customHeight="1" x14ac:dyDescent="0.25">
      <c r="A31" s="67" t="s">
        <v>15</v>
      </c>
      <c r="B31" s="63"/>
      <c r="C31" s="63"/>
      <c r="D31" s="63"/>
      <c r="E31" s="63"/>
      <c r="F31" s="63"/>
      <c r="G31" s="63"/>
      <c r="H31" s="63"/>
      <c r="I31" s="63"/>
      <c r="J31" s="68">
        <f>'Leistungsverzeichnis_09.11.'!J36</f>
        <v>0</v>
      </c>
      <c r="K31" s="73"/>
      <c r="L31" s="75"/>
    </row>
    <row r="32" spans="1:12" ht="22.5" customHeight="1" x14ac:dyDescent="0.2">
      <c r="A32" s="69" t="s">
        <v>241</v>
      </c>
      <c r="B32" s="63"/>
      <c r="C32" s="63"/>
      <c r="D32" s="63"/>
      <c r="E32" s="63"/>
      <c r="F32" s="63"/>
      <c r="G32" s="63"/>
      <c r="H32" s="63"/>
      <c r="I32" s="63"/>
      <c r="J32" s="76">
        <f>'Leistungsverzeichnis_09.11.'!J37</f>
        <v>0</v>
      </c>
      <c r="K32" s="77"/>
      <c r="L32" s="78"/>
    </row>
    <row r="33" spans="1:12" ht="15" x14ac:dyDescent="0.15">
      <c r="A33" s="90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2"/>
    </row>
    <row r="34" spans="1:12" ht="23" x14ac:dyDescent="0.3">
      <c r="A34" s="82" t="s">
        <v>14</v>
      </c>
      <c r="B34" s="63"/>
      <c r="C34" s="63"/>
      <c r="D34" s="63"/>
      <c r="E34" s="63"/>
      <c r="F34" s="63"/>
      <c r="G34" s="63"/>
      <c r="H34" s="63"/>
      <c r="I34" s="63"/>
      <c r="J34" s="64">
        <f>J30+J25+J20+J12</f>
        <v>0</v>
      </c>
      <c r="K34" s="65"/>
      <c r="L34" s="66"/>
    </row>
    <row r="35" spans="1:12" ht="36" customHeight="1" x14ac:dyDescent="0.25">
      <c r="A35" s="71" t="s">
        <v>15</v>
      </c>
      <c r="B35" s="80"/>
      <c r="C35" s="80"/>
      <c r="D35" s="80"/>
      <c r="E35" s="80"/>
      <c r="F35" s="80"/>
      <c r="G35" s="80"/>
      <c r="H35" s="80"/>
      <c r="I35" s="80"/>
      <c r="J35" s="79">
        <f>J31+J26+J21+J17+J13</f>
        <v>0</v>
      </c>
      <c r="K35" s="81"/>
      <c r="L35" s="81"/>
    </row>
    <row r="36" spans="1:12" ht="33.75" customHeight="1" x14ac:dyDescent="0.3">
      <c r="A36" s="82" t="s">
        <v>24</v>
      </c>
      <c r="B36" s="74"/>
      <c r="C36" s="74"/>
      <c r="D36" s="74"/>
      <c r="E36" s="74"/>
      <c r="F36" s="74"/>
      <c r="G36" s="74"/>
      <c r="H36" s="74"/>
      <c r="I36" s="74"/>
      <c r="J36" s="79">
        <f>J32+J22+J17+J14+J27</f>
        <v>0</v>
      </c>
      <c r="K36" s="74"/>
      <c r="L36" s="74"/>
    </row>
  </sheetData>
  <sheetProtection algorithmName="SHA-512" hashValue="tZF3L/3HV01RLXaZaK6Nj5E5/+qxwU3Ya2KBBJH89Z0ZL3vh8MSwj6pSUl+ur7Cg/gFKWIO6mCd5GV28zTeoZw==" saltValue="G4PjZL1hxk5ucEgvm2nsKA==" spinCount="100000" sheet="1" objects="1" scenarios="1"/>
  <mergeCells count="11">
    <mergeCell ref="A33:L33"/>
    <mergeCell ref="A29:L29"/>
    <mergeCell ref="A15:L15"/>
    <mergeCell ref="A18:L18"/>
    <mergeCell ref="A23:L23"/>
    <mergeCell ref="A28:L28"/>
    <mergeCell ref="A9:C9"/>
    <mergeCell ref="A11:L11"/>
    <mergeCell ref="A16:L16"/>
    <mergeCell ref="A19:L19"/>
    <mergeCell ref="A24:L24"/>
  </mergeCells>
  <pageMargins left="0.23622047244094491" right="0.23622047244094491" top="0.74803149606299213" bottom="0.74803149606299213" header="0.31496062992125984" footer="0.31496062992125984"/>
  <pageSetup paperSize="9" scale="40" fitToWidth="2" orientation="landscape" horizontalDpi="1200" verticalDpi="1200" r:id="rId1"/>
  <headerFooter>
    <oddFooter>&amp;C&amp;A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932F6-9FC3-4B03-9190-12C5EBCB3697}">
  <dimension ref="A1:O92"/>
  <sheetViews>
    <sheetView showGridLines="0" zoomScale="140" zoomScaleNormal="140" zoomScalePageLayoutView="88" workbookViewId="0">
      <pane xSplit="1" ySplit="5" topLeftCell="B37" activePane="bottomRight" state="frozen"/>
      <selection pane="topRight" activeCell="F96" sqref="F96"/>
      <selection pane="bottomLeft" activeCell="F96" sqref="F96"/>
      <selection pane="bottomRight" activeCell="G52" sqref="G52"/>
    </sheetView>
  </sheetViews>
  <sheetFormatPr baseColWidth="10" defaultColWidth="11" defaultRowHeight="13" outlineLevelRow="1" x14ac:dyDescent="0.15"/>
  <cols>
    <col min="1" max="1" width="89.83203125" style="93" customWidth="1"/>
    <col min="2" max="2" width="13.83203125" style="104" customWidth="1"/>
    <col min="3" max="3" width="16.83203125" style="103" customWidth="1"/>
    <col min="4" max="4" width="13.83203125" style="101" customWidth="1"/>
    <col min="5" max="5" width="13.83203125" style="102" customWidth="1"/>
    <col min="6" max="6" width="13.83203125" style="101" customWidth="1"/>
    <col min="7" max="7" width="13.83203125" style="103" customWidth="1"/>
    <col min="8" max="8" width="13.83203125" style="104" customWidth="1"/>
    <col min="9" max="9" width="13.83203125" style="103" customWidth="1"/>
    <col min="10" max="10" width="7" style="105" customWidth="1"/>
    <col min="11" max="11" width="7" style="98" customWidth="1"/>
    <col min="12" max="12" width="6.83203125" style="98" customWidth="1"/>
    <col min="13" max="13" width="11" style="98"/>
    <col min="14" max="14" width="47.1640625" style="98" customWidth="1"/>
    <col min="15" max="16384" width="11" style="98"/>
  </cols>
  <sheetData>
    <row r="1" spans="1:12" ht="35.25" customHeight="1" x14ac:dyDescent="0.15">
      <c r="B1" s="94" t="s">
        <v>25</v>
      </c>
      <c r="C1" s="95"/>
      <c r="D1" s="95"/>
      <c r="E1" s="95"/>
      <c r="F1" s="95"/>
      <c r="G1" s="95"/>
      <c r="H1" s="96"/>
      <c r="I1" s="97"/>
      <c r="J1" s="97"/>
      <c r="K1" s="97"/>
      <c r="L1" s="97"/>
    </row>
    <row r="2" spans="1:12" ht="44.25" customHeight="1" x14ac:dyDescent="0.15">
      <c r="B2" s="95"/>
      <c r="C2" s="95"/>
      <c r="D2" s="95"/>
      <c r="E2" s="95"/>
      <c r="F2" s="95"/>
      <c r="G2" s="95"/>
      <c r="H2" s="97"/>
      <c r="I2" s="97"/>
      <c r="J2" s="97"/>
      <c r="K2" s="97"/>
      <c r="L2" s="97"/>
    </row>
    <row r="3" spans="1:12" ht="8.25" customHeight="1" x14ac:dyDescent="0.15">
      <c r="B3" s="99"/>
      <c r="C3" s="100"/>
    </row>
    <row r="4" spans="1:12" ht="19" customHeight="1" x14ac:dyDescent="0.15">
      <c r="A4" s="106" t="s">
        <v>26</v>
      </c>
      <c r="B4" s="107"/>
      <c r="C4" s="107"/>
      <c r="D4" s="107"/>
      <c r="E4" s="107"/>
      <c r="F4" s="107"/>
      <c r="G4" s="107"/>
      <c r="H4" s="108" t="s">
        <v>1</v>
      </c>
      <c r="I4" s="108"/>
      <c r="J4" s="109">
        <f>J53</f>
        <v>0</v>
      </c>
    </row>
    <row r="5" spans="1:12" ht="14.25" customHeight="1" thickBot="1" x14ac:dyDescent="0.2">
      <c r="B5" s="99"/>
      <c r="C5" s="100"/>
      <c r="E5" s="110"/>
      <c r="G5" s="111"/>
      <c r="I5" s="111"/>
      <c r="K5" s="112"/>
    </row>
    <row r="6" spans="1:12" s="125" customFormat="1" ht="53" customHeight="1" thickTop="1" thickBot="1" x14ac:dyDescent="0.2">
      <c r="A6" s="113" t="s">
        <v>27</v>
      </c>
      <c r="B6" s="114" t="s">
        <v>28</v>
      </c>
      <c r="C6" s="115" t="s">
        <v>29</v>
      </c>
      <c r="D6" s="116" t="s">
        <v>236</v>
      </c>
      <c r="E6" s="117" t="s">
        <v>237</v>
      </c>
      <c r="F6" s="118" t="s">
        <v>238</v>
      </c>
      <c r="G6" s="119" t="s">
        <v>239</v>
      </c>
      <c r="H6" s="120" t="s">
        <v>30</v>
      </c>
      <c r="I6" s="121" t="s">
        <v>31</v>
      </c>
      <c r="J6" s="122" t="s">
        <v>32</v>
      </c>
      <c r="K6" s="123" t="s">
        <v>33</v>
      </c>
      <c r="L6" s="124" t="s">
        <v>34</v>
      </c>
    </row>
    <row r="7" spans="1:12" ht="28" customHeight="1" thickBot="1" x14ac:dyDescent="0.2">
      <c r="A7" s="126" t="s">
        <v>35</v>
      </c>
      <c r="B7" s="127"/>
      <c r="C7" s="127"/>
      <c r="D7" s="127"/>
      <c r="E7" s="127"/>
      <c r="F7" s="127"/>
      <c r="G7" s="127"/>
      <c r="H7" s="127"/>
      <c r="I7" s="127"/>
      <c r="J7" s="128"/>
      <c r="K7" s="129"/>
      <c r="L7" s="130"/>
    </row>
    <row r="8" spans="1:12" s="135" customFormat="1" ht="20" customHeight="1" x14ac:dyDescent="0.15">
      <c r="A8" s="131" t="s">
        <v>36</v>
      </c>
      <c r="B8" s="132"/>
      <c r="C8" s="133"/>
      <c r="D8" s="133"/>
      <c r="E8" s="133"/>
      <c r="F8" s="133"/>
      <c r="G8" s="133"/>
      <c r="H8" s="133"/>
      <c r="I8" s="133"/>
      <c r="J8" s="133"/>
      <c r="K8" s="134"/>
      <c r="L8" s="134"/>
    </row>
    <row r="9" spans="1:12" s="135" customFormat="1" ht="16" outlineLevel="1" x14ac:dyDescent="0.15">
      <c r="A9" s="136" t="s">
        <v>37</v>
      </c>
      <c r="B9" s="38"/>
      <c r="C9" s="39">
        <v>0</v>
      </c>
      <c r="D9" s="40"/>
      <c r="E9" s="41">
        <v>0</v>
      </c>
      <c r="F9" s="40"/>
      <c r="G9" s="39">
        <v>0</v>
      </c>
      <c r="H9" s="40"/>
      <c r="I9" s="39">
        <v>0</v>
      </c>
      <c r="J9" s="137">
        <f>B9*C9+D9*E9+F9*G9+H9*I9</f>
        <v>0</v>
      </c>
      <c r="K9" s="134" t="s">
        <v>38</v>
      </c>
      <c r="L9" s="134"/>
    </row>
    <row r="10" spans="1:12" s="135" customFormat="1" ht="16" outlineLevel="1" x14ac:dyDescent="0.15">
      <c r="A10" s="136" t="s">
        <v>39</v>
      </c>
      <c r="B10" s="38"/>
      <c r="C10" s="39">
        <v>0</v>
      </c>
      <c r="D10" s="40"/>
      <c r="E10" s="41">
        <v>0</v>
      </c>
      <c r="F10" s="40"/>
      <c r="G10" s="39">
        <v>0</v>
      </c>
      <c r="H10" s="40"/>
      <c r="I10" s="39">
        <v>0</v>
      </c>
      <c r="J10" s="137">
        <f t="shared" ref="J10:J21" si="0">B10*C10+D10*E10+F10*G10+H10*I10</f>
        <v>0</v>
      </c>
      <c r="K10" s="134" t="s">
        <v>38</v>
      </c>
      <c r="L10" s="134"/>
    </row>
    <row r="11" spans="1:12" s="135" customFormat="1" ht="16" outlineLevel="1" x14ac:dyDescent="0.15">
      <c r="A11" s="136" t="s">
        <v>40</v>
      </c>
      <c r="B11" s="38"/>
      <c r="C11" s="39">
        <v>0</v>
      </c>
      <c r="D11" s="40"/>
      <c r="E11" s="39">
        <v>0</v>
      </c>
      <c r="F11" s="40"/>
      <c r="G11" s="39">
        <v>0</v>
      </c>
      <c r="H11" s="40"/>
      <c r="I11" s="39">
        <v>0</v>
      </c>
      <c r="J11" s="137">
        <f t="shared" si="0"/>
        <v>0</v>
      </c>
      <c r="K11" s="134" t="s">
        <v>38</v>
      </c>
      <c r="L11" s="134"/>
    </row>
    <row r="12" spans="1:12" s="135" customFormat="1" ht="16" outlineLevel="1" x14ac:dyDescent="0.15">
      <c r="A12" s="136" t="s">
        <v>41</v>
      </c>
      <c r="B12" s="38"/>
      <c r="C12" s="39">
        <v>0</v>
      </c>
      <c r="D12" s="40"/>
      <c r="E12" s="39">
        <v>0</v>
      </c>
      <c r="F12" s="40"/>
      <c r="G12" s="39">
        <v>0</v>
      </c>
      <c r="H12" s="40"/>
      <c r="I12" s="39">
        <v>0</v>
      </c>
      <c r="J12" s="137">
        <f t="shared" si="0"/>
        <v>0</v>
      </c>
      <c r="K12" s="134" t="s">
        <v>38</v>
      </c>
      <c r="L12" s="134"/>
    </row>
    <row r="13" spans="1:12" s="135" customFormat="1" ht="16" outlineLevel="1" x14ac:dyDescent="0.15">
      <c r="A13" s="136" t="s">
        <v>42</v>
      </c>
      <c r="B13" s="38"/>
      <c r="C13" s="39">
        <v>0</v>
      </c>
      <c r="D13" s="40"/>
      <c r="E13" s="39">
        <v>0</v>
      </c>
      <c r="F13" s="40"/>
      <c r="G13" s="39">
        <v>0</v>
      </c>
      <c r="H13" s="40"/>
      <c r="I13" s="39">
        <v>0</v>
      </c>
      <c r="J13" s="137">
        <f t="shared" ref="J13:J19" si="1">B13*C13+D13*E13+F13*G13+H13*I13</f>
        <v>0</v>
      </c>
      <c r="K13" s="134" t="s">
        <v>38</v>
      </c>
      <c r="L13" s="134"/>
    </row>
    <row r="14" spans="1:12" s="135" customFormat="1" ht="32" outlineLevel="1" x14ac:dyDescent="0.15">
      <c r="A14" s="136" t="s">
        <v>43</v>
      </c>
      <c r="B14" s="38"/>
      <c r="C14" s="39">
        <v>0</v>
      </c>
      <c r="D14" s="40"/>
      <c r="E14" s="39">
        <v>0</v>
      </c>
      <c r="F14" s="40"/>
      <c r="G14" s="39">
        <v>0</v>
      </c>
      <c r="H14" s="40"/>
      <c r="I14" s="39">
        <v>0</v>
      </c>
      <c r="J14" s="137">
        <f t="shared" si="1"/>
        <v>0</v>
      </c>
      <c r="K14" s="134" t="s">
        <v>38</v>
      </c>
      <c r="L14" s="134"/>
    </row>
    <row r="15" spans="1:12" s="135" customFormat="1" ht="16" outlineLevel="1" x14ac:dyDescent="0.15">
      <c r="A15" s="136" t="s">
        <v>44</v>
      </c>
      <c r="B15" s="38"/>
      <c r="C15" s="39">
        <v>0</v>
      </c>
      <c r="D15" s="40"/>
      <c r="E15" s="39">
        <v>0</v>
      </c>
      <c r="F15" s="40"/>
      <c r="G15" s="39">
        <v>0</v>
      </c>
      <c r="H15" s="40"/>
      <c r="I15" s="39">
        <v>0</v>
      </c>
      <c r="J15" s="137">
        <f t="shared" si="1"/>
        <v>0</v>
      </c>
      <c r="K15" s="134" t="s">
        <v>38</v>
      </c>
      <c r="L15" s="134"/>
    </row>
    <row r="16" spans="1:12" s="135" customFormat="1" ht="16" outlineLevel="1" x14ac:dyDescent="0.15">
      <c r="A16" s="136" t="s">
        <v>45</v>
      </c>
      <c r="B16" s="38"/>
      <c r="C16" s="39">
        <v>0</v>
      </c>
      <c r="D16" s="40"/>
      <c r="E16" s="39">
        <v>0</v>
      </c>
      <c r="F16" s="40"/>
      <c r="G16" s="39">
        <v>0</v>
      </c>
      <c r="H16" s="40"/>
      <c r="I16" s="39">
        <v>0</v>
      </c>
      <c r="J16" s="137">
        <f t="shared" si="1"/>
        <v>0</v>
      </c>
      <c r="K16" s="134" t="s">
        <v>38</v>
      </c>
      <c r="L16" s="134"/>
    </row>
    <row r="17" spans="1:12" s="135" customFormat="1" ht="16" outlineLevel="1" x14ac:dyDescent="0.15">
      <c r="A17" s="136" t="s">
        <v>46</v>
      </c>
      <c r="B17" s="38"/>
      <c r="C17" s="39">
        <v>0</v>
      </c>
      <c r="D17" s="40"/>
      <c r="E17" s="39">
        <v>0</v>
      </c>
      <c r="F17" s="40"/>
      <c r="G17" s="39">
        <v>0</v>
      </c>
      <c r="H17" s="40"/>
      <c r="I17" s="39">
        <v>0</v>
      </c>
      <c r="J17" s="137">
        <f t="shared" si="1"/>
        <v>0</v>
      </c>
      <c r="K17" s="134" t="s">
        <v>38</v>
      </c>
      <c r="L17" s="134"/>
    </row>
    <row r="18" spans="1:12" s="135" customFormat="1" ht="16" outlineLevel="1" x14ac:dyDescent="0.15">
      <c r="A18" s="136" t="s">
        <v>47</v>
      </c>
      <c r="B18" s="38"/>
      <c r="C18" s="39">
        <v>0</v>
      </c>
      <c r="D18" s="40"/>
      <c r="E18" s="39">
        <v>0</v>
      </c>
      <c r="F18" s="40"/>
      <c r="G18" s="39">
        <v>0</v>
      </c>
      <c r="H18" s="40"/>
      <c r="I18" s="39">
        <v>0</v>
      </c>
      <c r="J18" s="137">
        <f t="shared" si="1"/>
        <v>0</v>
      </c>
      <c r="K18" s="134" t="s">
        <v>38</v>
      </c>
      <c r="L18" s="134"/>
    </row>
    <row r="19" spans="1:12" s="135" customFormat="1" ht="16" outlineLevel="1" x14ac:dyDescent="0.15">
      <c r="A19" s="136" t="s">
        <v>48</v>
      </c>
      <c r="B19" s="38"/>
      <c r="C19" s="39">
        <v>0</v>
      </c>
      <c r="D19" s="40"/>
      <c r="E19" s="39">
        <v>0</v>
      </c>
      <c r="F19" s="40"/>
      <c r="G19" s="39">
        <v>0</v>
      </c>
      <c r="H19" s="40"/>
      <c r="I19" s="39">
        <v>0</v>
      </c>
      <c r="J19" s="137">
        <f t="shared" si="1"/>
        <v>0</v>
      </c>
      <c r="K19" s="134" t="s">
        <v>38</v>
      </c>
      <c r="L19" s="134"/>
    </row>
    <row r="20" spans="1:12" s="135" customFormat="1" ht="32" outlineLevel="1" x14ac:dyDescent="0.15">
      <c r="A20" s="136" t="s">
        <v>49</v>
      </c>
      <c r="B20" s="38"/>
      <c r="C20" s="39">
        <v>0</v>
      </c>
      <c r="D20" s="40"/>
      <c r="E20" s="39">
        <v>0</v>
      </c>
      <c r="F20" s="40"/>
      <c r="G20" s="39">
        <v>0</v>
      </c>
      <c r="H20" s="40"/>
      <c r="I20" s="39">
        <v>0</v>
      </c>
      <c r="J20" s="137">
        <f t="shared" si="0"/>
        <v>0</v>
      </c>
      <c r="K20" s="134" t="s">
        <v>38</v>
      </c>
      <c r="L20" s="134"/>
    </row>
    <row r="21" spans="1:12" s="135" customFormat="1" ht="16" outlineLevel="1" x14ac:dyDescent="0.15">
      <c r="A21" s="136" t="s">
        <v>50</v>
      </c>
      <c r="B21" s="38"/>
      <c r="C21" s="39">
        <v>0</v>
      </c>
      <c r="D21" s="40"/>
      <c r="E21" s="39">
        <v>0</v>
      </c>
      <c r="F21" s="40"/>
      <c r="G21" s="39">
        <v>0</v>
      </c>
      <c r="H21" s="40"/>
      <c r="I21" s="39">
        <v>0</v>
      </c>
      <c r="J21" s="137">
        <f t="shared" si="0"/>
        <v>0</v>
      </c>
      <c r="K21" s="134" t="s">
        <v>38</v>
      </c>
      <c r="L21" s="134"/>
    </row>
    <row r="22" spans="1:12" s="141" customFormat="1" ht="16" outlineLevel="1" x14ac:dyDescent="0.15">
      <c r="A22" s="138" t="s">
        <v>51</v>
      </c>
      <c r="B22" s="50"/>
      <c r="C22" s="83">
        <v>0</v>
      </c>
      <c r="D22" s="84"/>
      <c r="E22" s="83">
        <v>0</v>
      </c>
      <c r="F22" s="84"/>
      <c r="G22" s="51">
        <v>0</v>
      </c>
      <c r="H22" s="52"/>
      <c r="I22" s="51">
        <v>0</v>
      </c>
      <c r="J22" s="139">
        <f>B22*C22+D22*E22+F22*G22+H22*I22</f>
        <v>0</v>
      </c>
      <c r="K22" s="140" t="s">
        <v>38</v>
      </c>
      <c r="L22" s="140" t="s">
        <v>52</v>
      </c>
    </row>
    <row r="23" spans="1:12" s="135" customFormat="1" ht="18" customHeight="1" x14ac:dyDescent="0.15">
      <c r="A23" s="142" t="s">
        <v>53</v>
      </c>
      <c r="B23" s="171"/>
      <c r="C23" s="171"/>
      <c r="D23" s="171"/>
      <c r="E23" s="171"/>
      <c r="F23" s="171"/>
      <c r="G23" s="171"/>
      <c r="H23" s="171"/>
      <c r="I23" s="172"/>
      <c r="J23" s="144">
        <f>SUMIF(K:K,"1b",J:J)</f>
        <v>0</v>
      </c>
      <c r="K23" s="134" t="s">
        <v>54</v>
      </c>
      <c r="L23" s="134"/>
    </row>
    <row r="24" spans="1:12" s="135" customFormat="1" ht="20" customHeight="1" x14ac:dyDescent="0.15">
      <c r="A24" s="131" t="s">
        <v>55</v>
      </c>
      <c r="B24" s="173"/>
      <c r="C24" s="174"/>
      <c r="D24" s="174"/>
      <c r="E24" s="174"/>
      <c r="F24" s="174"/>
      <c r="G24" s="174"/>
      <c r="H24" s="174"/>
      <c r="I24" s="174"/>
      <c r="J24" s="133"/>
      <c r="K24" s="134"/>
      <c r="L24" s="134"/>
    </row>
    <row r="25" spans="1:12" s="135" customFormat="1" ht="15" outlineLevel="1" x14ac:dyDescent="0.15">
      <c r="A25" s="145" t="s">
        <v>56</v>
      </c>
      <c r="B25" s="42"/>
      <c r="C25" s="39">
        <v>0</v>
      </c>
      <c r="D25" s="40"/>
      <c r="E25" s="39">
        <v>0</v>
      </c>
      <c r="F25" s="40"/>
      <c r="G25" s="39">
        <v>0</v>
      </c>
      <c r="H25" s="40"/>
      <c r="I25" s="39">
        <v>0</v>
      </c>
      <c r="J25" s="137">
        <f t="shared" ref="J25:J30" si="2">B25*C25+D25*E25+F25*G25+H25*I25</f>
        <v>0</v>
      </c>
      <c r="K25" s="134" t="s">
        <v>57</v>
      </c>
      <c r="L25" s="134"/>
    </row>
    <row r="26" spans="1:12" s="135" customFormat="1" ht="16" outlineLevel="1" thickBot="1" x14ac:dyDescent="0.2">
      <c r="A26" s="145" t="s">
        <v>56</v>
      </c>
      <c r="B26" s="42"/>
      <c r="C26" s="39">
        <v>0</v>
      </c>
      <c r="D26" s="40"/>
      <c r="E26" s="39">
        <v>0</v>
      </c>
      <c r="F26" s="40"/>
      <c r="G26" s="39">
        <v>0</v>
      </c>
      <c r="H26" s="40"/>
      <c r="I26" s="39">
        <v>0</v>
      </c>
      <c r="J26" s="137">
        <f t="shared" ref="J26:J28" si="3">B26*C26+D26*E26+F26*G26+H26*I26</f>
        <v>0</v>
      </c>
      <c r="K26" s="134" t="s">
        <v>57</v>
      </c>
      <c r="L26" s="134"/>
    </row>
    <row r="27" spans="1:12" s="135" customFormat="1" ht="16" outlineLevel="1" thickBot="1" x14ac:dyDescent="0.2">
      <c r="A27" s="145" t="s">
        <v>56</v>
      </c>
      <c r="B27" s="42"/>
      <c r="C27" s="39">
        <v>0</v>
      </c>
      <c r="D27" s="40"/>
      <c r="E27" s="39">
        <v>0</v>
      </c>
      <c r="F27" s="40"/>
      <c r="G27" s="39">
        <v>0</v>
      </c>
      <c r="H27" s="40"/>
      <c r="I27" s="39">
        <v>0</v>
      </c>
      <c r="J27" s="137">
        <f t="shared" si="3"/>
        <v>0</v>
      </c>
      <c r="K27" s="134" t="s">
        <v>57</v>
      </c>
      <c r="L27" s="134"/>
    </row>
    <row r="28" spans="1:12" s="135" customFormat="1" ht="16" outlineLevel="1" thickBot="1" x14ac:dyDescent="0.2">
      <c r="A28" s="145" t="s">
        <v>56</v>
      </c>
      <c r="B28" s="42"/>
      <c r="C28" s="39">
        <v>0</v>
      </c>
      <c r="D28" s="40"/>
      <c r="E28" s="39">
        <v>0</v>
      </c>
      <c r="F28" s="40"/>
      <c r="G28" s="39">
        <v>0</v>
      </c>
      <c r="H28" s="40"/>
      <c r="I28" s="39">
        <v>0</v>
      </c>
      <c r="J28" s="137">
        <f t="shared" si="3"/>
        <v>0</v>
      </c>
      <c r="K28" s="134" t="s">
        <v>57</v>
      </c>
      <c r="L28" s="134"/>
    </row>
    <row r="29" spans="1:12" s="135" customFormat="1" ht="16" outlineLevel="1" thickBot="1" x14ac:dyDescent="0.2">
      <c r="A29" s="145" t="s">
        <v>58</v>
      </c>
      <c r="B29" s="42"/>
      <c r="C29" s="39">
        <v>0</v>
      </c>
      <c r="D29" s="40"/>
      <c r="E29" s="39">
        <v>0</v>
      </c>
      <c r="F29" s="40"/>
      <c r="G29" s="39">
        <v>0</v>
      </c>
      <c r="H29" s="40"/>
      <c r="I29" s="39">
        <v>0</v>
      </c>
      <c r="J29" s="137">
        <f t="shared" si="2"/>
        <v>0</v>
      </c>
      <c r="K29" s="134" t="s">
        <v>57</v>
      </c>
      <c r="L29" s="134"/>
    </row>
    <row r="30" spans="1:12" s="135" customFormat="1" ht="16" outlineLevel="1" thickBot="1" x14ac:dyDescent="0.2">
      <c r="A30" s="145" t="s">
        <v>59</v>
      </c>
      <c r="B30" s="42"/>
      <c r="C30" s="39">
        <v>0</v>
      </c>
      <c r="D30" s="40"/>
      <c r="E30" s="39">
        <v>0</v>
      </c>
      <c r="F30" s="40"/>
      <c r="G30" s="39">
        <v>0</v>
      </c>
      <c r="H30" s="40"/>
      <c r="I30" s="39">
        <v>0</v>
      </c>
      <c r="J30" s="137">
        <f t="shared" si="2"/>
        <v>0</v>
      </c>
      <c r="K30" s="134" t="s">
        <v>57</v>
      </c>
      <c r="L30" s="134"/>
    </row>
    <row r="31" spans="1:12" s="135" customFormat="1" ht="15" outlineLevel="1" x14ac:dyDescent="0.15">
      <c r="A31" s="146" t="s">
        <v>60</v>
      </c>
      <c r="B31" s="35"/>
      <c r="C31" s="36">
        <v>0</v>
      </c>
      <c r="D31" s="37"/>
      <c r="E31" s="36">
        <v>0</v>
      </c>
      <c r="F31" s="37"/>
      <c r="G31" s="36">
        <v>0</v>
      </c>
      <c r="H31" s="37"/>
      <c r="I31" s="36">
        <v>0</v>
      </c>
      <c r="J31" s="147">
        <f t="shared" ref="J31" si="4">B31*C31+D31*E31+F31*G31+H31*I31</f>
        <v>0</v>
      </c>
      <c r="K31" s="134" t="s">
        <v>57</v>
      </c>
      <c r="L31" s="134"/>
    </row>
    <row r="32" spans="1:12" s="135" customFormat="1" ht="18" customHeight="1" x14ac:dyDescent="0.15">
      <c r="A32" s="148" t="s">
        <v>61</v>
      </c>
      <c r="B32" s="175"/>
      <c r="C32" s="176"/>
      <c r="D32" s="176"/>
      <c r="E32" s="176"/>
      <c r="F32" s="176"/>
      <c r="G32" s="176"/>
      <c r="H32" s="176"/>
      <c r="I32" s="176"/>
      <c r="J32" s="149">
        <f>SUMIF(K:K,"1c",J:J)</f>
        <v>0</v>
      </c>
      <c r="K32" s="134" t="s">
        <v>54</v>
      </c>
      <c r="L32" s="134"/>
    </row>
    <row r="33" spans="1:15" s="135" customFormat="1" ht="20" customHeight="1" x14ac:dyDescent="0.15">
      <c r="A33" s="131" t="s">
        <v>62</v>
      </c>
      <c r="B33" s="173"/>
      <c r="C33" s="174"/>
      <c r="D33" s="174"/>
      <c r="E33" s="174"/>
      <c r="F33" s="174"/>
      <c r="G33" s="174"/>
      <c r="H33" s="174"/>
      <c r="I33" s="174"/>
      <c r="J33" s="133"/>
      <c r="K33" s="134"/>
      <c r="L33" s="134"/>
    </row>
    <row r="34" spans="1:15" s="135" customFormat="1" ht="18" customHeight="1" x14ac:dyDescent="0.15">
      <c r="A34" s="150" t="s">
        <v>63</v>
      </c>
      <c r="B34" s="42"/>
      <c r="C34" s="39">
        <v>0</v>
      </c>
      <c r="D34" s="40"/>
      <c r="E34" s="39">
        <v>0</v>
      </c>
      <c r="F34" s="40"/>
      <c r="G34" s="39">
        <v>0</v>
      </c>
      <c r="H34" s="40"/>
      <c r="I34" s="39">
        <v>0</v>
      </c>
      <c r="J34" s="137">
        <f t="shared" ref="J34:J35" si="5">B34*C34+D34*E34+F34*G34+H34*I34</f>
        <v>0</v>
      </c>
      <c r="K34" s="134" t="s">
        <v>64</v>
      </c>
      <c r="L34" s="134"/>
    </row>
    <row r="35" spans="1:15" s="135" customFormat="1" ht="18" customHeight="1" x14ac:dyDescent="0.15">
      <c r="A35" s="146" t="s">
        <v>65</v>
      </c>
      <c r="B35" s="35"/>
      <c r="C35" s="36">
        <v>0</v>
      </c>
      <c r="D35" s="37"/>
      <c r="E35" s="36">
        <v>0</v>
      </c>
      <c r="F35" s="37"/>
      <c r="G35" s="36">
        <v>0</v>
      </c>
      <c r="H35" s="37"/>
      <c r="I35" s="36">
        <v>0</v>
      </c>
      <c r="J35" s="147">
        <f t="shared" si="5"/>
        <v>0</v>
      </c>
      <c r="K35" s="134" t="s">
        <v>64</v>
      </c>
      <c r="L35" s="134"/>
    </row>
    <row r="36" spans="1:15" s="135" customFormat="1" ht="18" customHeight="1" x14ac:dyDescent="0.15">
      <c r="A36" s="148" t="s">
        <v>66</v>
      </c>
      <c r="B36" s="175"/>
      <c r="C36" s="176"/>
      <c r="D36" s="176"/>
      <c r="E36" s="176"/>
      <c r="F36" s="176"/>
      <c r="G36" s="176"/>
      <c r="H36" s="176"/>
      <c r="I36" s="176"/>
      <c r="J36" s="149">
        <f>SUMIF(K:K,"1d",J:J)</f>
        <v>0</v>
      </c>
      <c r="K36" s="134" t="s">
        <v>54</v>
      </c>
      <c r="L36" s="134"/>
    </row>
    <row r="37" spans="1:15" s="135" customFormat="1" ht="20" customHeight="1" x14ac:dyDescent="0.15">
      <c r="A37" s="131" t="s">
        <v>67</v>
      </c>
      <c r="B37" s="173"/>
      <c r="C37" s="174"/>
      <c r="D37" s="174"/>
      <c r="E37" s="174"/>
      <c r="F37" s="174"/>
      <c r="G37" s="174"/>
      <c r="H37" s="174"/>
      <c r="I37" s="174"/>
      <c r="J37" s="133"/>
      <c r="K37" s="134"/>
      <c r="L37" s="134"/>
    </row>
    <row r="38" spans="1:15" s="135" customFormat="1" ht="42" x14ac:dyDescent="0.15">
      <c r="A38" s="151" t="s">
        <v>68</v>
      </c>
      <c r="B38" s="38"/>
      <c r="C38" s="39">
        <v>0</v>
      </c>
      <c r="D38" s="40"/>
      <c r="E38" s="39">
        <v>0</v>
      </c>
      <c r="F38" s="40"/>
      <c r="G38" s="39">
        <v>0</v>
      </c>
      <c r="H38" s="40"/>
      <c r="I38" s="39">
        <v>0</v>
      </c>
      <c r="J38" s="137">
        <f t="shared" ref="J38" si="6">B38*C38+D38*E38+F38*G38+H38*I38</f>
        <v>0</v>
      </c>
      <c r="K38" s="134" t="s">
        <v>69</v>
      </c>
      <c r="L38" s="134"/>
    </row>
    <row r="39" spans="1:15" s="125" customFormat="1" ht="18" customHeight="1" x14ac:dyDescent="0.15">
      <c r="A39" s="142" t="s">
        <v>70</v>
      </c>
      <c r="B39" s="171"/>
      <c r="C39" s="171"/>
      <c r="D39" s="171"/>
      <c r="E39" s="171"/>
      <c r="F39" s="171"/>
      <c r="G39" s="171"/>
      <c r="H39" s="171"/>
      <c r="I39" s="171"/>
      <c r="J39" s="144">
        <f>SUMIF(K:K,"1e",J:J)</f>
        <v>0</v>
      </c>
      <c r="K39" s="134" t="s">
        <v>54</v>
      </c>
      <c r="L39" s="152"/>
    </row>
    <row r="40" spans="1:15" ht="28" customHeight="1" x14ac:dyDescent="0.15">
      <c r="A40" s="153" t="s">
        <v>71</v>
      </c>
      <c r="B40" s="177"/>
      <c r="C40" s="177"/>
      <c r="D40" s="177"/>
      <c r="E40" s="177"/>
      <c r="F40" s="177"/>
      <c r="G40" s="177"/>
      <c r="H40" s="177"/>
      <c r="I40" s="177"/>
      <c r="J40" s="154"/>
      <c r="K40" s="155"/>
      <c r="L40" s="155"/>
    </row>
    <row r="41" spans="1:15" ht="15" outlineLevel="1" x14ac:dyDescent="0.15">
      <c r="A41" s="156" t="s">
        <v>72</v>
      </c>
      <c r="B41" s="42"/>
      <c r="C41" s="39">
        <v>0</v>
      </c>
      <c r="D41" s="40"/>
      <c r="E41" s="39">
        <v>0</v>
      </c>
      <c r="F41" s="40"/>
      <c r="G41" s="39">
        <v>0</v>
      </c>
      <c r="H41" s="40"/>
      <c r="I41" s="39">
        <v>0</v>
      </c>
      <c r="J41" s="137">
        <f t="shared" ref="J41:J45" si="7">B41*C41+D41*E41+F41*G41+H41*I41</f>
        <v>0</v>
      </c>
      <c r="K41" s="134" t="s">
        <v>73</v>
      </c>
      <c r="L41" s="155"/>
    </row>
    <row r="42" spans="1:15" ht="15" outlineLevel="1" x14ac:dyDescent="0.15">
      <c r="A42" s="145" t="s">
        <v>74</v>
      </c>
      <c r="B42" s="42"/>
      <c r="C42" s="39">
        <v>0</v>
      </c>
      <c r="D42" s="40"/>
      <c r="E42" s="39">
        <v>0</v>
      </c>
      <c r="F42" s="40"/>
      <c r="G42" s="39">
        <v>0</v>
      </c>
      <c r="H42" s="40"/>
      <c r="I42" s="39">
        <v>0</v>
      </c>
      <c r="J42" s="137">
        <f t="shared" si="7"/>
        <v>0</v>
      </c>
      <c r="K42" s="134" t="s">
        <v>73</v>
      </c>
      <c r="L42" s="155"/>
    </row>
    <row r="43" spans="1:15" ht="15" outlineLevel="1" x14ac:dyDescent="0.15">
      <c r="A43" s="145" t="s">
        <v>75</v>
      </c>
      <c r="B43" s="42"/>
      <c r="C43" s="39">
        <v>0</v>
      </c>
      <c r="D43" s="40"/>
      <c r="E43" s="39">
        <v>0</v>
      </c>
      <c r="F43" s="40"/>
      <c r="G43" s="39">
        <v>0</v>
      </c>
      <c r="H43" s="40"/>
      <c r="I43" s="39">
        <v>0</v>
      </c>
      <c r="J43" s="137">
        <f t="shared" si="7"/>
        <v>0</v>
      </c>
      <c r="K43" s="134" t="s">
        <v>73</v>
      </c>
      <c r="L43" s="155"/>
    </row>
    <row r="44" spans="1:15" ht="16" outlineLevel="1" thickBot="1" x14ac:dyDescent="0.2">
      <c r="A44" s="145" t="s">
        <v>76</v>
      </c>
      <c r="B44" s="42"/>
      <c r="C44" s="39">
        <v>0</v>
      </c>
      <c r="D44" s="40"/>
      <c r="E44" s="39">
        <v>0</v>
      </c>
      <c r="F44" s="40"/>
      <c r="G44" s="39">
        <v>0</v>
      </c>
      <c r="H44" s="40"/>
      <c r="I44" s="39">
        <v>0</v>
      </c>
      <c r="J44" s="137">
        <f t="shared" ref="J44" si="8">B44*C44+D44*E44+F44*G44+H44*I44</f>
        <v>0</v>
      </c>
      <c r="K44" s="134" t="s">
        <v>73</v>
      </c>
      <c r="L44" s="155"/>
    </row>
    <row r="45" spans="1:15" s="135" customFormat="1" ht="29" outlineLevel="1" thickBot="1" x14ac:dyDescent="0.2">
      <c r="A45" s="156" t="s">
        <v>77</v>
      </c>
      <c r="B45" s="38"/>
      <c r="C45" s="39">
        <v>0</v>
      </c>
      <c r="D45" s="40"/>
      <c r="E45" s="39">
        <v>0</v>
      </c>
      <c r="F45" s="40"/>
      <c r="G45" s="39">
        <v>0</v>
      </c>
      <c r="H45" s="40"/>
      <c r="I45" s="39">
        <v>0</v>
      </c>
      <c r="J45" s="137">
        <f t="shared" si="7"/>
        <v>0</v>
      </c>
      <c r="K45" s="134" t="s">
        <v>73</v>
      </c>
      <c r="L45" s="134"/>
    </row>
    <row r="46" spans="1:15" ht="18" customHeight="1" thickBot="1" x14ac:dyDescent="0.25">
      <c r="A46" s="142" t="s">
        <v>78</v>
      </c>
      <c r="B46" s="171"/>
      <c r="C46" s="171"/>
      <c r="D46" s="171"/>
      <c r="E46" s="171"/>
      <c r="F46" s="171"/>
      <c r="G46" s="171"/>
      <c r="H46" s="171"/>
      <c r="I46" s="171"/>
      <c r="J46" s="144">
        <f>SUMIF(K:K,"1f",J:J)</f>
        <v>0</v>
      </c>
      <c r="K46" s="134" t="s">
        <v>54</v>
      </c>
      <c r="L46" s="155"/>
      <c r="N46" s="157"/>
      <c r="O46" s="158"/>
    </row>
    <row r="47" spans="1:15" ht="28" customHeight="1" x14ac:dyDescent="0.15">
      <c r="A47" s="153" t="s">
        <v>79</v>
      </c>
      <c r="B47" s="177"/>
      <c r="C47" s="177"/>
      <c r="D47" s="177"/>
      <c r="E47" s="177"/>
      <c r="F47" s="177"/>
      <c r="G47" s="177"/>
      <c r="H47" s="177"/>
      <c r="I47" s="177"/>
      <c r="J47" s="154"/>
      <c r="K47" s="155"/>
      <c r="L47" s="155"/>
      <c r="N47" s="159"/>
      <c r="O47" s="135"/>
    </row>
    <row r="48" spans="1:15" ht="22.25" customHeight="1" outlineLevel="1" x14ac:dyDescent="0.15">
      <c r="A48" s="160" t="s">
        <v>80</v>
      </c>
      <c r="B48" s="42"/>
      <c r="C48" s="39">
        <v>0</v>
      </c>
      <c r="D48" s="40"/>
      <c r="E48" s="39">
        <v>0</v>
      </c>
      <c r="F48" s="40"/>
      <c r="G48" s="39">
        <v>0</v>
      </c>
      <c r="H48" s="40"/>
      <c r="I48" s="39">
        <v>0</v>
      </c>
      <c r="J48" s="137">
        <f t="shared" ref="J48:J49" si="9">B48*C48+D48*E48+F48*G48+H48*I48</f>
        <v>0</v>
      </c>
      <c r="K48" s="134" t="s">
        <v>81</v>
      </c>
      <c r="L48" s="155"/>
      <c r="N48" s="159"/>
      <c r="O48" s="135"/>
    </row>
    <row r="49" spans="1:15" ht="15" outlineLevel="1" x14ac:dyDescent="0.15">
      <c r="A49" s="145" t="s">
        <v>82</v>
      </c>
      <c r="B49" s="42"/>
      <c r="C49" s="39">
        <v>0</v>
      </c>
      <c r="D49" s="40"/>
      <c r="E49" s="39">
        <v>0</v>
      </c>
      <c r="F49" s="40"/>
      <c r="G49" s="39">
        <v>0</v>
      </c>
      <c r="H49" s="40"/>
      <c r="I49" s="39">
        <v>0</v>
      </c>
      <c r="J49" s="137">
        <f t="shared" si="9"/>
        <v>0</v>
      </c>
      <c r="K49" s="134" t="s">
        <v>81</v>
      </c>
      <c r="L49" s="155"/>
      <c r="N49" s="159"/>
      <c r="O49" s="135"/>
    </row>
    <row r="50" spans="1:15" ht="18" customHeight="1" x14ac:dyDescent="0.15">
      <c r="A50" s="142" t="s">
        <v>83</v>
      </c>
      <c r="B50" s="143"/>
      <c r="C50" s="143"/>
      <c r="D50" s="143"/>
      <c r="E50" s="143"/>
      <c r="F50" s="143"/>
      <c r="G50" s="143"/>
      <c r="H50" s="143"/>
      <c r="I50" s="143"/>
      <c r="J50" s="144">
        <f>SUMIF(K:K,"1g",J:J)</f>
        <v>0</v>
      </c>
      <c r="K50" s="134" t="s">
        <v>54</v>
      </c>
      <c r="L50" s="155"/>
    </row>
    <row r="51" spans="1:15" ht="18" customHeight="1" x14ac:dyDescent="0.25">
      <c r="A51" s="161" t="s">
        <v>14</v>
      </c>
      <c r="B51" s="162"/>
      <c r="C51" s="162"/>
      <c r="D51" s="162"/>
      <c r="E51" s="162"/>
      <c r="F51" s="162"/>
      <c r="G51" s="162"/>
      <c r="H51" s="162"/>
      <c r="I51" s="162"/>
      <c r="J51" s="163">
        <f>J53-J52</f>
        <v>0</v>
      </c>
      <c r="K51" s="164"/>
      <c r="L51" s="155"/>
    </row>
    <row r="52" spans="1:15" ht="18" customHeight="1" x14ac:dyDescent="0.25">
      <c r="A52" s="165" t="s">
        <v>15</v>
      </c>
      <c r="B52" s="166"/>
      <c r="C52" s="166"/>
      <c r="D52" s="166"/>
      <c r="E52" s="166"/>
      <c r="F52" s="166"/>
      <c r="G52" s="166"/>
      <c r="H52" s="166"/>
      <c r="I52" s="166"/>
      <c r="J52" s="167">
        <f>SUMIF(L:L,"OPT",J:J)</f>
        <v>0</v>
      </c>
      <c r="K52" s="164"/>
      <c r="L52" s="155"/>
    </row>
    <row r="53" spans="1:15" ht="17" thickBot="1" x14ac:dyDescent="0.2">
      <c r="A53" s="168" t="s">
        <v>16</v>
      </c>
      <c r="B53" s="169"/>
      <c r="C53" s="169"/>
      <c r="D53" s="169"/>
      <c r="E53" s="169"/>
      <c r="F53" s="169"/>
      <c r="G53" s="169"/>
      <c r="H53" s="169"/>
      <c r="I53" s="169"/>
      <c r="J53" s="170">
        <f>SUMIF(K:K,"ZS",J:J)</f>
        <v>0</v>
      </c>
      <c r="K53" s="164"/>
      <c r="L53" s="155"/>
    </row>
    <row r="55" spans="1:15" x14ac:dyDescent="0.15">
      <c r="A55" s="98"/>
    </row>
    <row r="56" spans="1:15" x14ac:dyDescent="0.15">
      <c r="A56" s="98"/>
    </row>
    <row r="57" spans="1:15" x14ac:dyDescent="0.15">
      <c r="A57" s="98"/>
    </row>
    <row r="58" spans="1:15" x14ac:dyDescent="0.15">
      <c r="A58" s="98"/>
    </row>
    <row r="59" spans="1:15" x14ac:dyDescent="0.15">
      <c r="A59" s="98"/>
    </row>
    <row r="60" spans="1:15" x14ac:dyDescent="0.15">
      <c r="A60" s="98"/>
    </row>
    <row r="61" spans="1:15" x14ac:dyDescent="0.15">
      <c r="A61" s="98"/>
    </row>
    <row r="62" spans="1:15" x14ac:dyDescent="0.15">
      <c r="A62" s="98"/>
    </row>
    <row r="63" spans="1:15" x14ac:dyDescent="0.15">
      <c r="A63" s="98"/>
    </row>
    <row r="64" spans="1:15" x14ac:dyDescent="0.15">
      <c r="A64" s="98"/>
    </row>
    <row r="65" spans="1:1" x14ac:dyDescent="0.15">
      <c r="A65" s="98"/>
    </row>
    <row r="66" spans="1:1" x14ac:dyDescent="0.15">
      <c r="A66" s="98"/>
    </row>
    <row r="67" spans="1:1" x14ac:dyDescent="0.15">
      <c r="A67" s="98"/>
    </row>
    <row r="68" spans="1:1" x14ac:dyDescent="0.15">
      <c r="A68" s="98"/>
    </row>
    <row r="69" spans="1:1" x14ac:dyDescent="0.15">
      <c r="A69" s="98"/>
    </row>
    <row r="70" spans="1:1" x14ac:dyDescent="0.15">
      <c r="A70" s="98"/>
    </row>
    <row r="71" spans="1:1" x14ac:dyDescent="0.15">
      <c r="A71" s="98"/>
    </row>
    <row r="72" spans="1:1" x14ac:dyDescent="0.15">
      <c r="A72" s="98"/>
    </row>
    <row r="73" spans="1:1" x14ac:dyDescent="0.15">
      <c r="A73" s="98"/>
    </row>
    <row r="74" spans="1:1" x14ac:dyDescent="0.15">
      <c r="A74" s="98"/>
    </row>
    <row r="75" spans="1:1" x14ac:dyDescent="0.15">
      <c r="A75" s="98"/>
    </row>
    <row r="76" spans="1:1" x14ac:dyDescent="0.15">
      <c r="A76" s="98"/>
    </row>
    <row r="77" spans="1:1" x14ac:dyDescent="0.15">
      <c r="A77" s="98"/>
    </row>
    <row r="78" spans="1:1" x14ac:dyDescent="0.15">
      <c r="A78" s="98"/>
    </row>
    <row r="79" spans="1:1" x14ac:dyDescent="0.15">
      <c r="A79" s="98"/>
    </row>
    <row r="80" spans="1:1" x14ac:dyDescent="0.15">
      <c r="A80" s="98"/>
    </row>
    <row r="81" spans="1:1" x14ac:dyDescent="0.15">
      <c r="A81" s="98"/>
    </row>
    <row r="82" spans="1:1" x14ac:dyDescent="0.15">
      <c r="A82" s="98"/>
    </row>
    <row r="83" spans="1:1" x14ac:dyDescent="0.15">
      <c r="A83" s="98"/>
    </row>
    <row r="84" spans="1:1" x14ac:dyDescent="0.15">
      <c r="A84" s="98"/>
    </row>
    <row r="85" spans="1:1" x14ac:dyDescent="0.15">
      <c r="A85" s="98"/>
    </row>
    <row r="86" spans="1:1" x14ac:dyDescent="0.15">
      <c r="A86" s="98"/>
    </row>
    <row r="87" spans="1:1" x14ac:dyDescent="0.15">
      <c r="A87" s="98"/>
    </row>
    <row r="88" spans="1:1" x14ac:dyDescent="0.15">
      <c r="A88" s="98"/>
    </row>
    <row r="89" spans="1:1" x14ac:dyDescent="0.15">
      <c r="A89" s="98"/>
    </row>
    <row r="90" spans="1:1" x14ac:dyDescent="0.15">
      <c r="A90" s="98"/>
    </row>
    <row r="91" spans="1:1" x14ac:dyDescent="0.15">
      <c r="A91" s="98"/>
    </row>
    <row r="92" spans="1:1" x14ac:dyDescent="0.15">
      <c r="A92" s="98"/>
    </row>
  </sheetData>
  <sheetProtection algorithmName="SHA-512" hashValue="hzNI6uFEBoujaUyyr4I8yGZRMcR07ovXw+RHJSVkHGglcxTsKHiw2wqO5Lt1hFrTZahg//BeJNexCj9/dssXsw==" saltValue="gLgx/X/BQECWxiAc73Y44w==" spinCount="100000" sheet="1" objects="1" scenarios="1"/>
  <mergeCells count="2">
    <mergeCell ref="H4:I4"/>
    <mergeCell ref="B1:G2"/>
  </mergeCells>
  <printOptions horizontalCentered="1" gridLines="1"/>
  <pageMargins left="0.23622047244094491" right="0.23622047244094491" top="0.74803149606299213" bottom="0.74803149606299213" header="0.31496062992125984" footer="0.31496062992125984"/>
  <pageSetup paperSize="9" scale="43" orientation="landscape"/>
  <headerFooter>
    <oddFooter>&amp;C&amp;A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E809F-EA09-4F24-9723-E68820C008A1}">
  <sheetPr>
    <tabColor rgb="FFB09F93"/>
  </sheetPr>
  <dimension ref="A1:L18"/>
  <sheetViews>
    <sheetView showGridLines="0" zoomScale="140" zoomScaleNormal="140" zoomScalePageLayoutView="88" workbookViewId="0">
      <pane xSplit="1" ySplit="5" topLeftCell="B6" activePane="bottomRight" state="frozen"/>
      <selection pane="topRight" activeCell="F96" sqref="F96"/>
      <selection pane="bottomLeft" activeCell="F96" sqref="F96"/>
      <selection pane="bottomRight" activeCell="A8" sqref="A8:I11"/>
    </sheetView>
  </sheetViews>
  <sheetFormatPr baseColWidth="10" defaultColWidth="11" defaultRowHeight="13" outlineLevelRow="1" x14ac:dyDescent="0.15"/>
  <cols>
    <col min="1" max="1" width="65.1640625" style="93" customWidth="1"/>
    <col min="2" max="2" width="13.83203125" style="104" customWidth="1"/>
    <col min="3" max="3" width="14.83203125" style="103" customWidth="1"/>
    <col min="4" max="4" width="13.83203125" style="101" customWidth="1"/>
    <col min="5" max="5" width="13.83203125" style="102" customWidth="1"/>
    <col min="6" max="6" width="13.83203125" style="101" customWidth="1"/>
    <col min="7" max="7" width="15.83203125" style="103" customWidth="1"/>
    <col min="8" max="8" width="13.83203125" style="104" customWidth="1"/>
    <col min="9" max="9" width="13.83203125" style="103" customWidth="1"/>
    <col min="10" max="10" width="13.83203125" style="105" customWidth="1"/>
    <col min="11" max="11" width="7.83203125" style="180" customWidth="1"/>
    <col min="12" max="12" width="7.83203125" style="98" customWidth="1"/>
    <col min="13" max="16384" width="11" style="98"/>
  </cols>
  <sheetData>
    <row r="1" spans="1:12" ht="84" customHeight="1" x14ac:dyDescent="0.15">
      <c r="B1" s="178" t="s">
        <v>25</v>
      </c>
      <c r="C1" s="179"/>
      <c r="D1" s="179"/>
      <c r="E1" s="179"/>
      <c r="F1" s="179"/>
      <c r="G1" s="179"/>
      <c r="H1" s="179"/>
    </row>
    <row r="2" spans="1:12" ht="16" x14ac:dyDescent="0.15">
      <c r="B2" s="181"/>
      <c r="C2" s="182"/>
      <c r="D2" s="183"/>
    </row>
    <row r="3" spans="1:12" ht="21" customHeight="1" x14ac:dyDescent="0.15">
      <c r="B3" s="99"/>
      <c r="C3" s="100"/>
    </row>
    <row r="4" spans="1:12" ht="31.25" customHeight="1" x14ac:dyDescent="0.15">
      <c r="A4" s="184" t="s">
        <v>84</v>
      </c>
      <c r="B4" s="107"/>
      <c r="C4" s="107"/>
      <c r="D4" s="107"/>
      <c r="E4" s="107"/>
      <c r="F4" s="107"/>
      <c r="G4" s="107"/>
      <c r="H4" s="108" t="s">
        <v>1</v>
      </c>
      <c r="I4" s="108"/>
      <c r="J4" s="109">
        <f>J12</f>
        <v>0</v>
      </c>
    </row>
    <row r="5" spans="1:12" ht="21" customHeight="1" thickBot="1" x14ac:dyDescent="0.2">
      <c r="B5" s="99"/>
      <c r="C5" s="100"/>
      <c r="E5" s="110"/>
      <c r="G5" s="111"/>
      <c r="I5" s="111"/>
      <c r="K5" s="185"/>
    </row>
    <row r="6" spans="1:12" s="125" customFormat="1" ht="53" customHeight="1" thickTop="1" thickBot="1" x14ac:dyDescent="0.2">
      <c r="A6" s="113" t="s">
        <v>27</v>
      </c>
      <c r="B6" s="114" t="s">
        <v>28</v>
      </c>
      <c r="C6" s="115" t="s">
        <v>29</v>
      </c>
      <c r="D6" s="116" t="s">
        <v>236</v>
      </c>
      <c r="E6" s="117" t="s">
        <v>237</v>
      </c>
      <c r="F6" s="118" t="s">
        <v>238</v>
      </c>
      <c r="G6" s="119" t="s">
        <v>239</v>
      </c>
      <c r="H6" s="120" t="s">
        <v>30</v>
      </c>
      <c r="I6" s="121" t="s">
        <v>31</v>
      </c>
      <c r="J6" s="122" t="s">
        <v>32</v>
      </c>
      <c r="K6" s="186" t="s">
        <v>33</v>
      </c>
      <c r="L6" s="124" t="s">
        <v>34</v>
      </c>
    </row>
    <row r="7" spans="1:12" s="125" customFormat="1" ht="53" customHeight="1" thickBot="1" x14ac:dyDescent="0.2">
      <c r="A7" s="187" t="s">
        <v>85</v>
      </c>
      <c r="B7" s="127"/>
      <c r="C7" s="127"/>
      <c r="D7" s="127"/>
      <c r="E7" s="127"/>
      <c r="F7" s="127"/>
      <c r="G7" s="127"/>
      <c r="H7" s="127"/>
      <c r="I7" s="127"/>
      <c r="J7" s="127"/>
      <c r="K7" s="188"/>
      <c r="L7" s="189"/>
    </row>
    <row r="8" spans="1:12" ht="16" outlineLevel="1" thickBot="1" x14ac:dyDescent="0.2">
      <c r="A8" s="201"/>
      <c r="B8" s="56"/>
      <c r="C8" s="57">
        <v>0</v>
      </c>
      <c r="D8" s="58"/>
      <c r="E8" s="57">
        <v>0</v>
      </c>
      <c r="F8" s="58"/>
      <c r="G8" s="57">
        <v>0</v>
      </c>
      <c r="H8" s="58"/>
      <c r="I8" s="57">
        <v>0</v>
      </c>
      <c r="J8" s="191">
        <f t="shared" ref="J8:J10" si="0">B8*C8+D8*E8+F8*G8+H8*I8</f>
        <v>0</v>
      </c>
      <c r="K8" s="192"/>
      <c r="L8" s="155" t="s">
        <v>52</v>
      </c>
    </row>
    <row r="9" spans="1:12" ht="15" outlineLevel="1" x14ac:dyDescent="0.15">
      <c r="A9" s="201"/>
      <c r="B9" s="56"/>
      <c r="C9" s="57">
        <v>0</v>
      </c>
      <c r="D9" s="58"/>
      <c r="E9" s="57">
        <v>0</v>
      </c>
      <c r="F9" s="58"/>
      <c r="G9" s="57">
        <v>0</v>
      </c>
      <c r="H9" s="58"/>
      <c r="I9" s="57">
        <v>0</v>
      </c>
      <c r="J9" s="191">
        <f t="shared" si="0"/>
        <v>0</v>
      </c>
      <c r="K9" s="193"/>
      <c r="L9" s="155" t="s">
        <v>52</v>
      </c>
    </row>
    <row r="10" spans="1:12" ht="16" outlineLevel="1" thickBot="1" x14ac:dyDescent="0.2">
      <c r="A10" s="201"/>
      <c r="B10" s="56"/>
      <c r="C10" s="57">
        <v>0</v>
      </c>
      <c r="D10" s="58"/>
      <c r="E10" s="57">
        <v>0</v>
      </c>
      <c r="F10" s="58"/>
      <c r="G10" s="57">
        <v>0</v>
      </c>
      <c r="H10" s="58"/>
      <c r="I10" s="57">
        <v>0</v>
      </c>
      <c r="J10" s="191">
        <f t="shared" si="0"/>
        <v>0</v>
      </c>
      <c r="K10" s="193"/>
      <c r="L10" s="155" t="s">
        <v>52</v>
      </c>
    </row>
    <row r="11" spans="1:12" ht="18" customHeight="1" thickBot="1" x14ac:dyDescent="0.2">
      <c r="A11" s="59"/>
      <c r="B11" s="59"/>
      <c r="C11" s="60">
        <v>0</v>
      </c>
      <c r="D11" s="61"/>
      <c r="E11" s="60">
        <v>0</v>
      </c>
      <c r="F11" s="61"/>
      <c r="G11" s="60">
        <v>0</v>
      </c>
      <c r="H11" s="61"/>
      <c r="I11" s="60">
        <v>0</v>
      </c>
      <c r="J11" s="194">
        <f>B11*C11+D11*E11+F11*G11+H11*I11</f>
        <v>0</v>
      </c>
      <c r="K11" s="193"/>
      <c r="L11" s="155" t="s">
        <v>52</v>
      </c>
    </row>
    <row r="12" spans="1:12" ht="23.25" customHeight="1" thickBot="1" x14ac:dyDescent="0.3">
      <c r="A12" s="195" t="s">
        <v>86</v>
      </c>
      <c r="B12" s="196"/>
      <c r="C12" s="196"/>
      <c r="D12" s="196"/>
      <c r="E12" s="196"/>
      <c r="F12" s="196"/>
      <c r="G12" s="196"/>
      <c r="H12" s="196"/>
      <c r="I12" s="196"/>
      <c r="J12" s="197">
        <f>SUMIF(L:L,"OPT",J:J)</f>
        <v>0</v>
      </c>
      <c r="K12" s="198"/>
      <c r="L12" s="199"/>
    </row>
    <row r="13" spans="1:12" x14ac:dyDescent="0.15">
      <c r="J13" s="200"/>
    </row>
    <row r="14" spans="1:12" x14ac:dyDescent="0.15">
      <c r="J14" s="200"/>
    </row>
    <row r="15" spans="1:12" x14ac:dyDescent="0.15">
      <c r="J15" s="200"/>
    </row>
    <row r="16" spans="1:12" x14ac:dyDescent="0.15">
      <c r="J16" s="200"/>
    </row>
    <row r="17" spans="10:10" x14ac:dyDescent="0.15">
      <c r="J17" s="200"/>
    </row>
    <row r="18" spans="10:10" x14ac:dyDescent="0.15">
      <c r="J18" s="200"/>
    </row>
  </sheetData>
  <sheetProtection algorithmName="SHA-512" hashValue="V8QOY7Kz5CH3zbOy4ta8vveHF+uYXqvHd6y6xudqxw7TE5XzSLeLMogSYhD0t/eE1rpiPXDrG8NL3JRSgwQc8A==" saltValue="HDEJ7OCJreFYWFiZX3WQYQ==" spinCount="100000" sheet="1" objects="1" scenarios="1"/>
  <mergeCells count="2">
    <mergeCell ref="B1:H1"/>
    <mergeCell ref="H4:I4"/>
  </mergeCells>
  <printOptions horizontalCentered="1" gridLines="1"/>
  <pageMargins left="0.23622047244094491" right="0.23622047244094491" top="0.74803149606299213" bottom="0.74803149606299213" header="0.31496062992125984" footer="0.31496062992125984"/>
  <pageSetup paperSize="9" scale="55" orientation="landscape"/>
  <headerFooter>
    <oddFooter>&amp;C&amp;A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0BCD5-1FB0-4680-9A67-7BA168854CB3}">
  <dimension ref="A1:L54"/>
  <sheetViews>
    <sheetView showGridLines="0" zoomScale="140" zoomScaleNormal="140" zoomScalePageLayoutView="88" workbookViewId="0">
      <pane xSplit="1" ySplit="3" topLeftCell="B28" activePane="bottomRight" state="frozen"/>
      <selection pane="topRight" activeCell="F96" sqref="F96"/>
      <selection pane="bottomLeft" activeCell="F96" sqref="F96"/>
      <selection pane="bottomRight" activeCell="B7" sqref="B7:I43"/>
    </sheetView>
  </sheetViews>
  <sheetFormatPr baseColWidth="10" defaultColWidth="11" defaultRowHeight="13" outlineLevelRow="1" x14ac:dyDescent="0.15"/>
  <cols>
    <col min="1" max="1" width="65.1640625" style="93" customWidth="1"/>
    <col min="2" max="2" width="13.83203125" style="104" customWidth="1"/>
    <col min="3" max="3" width="15.33203125" style="103" customWidth="1"/>
    <col min="4" max="4" width="13.83203125" style="101" customWidth="1"/>
    <col min="5" max="5" width="13.83203125" style="102" customWidth="1"/>
    <col min="6" max="6" width="13.83203125" style="101" customWidth="1"/>
    <col min="7" max="7" width="15.5" style="103" customWidth="1"/>
    <col min="8" max="8" width="13.83203125" style="104" customWidth="1"/>
    <col min="9" max="9" width="13.83203125" style="103" customWidth="1"/>
    <col min="10" max="10" width="9.5" style="105" customWidth="1"/>
    <col min="11" max="11" width="7.5" style="180" customWidth="1"/>
    <col min="12" max="12" width="6.1640625" style="98" customWidth="1"/>
    <col min="13" max="16384" width="11" style="98"/>
  </cols>
  <sheetData>
    <row r="1" spans="1:12" ht="84" customHeight="1" x14ac:dyDescent="0.15">
      <c r="B1" s="178" t="s">
        <v>25</v>
      </c>
      <c r="C1" s="179"/>
      <c r="D1" s="179"/>
      <c r="E1" s="179"/>
      <c r="F1" s="179"/>
      <c r="G1" s="179"/>
      <c r="H1" s="179"/>
    </row>
    <row r="2" spans="1:12" ht="31.25" customHeight="1" x14ac:dyDescent="0.15">
      <c r="A2" s="202" t="s">
        <v>87</v>
      </c>
      <c r="B2" s="107"/>
      <c r="C2" s="107"/>
      <c r="D2" s="107"/>
      <c r="E2" s="107"/>
      <c r="F2" s="107"/>
      <c r="G2" s="107"/>
      <c r="H2" s="108" t="s">
        <v>1</v>
      </c>
      <c r="I2" s="108"/>
      <c r="J2" s="109">
        <f>J47</f>
        <v>0</v>
      </c>
    </row>
    <row r="3" spans="1:12" ht="21" customHeight="1" x14ac:dyDescent="0.15">
      <c r="B3" s="99"/>
      <c r="C3" s="100"/>
      <c r="E3" s="110"/>
      <c r="G3" s="111"/>
      <c r="I3" s="111"/>
      <c r="K3" s="185"/>
    </row>
    <row r="4" spans="1:12" s="125" customFormat="1" ht="53" customHeight="1" x14ac:dyDescent="0.15">
      <c r="A4" s="113" t="s">
        <v>27</v>
      </c>
      <c r="B4" s="114" t="s">
        <v>28</v>
      </c>
      <c r="C4" s="115" t="s">
        <v>29</v>
      </c>
      <c r="D4" s="116" t="s">
        <v>236</v>
      </c>
      <c r="E4" s="117" t="s">
        <v>237</v>
      </c>
      <c r="F4" s="118" t="s">
        <v>238</v>
      </c>
      <c r="G4" s="119" t="s">
        <v>239</v>
      </c>
      <c r="H4" s="120" t="s">
        <v>30</v>
      </c>
      <c r="I4" s="121" t="s">
        <v>31</v>
      </c>
      <c r="J4" s="203" t="s">
        <v>32</v>
      </c>
      <c r="K4" s="204" t="s">
        <v>33</v>
      </c>
      <c r="L4" s="205" t="s">
        <v>34</v>
      </c>
    </row>
    <row r="5" spans="1:12" s="125" customFormat="1" ht="53" customHeight="1" x14ac:dyDescent="0.15">
      <c r="A5" s="126" t="s">
        <v>88</v>
      </c>
      <c r="B5" s="127"/>
      <c r="C5" s="127"/>
      <c r="D5" s="127"/>
      <c r="E5" s="127"/>
      <c r="F5" s="127"/>
      <c r="G5" s="127"/>
      <c r="H5" s="127"/>
      <c r="I5" s="127"/>
      <c r="J5" s="127"/>
      <c r="K5" s="188"/>
      <c r="L5" s="189"/>
    </row>
    <row r="6" spans="1:12" s="135" customFormat="1" ht="20" customHeight="1" thickBot="1" x14ac:dyDescent="0.2">
      <c r="A6" s="131" t="s">
        <v>89</v>
      </c>
      <c r="B6" s="132"/>
      <c r="C6" s="133"/>
      <c r="D6" s="133"/>
      <c r="E6" s="133"/>
      <c r="F6" s="133"/>
      <c r="G6" s="133"/>
      <c r="H6" s="133"/>
      <c r="I6" s="133"/>
      <c r="J6" s="133"/>
      <c r="K6" s="206"/>
      <c r="L6" s="207"/>
    </row>
    <row r="7" spans="1:12" s="135" customFormat="1" ht="43" outlineLevel="1" thickBot="1" x14ac:dyDescent="0.2">
      <c r="A7" s="208" t="s">
        <v>90</v>
      </c>
      <c r="B7" s="35"/>
      <c r="C7" s="36">
        <v>0</v>
      </c>
      <c r="D7" s="40"/>
      <c r="E7" s="39">
        <v>0</v>
      </c>
      <c r="F7" s="37"/>
      <c r="G7" s="36">
        <v>0</v>
      </c>
      <c r="H7" s="37"/>
      <c r="I7" s="36">
        <v>0</v>
      </c>
      <c r="J7" s="147">
        <f>B7*C7+D7*E7+F7*G7+H7*I7</f>
        <v>0</v>
      </c>
      <c r="K7" s="209" t="s">
        <v>91</v>
      </c>
      <c r="L7" s="134"/>
    </row>
    <row r="8" spans="1:12" ht="28.5" customHeight="1" thickBot="1" x14ac:dyDescent="0.2">
      <c r="A8" s="142" t="s">
        <v>92</v>
      </c>
      <c r="B8" s="171"/>
      <c r="C8" s="171"/>
      <c r="D8" s="171"/>
      <c r="E8" s="171"/>
      <c r="F8" s="171"/>
      <c r="G8" s="171"/>
      <c r="H8" s="171"/>
      <c r="I8" s="171"/>
      <c r="J8" s="144">
        <f>SUMIF(K:K,"2.1",J:J)</f>
        <v>0</v>
      </c>
      <c r="K8" s="209" t="s">
        <v>93</v>
      </c>
      <c r="L8" s="155"/>
    </row>
    <row r="9" spans="1:12" ht="20" customHeight="1" thickBot="1" x14ac:dyDescent="0.2">
      <c r="A9" s="131" t="s">
        <v>94</v>
      </c>
      <c r="B9" s="173"/>
      <c r="C9" s="174"/>
      <c r="D9" s="174"/>
      <c r="E9" s="174"/>
      <c r="F9" s="174"/>
      <c r="G9" s="174"/>
      <c r="H9" s="174"/>
      <c r="I9" s="174"/>
      <c r="J9" s="133"/>
      <c r="K9" s="192"/>
      <c r="L9" s="155"/>
    </row>
    <row r="10" spans="1:12" ht="29" thickBot="1" x14ac:dyDescent="0.2">
      <c r="A10" s="156" t="s">
        <v>95</v>
      </c>
      <c r="B10" s="38"/>
      <c r="C10" s="39">
        <v>0</v>
      </c>
      <c r="D10" s="40"/>
      <c r="E10" s="39">
        <v>0</v>
      </c>
      <c r="F10" s="40"/>
      <c r="G10" s="39">
        <v>0</v>
      </c>
      <c r="H10" s="40"/>
      <c r="I10" s="39">
        <v>0</v>
      </c>
      <c r="J10" s="137">
        <f t="shared" ref="J10:J12" si="0">B10*C10+D10*E10+F10*G10+H10*I10</f>
        <v>0</v>
      </c>
      <c r="K10" s="192" t="s">
        <v>96</v>
      </c>
      <c r="L10" s="155"/>
    </row>
    <row r="11" spans="1:12" ht="28" x14ac:dyDescent="0.15">
      <c r="A11" s="156" t="s">
        <v>97</v>
      </c>
      <c r="B11" s="38"/>
      <c r="C11" s="39">
        <v>0</v>
      </c>
      <c r="D11" s="40"/>
      <c r="E11" s="39">
        <v>0</v>
      </c>
      <c r="F11" s="40"/>
      <c r="G11" s="39">
        <v>0</v>
      </c>
      <c r="H11" s="40"/>
      <c r="I11" s="39">
        <v>0</v>
      </c>
      <c r="J11" s="137">
        <f t="shared" si="0"/>
        <v>0</v>
      </c>
      <c r="K11" s="192" t="s">
        <v>96</v>
      </c>
      <c r="L11" s="155"/>
    </row>
    <row r="12" spans="1:12" ht="15" x14ac:dyDescent="0.15">
      <c r="A12" s="156" t="s">
        <v>98</v>
      </c>
      <c r="B12" s="38"/>
      <c r="C12" s="39">
        <v>0</v>
      </c>
      <c r="D12" s="40"/>
      <c r="E12" s="39">
        <v>0</v>
      </c>
      <c r="F12" s="40"/>
      <c r="G12" s="39">
        <v>0</v>
      </c>
      <c r="H12" s="40"/>
      <c r="I12" s="39">
        <v>0</v>
      </c>
      <c r="J12" s="137">
        <f t="shared" si="0"/>
        <v>0</v>
      </c>
      <c r="K12" s="192" t="s">
        <v>96</v>
      </c>
      <c r="L12" s="155"/>
    </row>
    <row r="13" spans="1:12" ht="28" outlineLevel="1" x14ac:dyDescent="0.15">
      <c r="A13" s="156" t="s">
        <v>99</v>
      </c>
      <c r="B13" s="38"/>
      <c r="C13" s="39">
        <v>0</v>
      </c>
      <c r="D13" s="40"/>
      <c r="E13" s="39">
        <v>0</v>
      </c>
      <c r="F13" s="40"/>
      <c r="G13" s="39">
        <v>0</v>
      </c>
      <c r="H13" s="40"/>
      <c r="I13" s="39">
        <v>0</v>
      </c>
      <c r="J13" s="137">
        <f t="shared" ref="J13:J18" si="1">B13*C13+D13*E13+F13*G13+H13*I13</f>
        <v>0</v>
      </c>
      <c r="K13" s="192" t="s">
        <v>96</v>
      </c>
      <c r="L13" s="155"/>
    </row>
    <row r="14" spans="1:12" ht="28" outlineLevel="1" x14ac:dyDescent="0.15">
      <c r="A14" s="156" t="s">
        <v>100</v>
      </c>
      <c r="B14" s="38"/>
      <c r="C14" s="39">
        <v>0</v>
      </c>
      <c r="D14" s="40"/>
      <c r="E14" s="39">
        <v>0</v>
      </c>
      <c r="F14" s="40"/>
      <c r="G14" s="39">
        <v>0</v>
      </c>
      <c r="H14" s="40"/>
      <c r="I14" s="39">
        <v>0</v>
      </c>
      <c r="J14" s="137">
        <f t="shared" si="1"/>
        <v>0</v>
      </c>
      <c r="K14" s="192" t="s">
        <v>96</v>
      </c>
      <c r="L14" s="155"/>
    </row>
    <row r="15" spans="1:12" ht="28" outlineLevel="1" x14ac:dyDescent="0.15">
      <c r="A15" s="156" t="s">
        <v>101</v>
      </c>
      <c r="B15" s="38"/>
      <c r="C15" s="39">
        <v>0</v>
      </c>
      <c r="D15" s="40"/>
      <c r="E15" s="39">
        <v>0</v>
      </c>
      <c r="F15" s="40"/>
      <c r="G15" s="39">
        <v>0</v>
      </c>
      <c r="H15" s="40"/>
      <c r="I15" s="39">
        <v>0</v>
      </c>
      <c r="J15" s="137">
        <f t="shared" si="1"/>
        <v>0</v>
      </c>
      <c r="K15" s="192" t="s">
        <v>96</v>
      </c>
      <c r="L15" s="155"/>
    </row>
    <row r="16" spans="1:12" ht="15" outlineLevel="1" x14ac:dyDescent="0.15">
      <c r="A16" s="160" t="s">
        <v>102</v>
      </c>
      <c r="B16" s="38"/>
      <c r="C16" s="39">
        <v>0</v>
      </c>
      <c r="D16" s="40"/>
      <c r="E16" s="39">
        <v>0</v>
      </c>
      <c r="F16" s="40"/>
      <c r="G16" s="39">
        <v>0</v>
      </c>
      <c r="H16" s="40"/>
      <c r="I16" s="39">
        <v>0</v>
      </c>
      <c r="J16" s="137">
        <f t="shared" ref="J16" si="2">B16*C16+D16*E16+F16*G16+H16*I16</f>
        <v>0</v>
      </c>
      <c r="K16" s="192" t="s">
        <v>96</v>
      </c>
      <c r="L16" s="155"/>
    </row>
    <row r="17" spans="1:12" ht="29" outlineLevel="1" thickBot="1" x14ac:dyDescent="0.2">
      <c r="A17" s="156" t="s">
        <v>103</v>
      </c>
      <c r="B17" s="38"/>
      <c r="C17" s="39">
        <v>0</v>
      </c>
      <c r="D17" s="40"/>
      <c r="E17" s="39">
        <v>0</v>
      </c>
      <c r="F17" s="40"/>
      <c r="G17" s="39">
        <v>0</v>
      </c>
      <c r="H17" s="40"/>
      <c r="I17" s="39">
        <v>0</v>
      </c>
      <c r="J17" s="137">
        <f t="shared" si="1"/>
        <v>0</v>
      </c>
      <c r="K17" s="192" t="s">
        <v>96</v>
      </c>
      <c r="L17" s="155"/>
    </row>
    <row r="18" spans="1:12" ht="16" outlineLevel="1" thickBot="1" x14ac:dyDescent="0.2">
      <c r="A18" s="210" t="s">
        <v>104</v>
      </c>
      <c r="B18" s="35"/>
      <c r="C18" s="36">
        <v>0</v>
      </c>
      <c r="D18" s="37"/>
      <c r="E18" s="36">
        <v>0</v>
      </c>
      <c r="F18" s="37"/>
      <c r="G18" s="36">
        <v>0</v>
      </c>
      <c r="H18" s="37"/>
      <c r="I18" s="36">
        <v>0</v>
      </c>
      <c r="J18" s="137">
        <f t="shared" si="1"/>
        <v>0</v>
      </c>
      <c r="K18" s="192" t="s">
        <v>96</v>
      </c>
      <c r="L18" s="155"/>
    </row>
    <row r="19" spans="1:12" ht="20" customHeight="1" thickBot="1" x14ac:dyDescent="0.2">
      <c r="A19" s="142" t="s">
        <v>105</v>
      </c>
      <c r="B19" s="176"/>
      <c r="C19" s="176"/>
      <c r="D19" s="176"/>
      <c r="E19" s="176"/>
      <c r="F19" s="176"/>
      <c r="G19" s="176"/>
      <c r="H19" s="176"/>
      <c r="I19" s="176"/>
      <c r="J19" s="144">
        <f>SUMIF(K:K,"2.2",J:J)</f>
        <v>0</v>
      </c>
      <c r="K19" s="209" t="s">
        <v>106</v>
      </c>
      <c r="L19" s="155"/>
    </row>
    <row r="20" spans="1:12" ht="28.5" customHeight="1" thickBot="1" x14ac:dyDescent="0.2">
      <c r="A20" s="131" t="s">
        <v>107</v>
      </c>
      <c r="B20" s="173"/>
      <c r="C20" s="174"/>
      <c r="D20" s="174"/>
      <c r="E20" s="174"/>
      <c r="F20" s="174"/>
      <c r="G20" s="174"/>
      <c r="H20" s="174"/>
      <c r="I20" s="174"/>
      <c r="J20" s="211"/>
      <c r="K20" s="192"/>
      <c r="L20" s="155"/>
    </row>
    <row r="21" spans="1:12" ht="28" outlineLevel="1" x14ac:dyDescent="0.15">
      <c r="A21" s="156" t="s">
        <v>108</v>
      </c>
      <c r="B21" s="38"/>
      <c r="C21" s="39"/>
      <c r="D21" s="40"/>
      <c r="E21" s="39"/>
      <c r="F21" s="40"/>
      <c r="G21" s="39"/>
      <c r="H21" s="40"/>
      <c r="I21" s="39">
        <v>0</v>
      </c>
      <c r="J21" s="137">
        <f t="shared" ref="J21" si="3">B21*C21+D21*E21+F21*G21+H21*I21</f>
        <v>0</v>
      </c>
      <c r="K21" s="192"/>
      <c r="L21" s="155"/>
    </row>
    <row r="22" spans="1:12" ht="15" outlineLevel="1" x14ac:dyDescent="0.15">
      <c r="A22" s="156" t="s">
        <v>109</v>
      </c>
      <c r="B22" s="38"/>
      <c r="C22" s="39">
        <v>0</v>
      </c>
      <c r="D22" s="40"/>
      <c r="E22" s="39">
        <v>0</v>
      </c>
      <c r="F22" s="40"/>
      <c r="G22" s="39">
        <v>0</v>
      </c>
      <c r="H22" s="40"/>
      <c r="I22" s="39">
        <v>0</v>
      </c>
      <c r="J22" s="137">
        <f t="shared" ref="J22:J24" si="4">B22*C22+D22*E22+F22*G22+H22*I22</f>
        <v>0</v>
      </c>
      <c r="K22" s="193" t="s">
        <v>110</v>
      </c>
      <c r="L22" s="155"/>
    </row>
    <row r="23" spans="1:12" ht="28" outlineLevel="1" x14ac:dyDescent="0.15">
      <c r="A23" s="156" t="s">
        <v>111</v>
      </c>
      <c r="B23" s="38"/>
      <c r="C23" s="39">
        <v>0</v>
      </c>
      <c r="D23" s="40"/>
      <c r="E23" s="39">
        <v>0</v>
      </c>
      <c r="F23" s="40"/>
      <c r="G23" s="39">
        <v>0</v>
      </c>
      <c r="H23" s="40"/>
      <c r="I23" s="39">
        <v>0</v>
      </c>
      <c r="J23" s="137">
        <f t="shared" si="4"/>
        <v>0</v>
      </c>
      <c r="K23" s="193" t="s">
        <v>110</v>
      </c>
      <c r="L23" s="155"/>
    </row>
    <row r="24" spans="1:12" ht="15" outlineLevel="1" x14ac:dyDescent="0.15">
      <c r="A24" s="160" t="s">
        <v>102</v>
      </c>
      <c r="B24" s="38"/>
      <c r="C24" s="39">
        <v>0</v>
      </c>
      <c r="D24" s="40"/>
      <c r="E24" s="39">
        <v>0</v>
      </c>
      <c r="F24" s="40"/>
      <c r="G24" s="39">
        <v>0</v>
      </c>
      <c r="H24" s="40"/>
      <c r="I24" s="39">
        <v>0</v>
      </c>
      <c r="J24" s="137">
        <f t="shared" si="4"/>
        <v>0</v>
      </c>
      <c r="K24" s="192" t="s">
        <v>110</v>
      </c>
      <c r="L24" s="155"/>
    </row>
    <row r="25" spans="1:12" ht="15" x14ac:dyDescent="0.15">
      <c r="A25" s="210" t="s">
        <v>112</v>
      </c>
      <c r="B25" s="35"/>
      <c r="C25" s="36">
        <v>0</v>
      </c>
      <c r="D25" s="37"/>
      <c r="E25" s="36">
        <v>0</v>
      </c>
      <c r="F25" s="37"/>
      <c r="G25" s="36">
        <v>0</v>
      </c>
      <c r="H25" s="37"/>
      <c r="I25" s="36">
        <v>0</v>
      </c>
      <c r="J25" s="147">
        <f>B25*C25+D25*E25+F25*G25+H25*I25</f>
        <v>0</v>
      </c>
      <c r="K25" s="193" t="s">
        <v>110</v>
      </c>
      <c r="L25" s="155"/>
    </row>
    <row r="26" spans="1:12" ht="20" customHeight="1" x14ac:dyDescent="0.15">
      <c r="A26" s="142" t="s">
        <v>61</v>
      </c>
      <c r="B26" s="176"/>
      <c r="C26" s="176"/>
      <c r="D26" s="176"/>
      <c r="E26" s="176"/>
      <c r="F26" s="176"/>
      <c r="G26" s="176"/>
      <c r="H26" s="176"/>
      <c r="I26" s="176"/>
      <c r="J26" s="144">
        <f>SUMIF(K:K,"2.3",J:J)</f>
        <v>0</v>
      </c>
      <c r="K26" s="209" t="s">
        <v>113</v>
      </c>
      <c r="L26" s="155"/>
    </row>
    <row r="27" spans="1:12" ht="16" x14ac:dyDescent="0.15">
      <c r="A27" s="131" t="s">
        <v>114</v>
      </c>
      <c r="B27" s="173"/>
      <c r="C27" s="174"/>
      <c r="D27" s="174"/>
      <c r="E27" s="174"/>
      <c r="F27" s="174"/>
      <c r="G27" s="174"/>
      <c r="H27" s="174"/>
      <c r="I27" s="174"/>
      <c r="J27" s="211"/>
      <c r="K27" s="209"/>
      <c r="L27" s="155"/>
    </row>
    <row r="28" spans="1:12" ht="29" thickBot="1" x14ac:dyDescent="0.2">
      <c r="A28" s="156" t="s">
        <v>115</v>
      </c>
      <c r="B28" s="35"/>
      <c r="C28" s="36">
        <v>0</v>
      </c>
      <c r="D28" s="37"/>
      <c r="E28" s="36">
        <v>0</v>
      </c>
      <c r="F28" s="37"/>
      <c r="G28" s="36">
        <v>0</v>
      </c>
      <c r="H28" s="37"/>
      <c r="I28" s="36">
        <v>0</v>
      </c>
      <c r="J28" s="147">
        <f t="shared" ref="J28" si="5">B28*C28+D28*E28+F28*G28+H28*I28</f>
        <v>0</v>
      </c>
      <c r="K28" s="209" t="s">
        <v>116</v>
      </c>
      <c r="L28" s="155"/>
    </row>
    <row r="29" spans="1:12" ht="20" customHeight="1" thickBot="1" x14ac:dyDescent="0.2">
      <c r="A29" s="142" t="s">
        <v>66</v>
      </c>
      <c r="B29" s="176"/>
      <c r="C29" s="176"/>
      <c r="D29" s="176"/>
      <c r="E29" s="176"/>
      <c r="F29" s="176"/>
      <c r="G29" s="176"/>
      <c r="H29" s="176"/>
      <c r="I29" s="176"/>
      <c r="J29" s="144">
        <f>SUMIF(K:K,"2.4",J:J)</f>
        <v>0</v>
      </c>
      <c r="K29" s="209" t="s">
        <v>117</v>
      </c>
      <c r="L29" s="155"/>
    </row>
    <row r="30" spans="1:12" ht="28" customHeight="1" thickBot="1" x14ac:dyDescent="0.2">
      <c r="A30" s="212" t="s">
        <v>118</v>
      </c>
      <c r="B30" s="177"/>
      <c r="C30" s="177"/>
      <c r="D30" s="177"/>
      <c r="E30" s="177"/>
      <c r="F30" s="177"/>
      <c r="G30" s="177"/>
      <c r="H30" s="177"/>
      <c r="I30" s="177"/>
      <c r="J30" s="154"/>
      <c r="K30" s="192"/>
      <c r="L30" s="155"/>
    </row>
    <row r="31" spans="1:12" ht="16" thickBot="1" x14ac:dyDescent="0.2">
      <c r="A31" s="156" t="s">
        <v>119</v>
      </c>
      <c r="B31" s="35"/>
      <c r="C31" s="36">
        <v>0</v>
      </c>
      <c r="D31" s="37"/>
      <c r="E31" s="36">
        <v>0</v>
      </c>
      <c r="F31" s="37"/>
      <c r="G31" s="36">
        <v>0</v>
      </c>
      <c r="H31" s="37"/>
      <c r="I31" s="36">
        <v>0</v>
      </c>
      <c r="J31" s="137">
        <f t="shared" ref="J31" si="6">B31*C31+D31*E31+F31*G31+H31*I31</f>
        <v>0</v>
      </c>
      <c r="K31" s="209" t="s">
        <v>120</v>
      </c>
      <c r="L31" s="213"/>
    </row>
    <row r="32" spans="1:12" ht="20" customHeight="1" thickBot="1" x14ac:dyDescent="0.2">
      <c r="A32" s="142" t="s">
        <v>242</v>
      </c>
      <c r="B32" s="176"/>
      <c r="C32" s="176"/>
      <c r="D32" s="176"/>
      <c r="E32" s="176"/>
      <c r="F32" s="176"/>
      <c r="G32" s="176"/>
      <c r="H32" s="176"/>
      <c r="I32" s="176"/>
      <c r="J32" s="144">
        <f>SUMIF(K:K,"2.5",J:J)</f>
        <v>0</v>
      </c>
      <c r="K32" s="209" t="s">
        <v>243</v>
      </c>
      <c r="L32" s="155"/>
    </row>
    <row r="33" spans="1:12" ht="28" customHeight="1" thickBot="1" x14ac:dyDescent="0.2">
      <c r="A33" s="131" t="s">
        <v>121</v>
      </c>
      <c r="B33" s="177"/>
      <c r="C33" s="177"/>
      <c r="D33" s="177"/>
      <c r="E33" s="177"/>
      <c r="F33" s="177"/>
      <c r="G33" s="177"/>
      <c r="H33" s="177"/>
      <c r="I33" s="177"/>
      <c r="J33" s="154"/>
      <c r="K33" s="209"/>
      <c r="L33" s="155"/>
    </row>
    <row r="34" spans="1:12" ht="28" customHeight="1" x14ac:dyDescent="0.15">
      <c r="A34" s="156" t="s">
        <v>122</v>
      </c>
      <c r="B34" s="38"/>
      <c r="C34" s="39">
        <v>0</v>
      </c>
      <c r="D34" s="40"/>
      <c r="E34" s="39">
        <v>0</v>
      </c>
      <c r="F34" s="40"/>
      <c r="G34" s="39">
        <v>0</v>
      </c>
      <c r="H34" s="40"/>
      <c r="I34" s="39">
        <v>0</v>
      </c>
      <c r="J34" s="137">
        <f t="shared" ref="J34:J37" si="7">B34*C34+D34*E34+F34*G34+H34*I34</f>
        <v>0</v>
      </c>
      <c r="K34" s="209" t="s">
        <v>123</v>
      </c>
      <c r="L34" s="213"/>
    </row>
    <row r="35" spans="1:12" ht="16" thickBot="1" x14ac:dyDescent="0.2">
      <c r="A35" s="210" t="s">
        <v>124</v>
      </c>
      <c r="B35" s="38"/>
      <c r="C35" s="39">
        <v>0</v>
      </c>
      <c r="D35" s="40"/>
      <c r="E35" s="39">
        <v>0</v>
      </c>
      <c r="F35" s="40"/>
      <c r="G35" s="39">
        <v>0</v>
      </c>
      <c r="H35" s="40"/>
      <c r="I35" s="39">
        <v>0</v>
      </c>
      <c r="J35" s="137">
        <f t="shared" si="7"/>
        <v>0</v>
      </c>
      <c r="K35" s="209" t="s">
        <v>123</v>
      </c>
      <c r="L35" s="213"/>
    </row>
    <row r="36" spans="1:12" ht="16" outlineLevel="1" thickBot="1" x14ac:dyDescent="0.2">
      <c r="A36" s="156" t="s">
        <v>125</v>
      </c>
      <c r="B36" s="38"/>
      <c r="C36" s="39">
        <v>0</v>
      </c>
      <c r="D36" s="40"/>
      <c r="E36" s="39">
        <v>0</v>
      </c>
      <c r="F36" s="40"/>
      <c r="G36" s="39">
        <v>0</v>
      </c>
      <c r="H36" s="40"/>
      <c r="I36" s="39">
        <v>0</v>
      </c>
      <c r="J36" s="137">
        <f t="shared" si="7"/>
        <v>0</v>
      </c>
      <c r="K36" s="209" t="s">
        <v>123</v>
      </c>
      <c r="L36" s="213"/>
    </row>
    <row r="37" spans="1:12" ht="28" outlineLevel="1" x14ac:dyDescent="0.15">
      <c r="A37" s="156" t="s">
        <v>126</v>
      </c>
      <c r="B37" s="38"/>
      <c r="C37" s="39">
        <v>0</v>
      </c>
      <c r="D37" s="40"/>
      <c r="E37" s="39">
        <v>0</v>
      </c>
      <c r="F37" s="40"/>
      <c r="G37" s="39">
        <v>0</v>
      </c>
      <c r="H37" s="40"/>
      <c r="I37" s="39">
        <v>0</v>
      </c>
      <c r="J37" s="147">
        <f t="shared" si="7"/>
        <v>0</v>
      </c>
      <c r="K37" s="209" t="s">
        <v>123</v>
      </c>
      <c r="L37" s="213"/>
    </row>
    <row r="38" spans="1:12" ht="18" customHeight="1" x14ac:dyDescent="0.15">
      <c r="A38" s="142" t="s">
        <v>105</v>
      </c>
      <c r="B38" s="171"/>
      <c r="C38" s="171"/>
      <c r="D38" s="171"/>
      <c r="E38" s="171"/>
      <c r="F38" s="171"/>
      <c r="G38" s="171"/>
      <c r="H38" s="171"/>
      <c r="I38" s="171"/>
      <c r="J38" s="144">
        <f>SUMIF(K:K,"2.51",J:J)</f>
        <v>0</v>
      </c>
      <c r="K38" s="209" t="s">
        <v>127</v>
      </c>
      <c r="L38" s="155"/>
    </row>
    <row r="39" spans="1:12" ht="27" customHeight="1" x14ac:dyDescent="0.15">
      <c r="A39" s="212" t="s">
        <v>128</v>
      </c>
      <c r="B39" s="177"/>
      <c r="C39" s="177"/>
      <c r="D39" s="177"/>
      <c r="E39" s="177"/>
      <c r="F39" s="177"/>
      <c r="G39" s="177"/>
      <c r="H39" s="177"/>
      <c r="I39" s="177"/>
      <c r="J39" s="154"/>
      <c r="K39" s="192"/>
      <c r="L39" s="155"/>
    </row>
    <row r="40" spans="1:12" ht="15" x14ac:dyDescent="0.15">
      <c r="A40" s="156" t="s">
        <v>129</v>
      </c>
      <c r="B40" s="38"/>
      <c r="C40" s="39">
        <v>0</v>
      </c>
      <c r="D40" s="40"/>
      <c r="E40" s="39">
        <v>0</v>
      </c>
      <c r="F40" s="40"/>
      <c r="G40" s="39">
        <v>0</v>
      </c>
      <c r="H40" s="40"/>
      <c r="I40" s="39">
        <v>0</v>
      </c>
      <c r="J40" s="137">
        <f t="shared" ref="J40" si="8">B40*C40+D40*E40+F40*G40+H40*I40</f>
        <v>0</v>
      </c>
      <c r="K40" s="209" t="s">
        <v>130</v>
      </c>
      <c r="L40" s="213"/>
    </row>
    <row r="41" spans="1:12" ht="28" x14ac:dyDescent="0.15">
      <c r="A41" s="156" t="s">
        <v>131</v>
      </c>
      <c r="B41" s="38"/>
      <c r="C41" s="39">
        <v>0</v>
      </c>
      <c r="D41" s="40"/>
      <c r="E41" s="39">
        <v>0</v>
      </c>
      <c r="F41" s="40"/>
      <c r="G41" s="39">
        <v>0</v>
      </c>
      <c r="H41" s="40"/>
      <c r="I41" s="39">
        <v>0</v>
      </c>
      <c r="J41" s="137">
        <f t="shared" ref="J41:J42" si="9">B41*C41+D41*E41+F41*G41+H41*I41</f>
        <v>0</v>
      </c>
      <c r="K41" s="209" t="s">
        <v>130</v>
      </c>
      <c r="L41" s="213"/>
    </row>
    <row r="42" spans="1:12" ht="16" thickBot="1" x14ac:dyDescent="0.2">
      <c r="A42" s="156" t="s">
        <v>132</v>
      </c>
      <c r="B42" s="38"/>
      <c r="C42" s="39">
        <v>0</v>
      </c>
      <c r="D42" s="40"/>
      <c r="E42" s="39">
        <v>0</v>
      </c>
      <c r="F42" s="40"/>
      <c r="G42" s="39">
        <v>0</v>
      </c>
      <c r="H42" s="40"/>
      <c r="I42" s="39">
        <v>0</v>
      </c>
      <c r="J42" s="147">
        <f t="shared" si="9"/>
        <v>0</v>
      </c>
      <c r="K42" s="209" t="s">
        <v>130</v>
      </c>
      <c r="L42" s="213"/>
    </row>
    <row r="43" spans="1:12" ht="18" customHeight="1" thickBot="1" x14ac:dyDescent="0.2">
      <c r="A43" s="142" t="s">
        <v>61</v>
      </c>
      <c r="B43" s="171"/>
      <c r="C43" s="171"/>
      <c r="D43" s="171"/>
      <c r="E43" s="171"/>
      <c r="F43" s="171"/>
      <c r="G43" s="171"/>
      <c r="H43" s="171"/>
      <c r="I43" s="171"/>
      <c r="J43" s="144">
        <f>SUMIF(K:K,"2.52",J:J)</f>
        <v>0</v>
      </c>
      <c r="K43" s="209" t="s">
        <v>133</v>
      </c>
      <c r="L43" s="155"/>
    </row>
    <row r="44" spans="1:12" ht="17" thickBot="1" x14ac:dyDescent="0.2">
      <c r="A44" s="214" t="s">
        <v>134</v>
      </c>
      <c r="B44" s="215"/>
      <c r="C44" s="215"/>
      <c r="D44" s="215"/>
      <c r="E44" s="215"/>
      <c r="F44" s="215"/>
      <c r="G44" s="215"/>
      <c r="H44" s="215"/>
      <c r="I44" s="215"/>
      <c r="J44" s="216">
        <f>SUMIF(K:K, "ZS2.5.1""ZS2.5.2", J:J)</f>
        <v>0</v>
      </c>
      <c r="K44" s="209"/>
      <c r="L44" s="213"/>
    </row>
    <row r="45" spans="1:12" ht="20" x14ac:dyDescent="0.25">
      <c r="A45" s="217" t="s">
        <v>14</v>
      </c>
      <c r="B45" s="218"/>
      <c r="C45" s="218"/>
      <c r="D45" s="218"/>
      <c r="E45" s="218"/>
      <c r="F45" s="218"/>
      <c r="G45" s="218"/>
      <c r="H45" s="218"/>
      <c r="I45" s="218"/>
      <c r="J45" s="219">
        <f>J47-J46</f>
        <v>0</v>
      </c>
      <c r="K45" s="198"/>
      <c r="L45" s="199"/>
    </row>
    <row r="46" spans="1:12" ht="20" x14ac:dyDescent="0.25">
      <c r="A46" s="220" t="s">
        <v>15</v>
      </c>
      <c r="B46" s="166"/>
      <c r="C46" s="166"/>
      <c r="D46" s="166"/>
      <c r="E46" s="166"/>
      <c r="F46" s="166"/>
      <c r="G46" s="166"/>
      <c r="H46" s="166"/>
      <c r="I46" s="166"/>
      <c r="J46" s="221">
        <f>SUMIF(L:L,"OPT",J:J)</f>
        <v>0</v>
      </c>
      <c r="K46" s="198"/>
      <c r="L46" s="199"/>
    </row>
    <row r="47" spans="1:12" ht="16" x14ac:dyDescent="0.15">
      <c r="A47" s="222" t="s">
        <v>20</v>
      </c>
      <c r="B47" s="223"/>
      <c r="C47" s="223"/>
      <c r="D47" s="223"/>
      <c r="E47" s="223"/>
      <c r="F47" s="223"/>
      <c r="G47" s="223"/>
      <c r="H47" s="223"/>
      <c r="I47" s="223"/>
      <c r="J47" s="224">
        <f>SUMIF(K:K,"ZS1",J:J)+SUMIF(K:K,"ZS2",J:J)+SUMIF(K:K,"ZS3",J:J)+SUMIF(K:K,"ZS4",J:J)+SUMIF(K:K,"ZS5",J:J)+SUMIF(K:K,"ZS2.5.1",J:J)+SUMIF(K:K,"ZS2.5.2",J:J)</f>
        <v>0</v>
      </c>
      <c r="K47" s="198"/>
      <c r="L47" s="199"/>
    </row>
    <row r="48" spans="1:12" x14ac:dyDescent="0.15">
      <c r="J48" s="200"/>
    </row>
    <row r="49" spans="10:10" x14ac:dyDescent="0.15">
      <c r="J49" s="200"/>
    </row>
    <row r="50" spans="10:10" x14ac:dyDescent="0.15">
      <c r="J50" s="200"/>
    </row>
    <row r="51" spans="10:10" x14ac:dyDescent="0.15">
      <c r="J51" s="200"/>
    </row>
    <row r="52" spans="10:10" x14ac:dyDescent="0.15">
      <c r="J52" s="200"/>
    </row>
    <row r="53" spans="10:10" x14ac:dyDescent="0.15">
      <c r="J53" s="200"/>
    </row>
    <row r="54" spans="10:10" x14ac:dyDescent="0.15">
      <c r="J54" s="200"/>
    </row>
  </sheetData>
  <sheetProtection algorithmName="SHA-512" hashValue="ev7nhX9YO1YQ9K7uFD1zaDPL16Q7M2qvqXWkBjVwK1Hxw6ReDt8s+gxKXXeO4Ue58FT+rR61dj7m2FfXtYcO9A==" saltValue="VUxwULO6IyN6ObZfQD/xYA==" spinCount="100000" sheet="1" objects="1" scenarios="1"/>
  <dataConsolidate/>
  <mergeCells count="2">
    <mergeCell ref="H2:I2"/>
    <mergeCell ref="B1:H1"/>
  </mergeCells>
  <printOptions horizontalCentered="1" gridLines="1"/>
  <pageMargins left="0.23622047244094491" right="0.23622047244094491" top="0.74803149606299213" bottom="0.74803149606299213" header="0.31496062992125984" footer="0.31496062992125984"/>
  <pageSetup paperSize="9" scale="38" orientation="landscape" r:id="rId1"/>
  <headerFooter>
    <oddFooter>&amp;C&amp;A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D2331-DF15-5F41-BA35-BB20DAF5ED16}">
  <sheetPr>
    <pageSetUpPr fitToPage="1"/>
  </sheetPr>
  <dimension ref="A1:P72"/>
  <sheetViews>
    <sheetView showGridLines="0" zoomScale="140" zoomScaleNormal="140" zoomScalePageLayoutView="88" workbookViewId="0">
      <pane xSplit="1" ySplit="6" topLeftCell="B7" activePane="bottomRight" state="frozen"/>
      <selection pane="topRight" activeCell="B1" sqref="B1"/>
      <selection pane="bottomLeft" activeCell="A9" sqref="A9"/>
      <selection pane="bottomRight" activeCell="D22" sqref="D22"/>
    </sheetView>
  </sheetViews>
  <sheetFormatPr baseColWidth="10" defaultColWidth="11" defaultRowHeight="13" outlineLevelRow="1" x14ac:dyDescent="0.15"/>
  <cols>
    <col min="1" max="1" width="93.1640625" style="93" customWidth="1"/>
    <col min="2" max="2" width="13.83203125" style="104" customWidth="1"/>
    <col min="3" max="3" width="14.83203125" style="103" customWidth="1"/>
    <col min="4" max="4" width="13.83203125" style="101" customWidth="1"/>
    <col min="5" max="5" width="13.83203125" style="234" customWidth="1"/>
    <col min="6" max="6" width="13.83203125" style="101" customWidth="1"/>
    <col min="7" max="7" width="17.33203125" style="103" customWidth="1"/>
    <col min="8" max="8" width="13.83203125" style="104" customWidth="1"/>
    <col min="9" max="9" width="13.83203125" style="103" customWidth="1"/>
    <col min="10" max="10" width="9.33203125" style="229" customWidth="1"/>
    <col min="11" max="11" width="12.1640625" style="180" customWidth="1"/>
    <col min="12" max="12" width="9.33203125" style="98" customWidth="1"/>
    <col min="13" max="14" width="11" style="98"/>
    <col min="15" max="15" width="47.83203125" style="98" customWidth="1"/>
    <col min="16" max="16384" width="11" style="98"/>
  </cols>
  <sheetData>
    <row r="1" spans="1:16" ht="15" x14ac:dyDescent="0.15">
      <c r="A1" s="225"/>
      <c r="B1" s="94" t="s">
        <v>25</v>
      </c>
      <c r="C1" s="226"/>
      <c r="D1" s="226"/>
      <c r="E1" s="226"/>
      <c r="F1" s="226"/>
      <c r="G1" s="226"/>
      <c r="H1" s="227"/>
      <c r="I1" s="227"/>
      <c r="J1" s="227"/>
      <c r="K1" s="227"/>
      <c r="L1" s="227"/>
    </row>
    <row r="2" spans="1:16" x14ac:dyDescent="0.15">
      <c r="A2" s="228"/>
      <c r="B2" s="226"/>
      <c r="C2" s="226"/>
      <c r="D2" s="226"/>
      <c r="E2" s="226"/>
      <c r="F2" s="226"/>
      <c r="G2" s="226"/>
    </row>
    <row r="3" spans="1:16" ht="32" customHeight="1" x14ac:dyDescent="0.15">
      <c r="A3" s="228"/>
      <c r="B3" s="226"/>
      <c r="C3" s="226"/>
      <c r="D3" s="226"/>
      <c r="E3" s="226"/>
      <c r="F3" s="226"/>
      <c r="G3" s="226"/>
    </row>
    <row r="4" spans="1:16" ht="23" x14ac:dyDescent="0.15">
      <c r="A4" s="202" t="s">
        <v>135</v>
      </c>
      <c r="B4" s="107"/>
      <c r="C4" s="107"/>
      <c r="D4" s="107"/>
      <c r="E4" s="230"/>
      <c r="F4" s="107"/>
      <c r="G4" s="107"/>
      <c r="H4" s="231" t="s">
        <v>1</v>
      </c>
      <c r="I4" s="231"/>
      <c r="J4" s="232">
        <f>J65</f>
        <v>0</v>
      </c>
    </row>
    <row r="5" spans="1:16" x14ac:dyDescent="0.15">
      <c r="A5" s="233"/>
      <c r="B5" s="99"/>
      <c r="C5" s="100"/>
    </row>
    <row r="6" spans="1:16" s="125" customFormat="1" ht="34" customHeight="1" x14ac:dyDescent="0.15">
      <c r="A6" s="113" t="s">
        <v>27</v>
      </c>
      <c r="B6" s="114" t="s">
        <v>28</v>
      </c>
      <c r="C6" s="115" t="s">
        <v>29</v>
      </c>
      <c r="D6" s="116" t="s">
        <v>236</v>
      </c>
      <c r="E6" s="235" t="s">
        <v>244</v>
      </c>
      <c r="F6" s="118" t="s">
        <v>238</v>
      </c>
      <c r="G6" s="119" t="s">
        <v>239</v>
      </c>
      <c r="H6" s="120" t="s">
        <v>136</v>
      </c>
      <c r="I6" s="121" t="s">
        <v>137</v>
      </c>
      <c r="J6" s="122" t="s">
        <v>32</v>
      </c>
      <c r="K6" s="186" t="s">
        <v>33</v>
      </c>
      <c r="L6" s="123" t="s">
        <v>34</v>
      </c>
    </row>
    <row r="7" spans="1:16" ht="16" x14ac:dyDescent="0.2">
      <c r="A7" s="236" t="s">
        <v>138</v>
      </c>
      <c r="B7" s="237"/>
      <c r="C7" s="237"/>
      <c r="D7" s="237"/>
      <c r="E7" s="238"/>
      <c r="F7" s="237"/>
      <c r="G7" s="237"/>
      <c r="H7" s="237"/>
      <c r="I7" s="237"/>
      <c r="J7" s="239"/>
      <c r="K7" s="192"/>
      <c r="L7" s="155"/>
      <c r="O7" s="157"/>
      <c r="P7" s="158"/>
    </row>
    <row r="8" spans="1:16" s="135" customFormat="1" ht="16" outlineLevel="1" x14ac:dyDescent="0.15">
      <c r="A8" s="153" t="s">
        <v>139</v>
      </c>
      <c r="B8" s="240"/>
      <c r="C8" s="240"/>
      <c r="D8" s="240"/>
      <c r="E8" s="241"/>
      <c r="F8" s="240"/>
      <c r="G8" s="240"/>
      <c r="H8" s="240"/>
      <c r="I8" s="240"/>
      <c r="J8" s="242"/>
      <c r="K8" s="209"/>
      <c r="L8" s="134"/>
      <c r="O8" s="159"/>
    </row>
    <row r="9" spans="1:16" s="135" customFormat="1" ht="28" x14ac:dyDescent="0.15">
      <c r="A9" s="243" t="s">
        <v>140</v>
      </c>
      <c r="B9" s="45"/>
      <c r="C9" s="43">
        <v>0</v>
      </c>
      <c r="D9" s="40"/>
      <c r="E9" s="44">
        <v>0</v>
      </c>
      <c r="F9" s="40"/>
      <c r="G9" s="43">
        <v>0</v>
      </c>
      <c r="H9" s="40"/>
      <c r="I9" s="43">
        <v>0</v>
      </c>
      <c r="J9" s="137">
        <f>B9*C9+D9*E9+F9*G9+H9*I9</f>
        <v>0</v>
      </c>
      <c r="K9" s="244" t="s">
        <v>141</v>
      </c>
      <c r="L9" s="134"/>
      <c r="O9" s="159"/>
    </row>
    <row r="10" spans="1:16" s="135" customFormat="1" ht="15" x14ac:dyDescent="0.15">
      <c r="A10" s="243" t="s">
        <v>97</v>
      </c>
      <c r="B10" s="45"/>
      <c r="C10" s="43">
        <v>0</v>
      </c>
      <c r="D10" s="40"/>
      <c r="E10" s="44">
        <v>0</v>
      </c>
      <c r="F10" s="40"/>
      <c r="G10" s="43">
        <v>0</v>
      </c>
      <c r="H10" s="40"/>
      <c r="I10" s="43">
        <v>0</v>
      </c>
      <c r="J10" s="137">
        <f t="shared" ref="J10:J16" si="0">B10*C10+D10*E10+F10*G10+H10*I10</f>
        <v>0</v>
      </c>
      <c r="K10" s="244" t="s">
        <v>141</v>
      </c>
      <c r="L10" s="134"/>
      <c r="O10" s="159"/>
    </row>
    <row r="11" spans="1:16" s="135" customFormat="1" ht="15" outlineLevel="1" x14ac:dyDescent="0.15">
      <c r="A11" s="243" t="s">
        <v>142</v>
      </c>
      <c r="B11" s="45"/>
      <c r="C11" s="43">
        <v>0</v>
      </c>
      <c r="D11" s="40"/>
      <c r="E11" s="44">
        <v>0</v>
      </c>
      <c r="F11" s="40"/>
      <c r="G11" s="43">
        <v>0</v>
      </c>
      <c r="H11" s="40"/>
      <c r="I11" s="43">
        <v>0</v>
      </c>
      <c r="J11" s="137">
        <f t="shared" si="0"/>
        <v>0</v>
      </c>
      <c r="K11" s="244" t="s">
        <v>141</v>
      </c>
      <c r="L11" s="134"/>
      <c r="O11" s="159"/>
    </row>
    <row r="12" spans="1:16" s="135" customFormat="1" ht="15" outlineLevel="1" x14ac:dyDescent="0.15">
      <c r="A12" s="210" t="s">
        <v>124</v>
      </c>
      <c r="B12" s="38"/>
      <c r="C12" s="43">
        <v>0</v>
      </c>
      <c r="D12" s="40"/>
      <c r="E12" s="44">
        <v>0</v>
      </c>
      <c r="F12" s="40"/>
      <c r="G12" s="43">
        <v>0</v>
      </c>
      <c r="H12" s="40"/>
      <c r="I12" s="39">
        <v>0</v>
      </c>
      <c r="J12" s="137">
        <f t="shared" si="0"/>
        <v>0</v>
      </c>
      <c r="K12" s="244" t="s">
        <v>141</v>
      </c>
      <c r="L12" s="213"/>
      <c r="O12" s="159"/>
    </row>
    <row r="13" spans="1:16" s="135" customFormat="1" ht="28" outlineLevel="1" x14ac:dyDescent="0.15">
      <c r="A13" s="243" t="s">
        <v>99</v>
      </c>
      <c r="B13" s="45"/>
      <c r="C13" s="43">
        <v>0</v>
      </c>
      <c r="D13" s="40"/>
      <c r="E13" s="44">
        <v>0</v>
      </c>
      <c r="F13" s="40"/>
      <c r="G13" s="43">
        <v>0</v>
      </c>
      <c r="H13" s="40"/>
      <c r="I13" s="43">
        <v>0</v>
      </c>
      <c r="J13" s="137">
        <f t="shared" si="0"/>
        <v>0</v>
      </c>
      <c r="K13" s="244" t="s">
        <v>141</v>
      </c>
      <c r="L13" s="134"/>
      <c r="O13" s="245"/>
    </row>
    <row r="14" spans="1:16" s="135" customFormat="1" ht="28" outlineLevel="1" x14ac:dyDescent="0.15">
      <c r="A14" s="246" t="s">
        <v>143</v>
      </c>
      <c r="B14" s="45"/>
      <c r="C14" s="43">
        <v>0</v>
      </c>
      <c r="D14" s="40"/>
      <c r="E14" s="44">
        <v>0</v>
      </c>
      <c r="F14" s="40"/>
      <c r="G14" s="43">
        <v>0</v>
      </c>
      <c r="H14" s="40"/>
      <c r="I14" s="43">
        <v>0</v>
      </c>
      <c r="J14" s="137">
        <f t="shared" si="0"/>
        <v>0</v>
      </c>
      <c r="K14" s="244" t="s">
        <v>141</v>
      </c>
      <c r="L14" s="134"/>
      <c r="O14" s="159"/>
    </row>
    <row r="15" spans="1:16" s="135" customFormat="1" ht="28" outlineLevel="1" x14ac:dyDescent="0.15">
      <c r="A15" s="243" t="s">
        <v>144</v>
      </c>
      <c r="B15" s="45"/>
      <c r="C15" s="43">
        <v>0</v>
      </c>
      <c r="D15" s="40"/>
      <c r="E15" s="44">
        <v>0</v>
      </c>
      <c r="F15" s="40"/>
      <c r="G15" s="43">
        <v>0</v>
      </c>
      <c r="H15" s="40"/>
      <c r="I15" s="43">
        <v>0</v>
      </c>
      <c r="J15" s="137">
        <f t="shared" si="0"/>
        <v>0</v>
      </c>
      <c r="K15" s="244" t="s">
        <v>141</v>
      </c>
      <c r="L15" s="134"/>
      <c r="O15" s="245"/>
    </row>
    <row r="16" spans="1:16" s="135" customFormat="1" ht="15" outlineLevel="1" x14ac:dyDescent="0.15">
      <c r="A16" s="246" t="s">
        <v>145</v>
      </c>
      <c r="B16" s="45"/>
      <c r="C16" s="43">
        <v>0</v>
      </c>
      <c r="D16" s="40"/>
      <c r="E16" s="44">
        <v>0</v>
      </c>
      <c r="F16" s="40"/>
      <c r="G16" s="43">
        <v>0</v>
      </c>
      <c r="H16" s="40"/>
      <c r="I16" s="43">
        <v>0</v>
      </c>
      <c r="J16" s="137">
        <f t="shared" si="0"/>
        <v>0</v>
      </c>
      <c r="K16" s="244" t="s">
        <v>141</v>
      </c>
      <c r="L16" s="134"/>
      <c r="O16" s="159"/>
    </row>
    <row r="17" spans="1:16" s="135" customFormat="1" ht="16" outlineLevel="1" x14ac:dyDescent="0.2">
      <c r="A17" s="142" t="s">
        <v>53</v>
      </c>
      <c r="B17" s="171"/>
      <c r="C17" s="171"/>
      <c r="D17" s="171"/>
      <c r="E17" s="269"/>
      <c r="F17" s="171"/>
      <c r="G17" s="171"/>
      <c r="H17" s="171"/>
      <c r="I17" s="171"/>
      <c r="J17" s="144">
        <f>SUMIF(K:K,"3.1",J:J)</f>
        <v>0</v>
      </c>
      <c r="K17" s="244" t="s">
        <v>93</v>
      </c>
      <c r="L17" s="134"/>
      <c r="O17" s="157"/>
      <c r="P17" s="158"/>
    </row>
    <row r="18" spans="1:16" s="135" customFormat="1" ht="16" outlineLevel="1" x14ac:dyDescent="0.15">
      <c r="A18" s="153" t="s">
        <v>146</v>
      </c>
      <c r="B18" s="270"/>
      <c r="C18" s="270"/>
      <c r="D18" s="270"/>
      <c r="E18" s="271"/>
      <c r="F18" s="270"/>
      <c r="G18" s="270"/>
      <c r="H18" s="270"/>
      <c r="I18" s="270"/>
      <c r="J18" s="242"/>
      <c r="K18" s="244"/>
      <c r="L18" s="134"/>
      <c r="O18" s="159"/>
    </row>
    <row r="19" spans="1:16" s="135" customFormat="1" ht="15" outlineLevel="1" x14ac:dyDescent="0.15">
      <c r="A19" s="247" t="s">
        <v>147</v>
      </c>
      <c r="B19" s="38"/>
      <c r="C19" s="39">
        <v>0</v>
      </c>
      <c r="D19" s="40"/>
      <c r="E19" s="46">
        <v>0</v>
      </c>
      <c r="F19" s="40"/>
      <c r="G19" s="39">
        <v>0</v>
      </c>
      <c r="H19" s="40"/>
      <c r="I19" s="39">
        <v>0</v>
      </c>
      <c r="J19" s="137">
        <f t="shared" ref="J19:J27" si="1">B19*C19+D19*E19+F19*G19+H19*I19</f>
        <v>0</v>
      </c>
      <c r="K19" s="244" t="s">
        <v>148</v>
      </c>
      <c r="L19" s="134"/>
      <c r="O19" s="159"/>
    </row>
    <row r="20" spans="1:16" s="135" customFormat="1" ht="28" outlineLevel="1" x14ac:dyDescent="0.15">
      <c r="A20" s="247" t="s">
        <v>149</v>
      </c>
      <c r="B20" s="38"/>
      <c r="C20" s="39">
        <v>0</v>
      </c>
      <c r="D20" s="40"/>
      <c r="E20" s="46">
        <v>0</v>
      </c>
      <c r="F20" s="40"/>
      <c r="G20" s="39">
        <v>0</v>
      </c>
      <c r="H20" s="40"/>
      <c r="I20" s="39">
        <v>0</v>
      </c>
      <c r="J20" s="137">
        <f t="shared" si="1"/>
        <v>0</v>
      </c>
      <c r="K20" s="244" t="s">
        <v>148</v>
      </c>
      <c r="L20" s="134"/>
      <c r="O20" s="159"/>
    </row>
    <row r="21" spans="1:16" s="135" customFormat="1" ht="15" outlineLevel="1" x14ac:dyDescent="0.15">
      <c r="A21" s="247" t="s">
        <v>150</v>
      </c>
      <c r="B21" s="38"/>
      <c r="C21" s="39">
        <v>0</v>
      </c>
      <c r="D21" s="40"/>
      <c r="E21" s="46">
        <v>0</v>
      </c>
      <c r="F21" s="40"/>
      <c r="G21" s="39">
        <v>0</v>
      </c>
      <c r="H21" s="40"/>
      <c r="I21" s="39">
        <v>0</v>
      </c>
      <c r="J21" s="137">
        <f t="shared" si="1"/>
        <v>0</v>
      </c>
      <c r="K21" s="244" t="s">
        <v>148</v>
      </c>
      <c r="L21" s="134"/>
      <c r="O21" s="159"/>
    </row>
    <row r="22" spans="1:16" s="135" customFormat="1" ht="15" outlineLevel="1" x14ac:dyDescent="0.15">
      <c r="A22" s="210" t="s">
        <v>124</v>
      </c>
      <c r="B22" s="38"/>
      <c r="C22" s="43">
        <v>0</v>
      </c>
      <c r="D22" s="40"/>
      <c r="E22" s="44">
        <v>0</v>
      </c>
      <c r="F22" s="40"/>
      <c r="G22" s="43">
        <v>0</v>
      </c>
      <c r="H22" s="40"/>
      <c r="I22" s="39">
        <v>0</v>
      </c>
      <c r="J22" s="137">
        <f t="shared" si="1"/>
        <v>0</v>
      </c>
      <c r="K22" s="244" t="s">
        <v>148</v>
      </c>
      <c r="L22" s="134"/>
      <c r="O22" s="159"/>
    </row>
    <row r="23" spans="1:16" s="135" customFormat="1" ht="28" outlineLevel="1" x14ac:dyDescent="0.15">
      <c r="A23" s="247" t="s">
        <v>151</v>
      </c>
      <c r="B23" s="38"/>
      <c r="C23" s="39">
        <v>0</v>
      </c>
      <c r="D23" s="40"/>
      <c r="E23" s="46">
        <v>0</v>
      </c>
      <c r="F23" s="40"/>
      <c r="G23" s="39">
        <v>0</v>
      </c>
      <c r="H23" s="40"/>
      <c r="I23" s="39">
        <v>0</v>
      </c>
      <c r="J23" s="137">
        <f t="shared" si="1"/>
        <v>0</v>
      </c>
      <c r="K23" s="244" t="s">
        <v>148</v>
      </c>
      <c r="L23" s="134"/>
      <c r="O23" s="159"/>
    </row>
    <row r="24" spans="1:16" s="135" customFormat="1" ht="15" outlineLevel="1" x14ac:dyDescent="0.15">
      <c r="A24" s="247" t="s">
        <v>152</v>
      </c>
      <c r="B24" s="35"/>
      <c r="C24" s="36">
        <v>0</v>
      </c>
      <c r="D24" s="37"/>
      <c r="E24" s="47">
        <v>0</v>
      </c>
      <c r="F24" s="37"/>
      <c r="G24" s="36">
        <v>0</v>
      </c>
      <c r="H24" s="37"/>
      <c r="I24" s="36">
        <v>0</v>
      </c>
      <c r="J24" s="147">
        <f t="shared" si="1"/>
        <v>0</v>
      </c>
      <c r="K24" s="244" t="s">
        <v>148</v>
      </c>
      <c r="L24" s="134"/>
      <c r="O24" s="159"/>
    </row>
    <row r="25" spans="1:16" s="135" customFormat="1" ht="16" outlineLevel="1" collapsed="1" x14ac:dyDescent="0.2">
      <c r="A25" s="142" t="s">
        <v>153</v>
      </c>
      <c r="B25" s="171"/>
      <c r="C25" s="171"/>
      <c r="D25" s="171"/>
      <c r="E25" s="269"/>
      <c r="F25" s="171"/>
      <c r="G25" s="171"/>
      <c r="H25" s="171"/>
      <c r="I25" s="171"/>
      <c r="J25" s="144">
        <f>SUMIF(K:K,"3.2",J:J)</f>
        <v>0</v>
      </c>
      <c r="K25" s="244" t="s">
        <v>106</v>
      </c>
      <c r="L25" s="134"/>
      <c r="O25" s="157"/>
      <c r="P25" s="158"/>
    </row>
    <row r="26" spans="1:16" s="135" customFormat="1" ht="16" outlineLevel="1" x14ac:dyDescent="0.15">
      <c r="A26" s="153" t="s">
        <v>154</v>
      </c>
      <c r="B26" s="270"/>
      <c r="C26" s="270"/>
      <c r="D26" s="270"/>
      <c r="E26" s="271"/>
      <c r="F26" s="270"/>
      <c r="G26" s="270"/>
      <c r="H26" s="270"/>
      <c r="I26" s="270"/>
      <c r="J26" s="242"/>
      <c r="K26" s="244"/>
      <c r="L26" s="134"/>
      <c r="O26" s="159"/>
    </row>
    <row r="27" spans="1:16" s="135" customFormat="1" ht="15" outlineLevel="1" x14ac:dyDescent="0.15">
      <c r="A27" s="247" t="s">
        <v>155</v>
      </c>
      <c r="B27" s="38"/>
      <c r="C27" s="39">
        <v>0</v>
      </c>
      <c r="D27" s="40"/>
      <c r="E27" s="46">
        <v>0</v>
      </c>
      <c r="F27" s="40"/>
      <c r="G27" s="39">
        <v>0</v>
      </c>
      <c r="H27" s="40"/>
      <c r="I27" s="39">
        <v>0</v>
      </c>
      <c r="J27" s="137">
        <f t="shared" si="1"/>
        <v>0</v>
      </c>
      <c r="K27" s="244" t="s">
        <v>156</v>
      </c>
      <c r="L27" s="134"/>
      <c r="O27" s="159"/>
    </row>
    <row r="28" spans="1:16" s="135" customFormat="1" ht="16" outlineLevel="1" x14ac:dyDescent="0.2">
      <c r="A28" s="142" t="s">
        <v>157</v>
      </c>
      <c r="B28" s="171"/>
      <c r="C28" s="171"/>
      <c r="D28" s="171"/>
      <c r="E28" s="269"/>
      <c r="F28" s="171"/>
      <c r="G28" s="171"/>
      <c r="H28" s="171"/>
      <c r="I28" s="171"/>
      <c r="J28" s="144">
        <f>SUMIF(K:K,"3.3",J:J)</f>
        <v>0</v>
      </c>
      <c r="K28" s="244" t="s">
        <v>113</v>
      </c>
      <c r="L28" s="134"/>
      <c r="O28" s="157"/>
      <c r="P28" s="158"/>
    </row>
    <row r="29" spans="1:16" s="135" customFormat="1" ht="16" outlineLevel="1" x14ac:dyDescent="0.2">
      <c r="A29" s="153" t="s">
        <v>158</v>
      </c>
      <c r="B29" s="173"/>
      <c r="C29" s="174"/>
      <c r="D29" s="174"/>
      <c r="E29" s="272"/>
      <c r="F29" s="174"/>
      <c r="G29" s="174"/>
      <c r="H29" s="174"/>
      <c r="I29" s="174"/>
      <c r="J29" s="211"/>
      <c r="K29" s="244"/>
      <c r="L29" s="134"/>
      <c r="O29" s="248"/>
    </row>
    <row r="30" spans="1:16" s="135" customFormat="1" ht="16" outlineLevel="1" x14ac:dyDescent="0.2">
      <c r="A30" s="153" t="s">
        <v>159</v>
      </c>
      <c r="B30" s="173"/>
      <c r="C30" s="174"/>
      <c r="D30" s="174"/>
      <c r="E30" s="272"/>
      <c r="F30" s="174"/>
      <c r="G30" s="174"/>
      <c r="H30" s="174"/>
      <c r="I30" s="174"/>
      <c r="J30" s="211"/>
      <c r="K30" s="244"/>
      <c r="L30" s="155"/>
      <c r="O30" s="157"/>
      <c r="P30" s="158"/>
    </row>
    <row r="31" spans="1:16" s="135" customFormat="1" ht="15" outlineLevel="1" x14ac:dyDescent="0.15">
      <c r="A31" s="249" t="s">
        <v>160</v>
      </c>
      <c r="B31" s="38"/>
      <c r="C31" s="39">
        <v>0</v>
      </c>
      <c r="D31" s="40"/>
      <c r="E31" s="46">
        <v>0</v>
      </c>
      <c r="F31" s="40"/>
      <c r="G31" s="39">
        <v>0</v>
      </c>
      <c r="H31" s="40"/>
      <c r="I31" s="39">
        <v>0</v>
      </c>
      <c r="J31" s="137">
        <f t="shared" ref="J31" si="2">B31*C31+D31*E31+F31*G31+H31*I31</f>
        <v>0</v>
      </c>
      <c r="K31" s="244" t="s">
        <v>161</v>
      </c>
      <c r="L31" s="152"/>
      <c r="O31" s="159"/>
    </row>
    <row r="32" spans="1:16" s="135" customFormat="1" ht="16" outlineLevel="1" x14ac:dyDescent="0.2">
      <c r="A32" s="142" t="s">
        <v>162</v>
      </c>
      <c r="B32" s="171"/>
      <c r="C32" s="171"/>
      <c r="D32" s="171"/>
      <c r="E32" s="269"/>
      <c r="F32" s="171"/>
      <c r="G32" s="171"/>
      <c r="H32" s="171"/>
      <c r="I32" s="171"/>
      <c r="J32" s="144">
        <f>SUMIF(K:K,"3.4.1",J:J)</f>
        <v>0</v>
      </c>
      <c r="K32" s="244" t="s">
        <v>163</v>
      </c>
      <c r="L32" s="155"/>
      <c r="O32" s="248"/>
    </row>
    <row r="33" spans="1:16" s="135" customFormat="1" ht="17" outlineLevel="1" thickBot="1" x14ac:dyDescent="0.25">
      <c r="A33" s="153" t="s">
        <v>164</v>
      </c>
      <c r="B33" s="270"/>
      <c r="C33" s="270"/>
      <c r="D33" s="270"/>
      <c r="E33" s="271"/>
      <c r="F33" s="270"/>
      <c r="G33" s="270"/>
      <c r="H33" s="270"/>
      <c r="I33" s="270"/>
      <c r="J33" s="242"/>
      <c r="K33" s="244"/>
      <c r="L33" s="155"/>
      <c r="O33" s="157"/>
      <c r="P33" s="158"/>
    </row>
    <row r="34" spans="1:16" s="135" customFormat="1" ht="29" outlineLevel="1" thickBot="1" x14ac:dyDescent="0.2">
      <c r="A34" s="250" t="s">
        <v>165</v>
      </c>
      <c r="B34" s="38"/>
      <c r="C34" s="39">
        <v>0</v>
      </c>
      <c r="D34" s="40"/>
      <c r="E34" s="46">
        <v>0</v>
      </c>
      <c r="F34" s="40"/>
      <c r="G34" s="39">
        <v>0</v>
      </c>
      <c r="H34" s="40"/>
      <c r="I34" s="39">
        <v>0</v>
      </c>
      <c r="J34" s="137">
        <f t="shared" ref="J34" si="3">B34*C34+D34*E34+F34*G34+H34*I34</f>
        <v>0</v>
      </c>
      <c r="K34" s="244" t="s">
        <v>166</v>
      </c>
      <c r="L34" s="152"/>
      <c r="O34" s="159"/>
    </row>
    <row r="35" spans="1:16" ht="16" thickBot="1" x14ac:dyDescent="0.2">
      <c r="A35" s="251" t="s">
        <v>167</v>
      </c>
      <c r="B35" s="50"/>
      <c r="C35" s="51">
        <v>0</v>
      </c>
      <c r="D35" s="52"/>
      <c r="E35" s="53">
        <v>0</v>
      </c>
      <c r="F35" s="52"/>
      <c r="G35" s="51">
        <v>0</v>
      </c>
      <c r="H35" s="52"/>
      <c r="I35" s="51">
        <v>0</v>
      </c>
      <c r="J35" s="139">
        <f t="shared" ref="J35" si="4">B35*C35+D35*E35+F35*G35+H35*I35</f>
        <v>0</v>
      </c>
      <c r="K35" s="244" t="s">
        <v>166</v>
      </c>
      <c r="L35" s="155" t="s">
        <v>52</v>
      </c>
      <c r="O35" s="252"/>
      <c r="P35" s="135"/>
    </row>
    <row r="36" spans="1:16" s="125" customFormat="1" ht="16" outlineLevel="1" x14ac:dyDescent="0.2">
      <c r="A36" s="142" t="s">
        <v>168</v>
      </c>
      <c r="B36" s="171"/>
      <c r="C36" s="171"/>
      <c r="D36" s="171"/>
      <c r="E36" s="269"/>
      <c r="F36" s="171"/>
      <c r="G36" s="171"/>
      <c r="H36" s="171"/>
      <c r="I36" s="171"/>
      <c r="J36" s="144">
        <f>SUMIF(K:K,"3.4.2",J:J)</f>
        <v>0</v>
      </c>
      <c r="K36" s="244" t="s">
        <v>169</v>
      </c>
      <c r="L36" s="152"/>
      <c r="O36" s="248"/>
      <c r="P36" s="135"/>
    </row>
    <row r="37" spans="1:16" s="135" customFormat="1" ht="16" outlineLevel="1" x14ac:dyDescent="0.2">
      <c r="A37" s="253" t="s">
        <v>170</v>
      </c>
      <c r="B37" s="177"/>
      <c r="C37" s="177"/>
      <c r="D37" s="177"/>
      <c r="E37" s="273"/>
      <c r="F37" s="177"/>
      <c r="G37" s="177"/>
      <c r="H37" s="177"/>
      <c r="I37" s="177"/>
      <c r="J37" s="254"/>
      <c r="K37" s="244"/>
      <c r="L37" s="155"/>
      <c r="O37" s="157"/>
      <c r="P37" s="158"/>
    </row>
    <row r="38" spans="1:16" s="93" customFormat="1" ht="15" x14ac:dyDescent="0.15">
      <c r="A38" s="247" t="s">
        <v>171</v>
      </c>
      <c r="B38" s="38"/>
      <c r="C38" s="39">
        <v>0</v>
      </c>
      <c r="D38" s="40"/>
      <c r="E38" s="46">
        <v>0</v>
      </c>
      <c r="F38" s="40"/>
      <c r="G38" s="39">
        <v>0</v>
      </c>
      <c r="H38" s="40"/>
      <c r="I38" s="39">
        <v>0</v>
      </c>
      <c r="J38" s="137">
        <f t="shared" ref="J38" si="5">B38*C38+D38*E38+F38*G38+H38*I38</f>
        <v>0</v>
      </c>
      <c r="K38" s="244" t="s">
        <v>172</v>
      </c>
      <c r="L38" s="155"/>
      <c r="O38" s="159"/>
      <c r="P38" s="135"/>
    </row>
    <row r="39" spans="1:16" ht="15" x14ac:dyDescent="0.15">
      <c r="A39" s="255" t="s">
        <v>173</v>
      </c>
      <c r="B39" s="50"/>
      <c r="C39" s="51">
        <v>0</v>
      </c>
      <c r="D39" s="52"/>
      <c r="E39" s="53">
        <v>0</v>
      </c>
      <c r="F39" s="52"/>
      <c r="G39" s="51">
        <v>0</v>
      </c>
      <c r="H39" s="52"/>
      <c r="I39" s="51">
        <v>0</v>
      </c>
      <c r="J39" s="139">
        <f t="shared" ref="J39" si="6">B39*C39+D39*E39+F39*G39+H39*I39</f>
        <v>0</v>
      </c>
      <c r="K39" s="244" t="s">
        <v>172</v>
      </c>
      <c r="L39" s="155" t="s">
        <v>52</v>
      </c>
      <c r="O39" s="252"/>
      <c r="P39" s="135"/>
    </row>
    <row r="40" spans="1:16" ht="16" x14ac:dyDescent="0.2">
      <c r="A40" s="142" t="s">
        <v>174</v>
      </c>
      <c r="B40" s="171"/>
      <c r="C40" s="171"/>
      <c r="D40" s="171"/>
      <c r="E40" s="269"/>
      <c r="F40" s="171"/>
      <c r="G40" s="171"/>
      <c r="H40" s="171"/>
      <c r="I40" s="171"/>
      <c r="J40" s="144">
        <f>SUMIF(K:K,"3.4.3",J:J)</f>
        <v>0</v>
      </c>
      <c r="K40" s="256" t="s">
        <v>175</v>
      </c>
      <c r="L40" s="155"/>
      <c r="O40" s="248"/>
      <c r="P40" s="135"/>
    </row>
    <row r="41" spans="1:16" ht="16" x14ac:dyDescent="0.2">
      <c r="A41" s="153" t="s">
        <v>176</v>
      </c>
      <c r="B41" s="177"/>
      <c r="C41" s="177"/>
      <c r="D41" s="177"/>
      <c r="E41" s="273"/>
      <c r="F41" s="177"/>
      <c r="G41" s="177"/>
      <c r="H41" s="177"/>
      <c r="I41" s="177"/>
      <c r="J41" s="254"/>
      <c r="K41" s="244"/>
      <c r="L41" s="155"/>
      <c r="O41" s="157"/>
      <c r="P41" s="158"/>
    </row>
    <row r="42" spans="1:16" s="257" customFormat="1" ht="15" outlineLevel="1" x14ac:dyDescent="0.15">
      <c r="A42" s="247" t="s">
        <v>177</v>
      </c>
      <c r="B42" s="38"/>
      <c r="C42" s="39">
        <v>0</v>
      </c>
      <c r="D42" s="40"/>
      <c r="E42" s="46">
        <v>0</v>
      </c>
      <c r="F42" s="40"/>
      <c r="G42" s="39">
        <v>0</v>
      </c>
      <c r="H42" s="40"/>
      <c r="I42" s="39">
        <v>0</v>
      </c>
      <c r="J42" s="137">
        <f t="shared" ref="J42" si="7">B42*C42+D42*E42+F42*G42+H42*I42</f>
        <v>0</v>
      </c>
      <c r="K42" s="244" t="s">
        <v>178</v>
      </c>
      <c r="L42" s="155"/>
      <c r="O42" s="159"/>
      <c r="P42" s="135"/>
    </row>
    <row r="43" spans="1:16" ht="15" x14ac:dyDescent="0.15">
      <c r="A43" s="255" t="s">
        <v>179</v>
      </c>
      <c r="B43" s="50"/>
      <c r="C43" s="51">
        <v>0</v>
      </c>
      <c r="D43" s="52"/>
      <c r="E43" s="53">
        <v>0</v>
      </c>
      <c r="F43" s="52"/>
      <c r="G43" s="51">
        <v>0</v>
      </c>
      <c r="H43" s="52"/>
      <c r="I43" s="51">
        <v>0</v>
      </c>
      <c r="J43" s="139">
        <f t="shared" ref="J43" si="8">B43*C43+D43*E43+F43*G43+H43*I43</f>
        <v>0</v>
      </c>
      <c r="K43" s="244" t="s">
        <v>178</v>
      </c>
      <c r="L43" s="155" t="s">
        <v>52</v>
      </c>
      <c r="O43" s="252"/>
      <c r="P43" s="135"/>
    </row>
    <row r="44" spans="1:16" ht="16" x14ac:dyDescent="0.15">
      <c r="A44" s="142" t="s">
        <v>180</v>
      </c>
      <c r="B44" s="171"/>
      <c r="C44" s="171"/>
      <c r="D44" s="171"/>
      <c r="E44" s="269"/>
      <c r="F44" s="171"/>
      <c r="G44" s="171"/>
      <c r="H44" s="171"/>
      <c r="I44" s="171"/>
      <c r="J44" s="144">
        <f>SUMIF(K:K,"3.4.4",J:J)</f>
        <v>0</v>
      </c>
      <c r="K44" s="244" t="s">
        <v>181</v>
      </c>
      <c r="L44" s="155"/>
      <c r="O44" s="159"/>
      <c r="P44" s="135"/>
    </row>
    <row r="45" spans="1:16" s="257" customFormat="1" ht="16" outlineLevel="1" x14ac:dyDescent="0.2">
      <c r="A45" s="153" t="s">
        <v>182</v>
      </c>
      <c r="B45" s="177"/>
      <c r="C45" s="177"/>
      <c r="D45" s="177"/>
      <c r="E45" s="273"/>
      <c r="F45" s="177"/>
      <c r="G45" s="177"/>
      <c r="H45" s="177"/>
      <c r="I45" s="177"/>
      <c r="J45" s="254"/>
      <c r="K45" s="244"/>
      <c r="L45" s="155"/>
      <c r="O45" s="157"/>
      <c r="P45" s="158"/>
    </row>
    <row r="46" spans="1:16" ht="15" outlineLevel="1" x14ac:dyDescent="0.2">
      <c r="A46" s="247" t="s">
        <v>183</v>
      </c>
      <c r="B46" s="274"/>
      <c r="C46" s="275"/>
      <c r="D46" s="276"/>
      <c r="E46" s="277"/>
      <c r="F46" s="276"/>
      <c r="G46" s="275"/>
      <c r="H46" s="276"/>
      <c r="I46" s="275"/>
      <c r="J46" s="258"/>
      <c r="K46" s="244" t="s">
        <v>184</v>
      </c>
      <c r="L46" s="155"/>
      <c r="O46" s="248"/>
      <c r="P46" s="135"/>
    </row>
    <row r="47" spans="1:16" ht="15" x14ac:dyDescent="0.15">
      <c r="A47" s="255" t="s">
        <v>185</v>
      </c>
      <c r="B47" s="50"/>
      <c r="C47" s="51">
        <v>0</v>
      </c>
      <c r="D47" s="52"/>
      <c r="E47" s="53">
        <v>0</v>
      </c>
      <c r="F47" s="52"/>
      <c r="G47" s="51">
        <v>0</v>
      </c>
      <c r="H47" s="52"/>
      <c r="I47" s="51">
        <v>0</v>
      </c>
      <c r="J47" s="139">
        <f t="shared" ref="J47" si="9">B47*C47+D47*E47+F47*G47+H47*I47</f>
        <v>0</v>
      </c>
      <c r="K47" s="244" t="s">
        <v>184</v>
      </c>
      <c r="L47" s="155" t="s">
        <v>52</v>
      </c>
      <c r="O47" s="252"/>
      <c r="P47" s="135"/>
    </row>
    <row r="48" spans="1:16" ht="16" x14ac:dyDescent="0.15">
      <c r="A48" s="142" t="s">
        <v>186</v>
      </c>
      <c r="B48" s="171"/>
      <c r="C48" s="171"/>
      <c r="D48" s="171"/>
      <c r="E48" s="269"/>
      <c r="F48" s="171"/>
      <c r="G48" s="171"/>
      <c r="H48" s="171"/>
      <c r="I48" s="171"/>
      <c r="J48" s="144">
        <f>SUMIF(K:K,"3.4.5",J:J)</f>
        <v>0</v>
      </c>
      <c r="K48" s="244" t="s">
        <v>187</v>
      </c>
      <c r="L48" s="155"/>
      <c r="O48" s="159"/>
      <c r="P48" s="135"/>
    </row>
    <row r="49" spans="1:16" s="257" customFormat="1" ht="16" outlineLevel="1" x14ac:dyDescent="0.2">
      <c r="A49" s="153" t="s">
        <v>188</v>
      </c>
      <c r="B49" s="278"/>
      <c r="C49" s="278"/>
      <c r="D49" s="278"/>
      <c r="E49" s="278"/>
      <c r="F49" s="278"/>
      <c r="G49" s="278"/>
      <c r="H49" s="278"/>
      <c r="I49" s="278"/>
      <c r="J49" s="259"/>
      <c r="K49" s="244"/>
      <c r="L49" s="260"/>
      <c r="O49" s="157"/>
      <c r="P49" s="158"/>
    </row>
    <row r="50" spans="1:16" ht="15" outlineLevel="1" x14ac:dyDescent="0.2">
      <c r="A50" s="247" t="s">
        <v>189</v>
      </c>
      <c r="B50" s="38"/>
      <c r="C50" s="39">
        <v>0</v>
      </c>
      <c r="D50" s="40"/>
      <c r="E50" s="46">
        <v>0</v>
      </c>
      <c r="F50" s="40"/>
      <c r="G50" s="39">
        <v>0</v>
      </c>
      <c r="H50" s="40"/>
      <c r="I50" s="39">
        <v>0</v>
      </c>
      <c r="J50" s="137">
        <f t="shared" ref="J50:J51" si="10">B50*C50+D50*E50+F50*G50+H50*I50</f>
        <v>0</v>
      </c>
      <c r="K50" s="244" t="s">
        <v>190</v>
      </c>
      <c r="L50" s="155"/>
      <c r="O50" s="248"/>
      <c r="P50" s="135"/>
    </row>
    <row r="51" spans="1:16" ht="15" x14ac:dyDescent="0.15">
      <c r="A51" s="255" t="s">
        <v>191</v>
      </c>
      <c r="B51" s="50"/>
      <c r="C51" s="51">
        <v>0</v>
      </c>
      <c r="D51" s="52"/>
      <c r="E51" s="53">
        <v>0</v>
      </c>
      <c r="F51" s="52"/>
      <c r="G51" s="51">
        <v>0</v>
      </c>
      <c r="H51" s="52"/>
      <c r="I51" s="51">
        <v>0</v>
      </c>
      <c r="J51" s="139">
        <f t="shared" si="10"/>
        <v>0</v>
      </c>
      <c r="K51" s="244" t="s">
        <v>190</v>
      </c>
      <c r="L51" s="155" t="s">
        <v>52</v>
      </c>
      <c r="O51" s="252"/>
      <c r="P51" s="135"/>
    </row>
    <row r="52" spans="1:16" s="257" customFormat="1" ht="16" outlineLevel="1" x14ac:dyDescent="0.15">
      <c r="A52" s="142" t="s">
        <v>192</v>
      </c>
      <c r="B52" s="171"/>
      <c r="C52" s="171"/>
      <c r="D52" s="171"/>
      <c r="E52" s="269"/>
      <c r="F52" s="171"/>
      <c r="G52" s="171"/>
      <c r="H52" s="171"/>
      <c r="I52" s="171"/>
      <c r="J52" s="144">
        <f>SUMIF(K:K,"3.4.6",J:J)</f>
        <v>0</v>
      </c>
      <c r="K52" s="244" t="s">
        <v>193</v>
      </c>
      <c r="L52" s="155"/>
      <c r="O52" s="159"/>
      <c r="P52" s="135"/>
    </row>
    <row r="53" spans="1:16" ht="16" outlineLevel="1" x14ac:dyDescent="0.15">
      <c r="A53" s="153" t="s">
        <v>194</v>
      </c>
      <c r="B53" s="177"/>
      <c r="C53" s="177"/>
      <c r="D53" s="177"/>
      <c r="E53" s="273"/>
      <c r="F53" s="177"/>
      <c r="G53" s="177"/>
      <c r="H53" s="177"/>
      <c r="I53" s="177"/>
      <c r="J53" s="254"/>
      <c r="K53" s="244"/>
      <c r="L53" s="155"/>
      <c r="O53" s="159"/>
      <c r="P53" s="135"/>
    </row>
    <row r="54" spans="1:16" ht="16" outlineLevel="1" thickBot="1" x14ac:dyDescent="0.2">
      <c r="A54" s="247" t="s">
        <v>119</v>
      </c>
      <c r="B54" s="38"/>
      <c r="C54" s="39">
        <v>0</v>
      </c>
      <c r="D54" s="40"/>
      <c r="E54" s="46">
        <v>0</v>
      </c>
      <c r="F54" s="40"/>
      <c r="G54" s="39">
        <v>0</v>
      </c>
      <c r="H54" s="40"/>
      <c r="I54" s="39">
        <v>0</v>
      </c>
      <c r="J54" s="137">
        <f t="shared" ref="J54" si="11">B54*C54+D54*E54+F54*G54+H54*I54</f>
        <v>0</v>
      </c>
      <c r="K54" s="244" t="s">
        <v>195</v>
      </c>
      <c r="L54" s="155"/>
      <c r="O54" s="159"/>
      <c r="P54" s="135"/>
    </row>
    <row r="55" spans="1:16" ht="16" thickBot="1" x14ac:dyDescent="0.2">
      <c r="A55" s="255" t="s">
        <v>196</v>
      </c>
      <c r="B55" s="85"/>
      <c r="C55" s="51">
        <v>0</v>
      </c>
      <c r="D55" s="84"/>
      <c r="E55" s="86">
        <v>0</v>
      </c>
      <c r="F55" s="84"/>
      <c r="G55" s="83">
        <v>0</v>
      </c>
      <c r="H55" s="84"/>
      <c r="I55" s="83">
        <v>0</v>
      </c>
      <c r="J55" s="261">
        <f t="shared" ref="J55" si="12">B55*C55+D55*E55+F55*G55+H55*I55</f>
        <v>0</v>
      </c>
      <c r="K55" s="244" t="s">
        <v>195</v>
      </c>
      <c r="L55" s="155" t="s">
        <v>52</v>
      </c>
      <c r="O55" s="252"/>
      <c r="P55" s="135"/>
    </row>
    <row r="56" spans="1:16" ht="17" outlineLevel="1" thickBot="1" x14ac:dyDescent="0.2">
      <c r="A56" s="142" t="s">
        <v>197</v>
      </c>
      <c r="B56" s="176"/>
      <c r="C56" s="176"/>
      <c r="D56" s="176"/>
      <c r="E56" s="279"/>
      <c r="F56" s="176"/>
      <c r="G56" s="176"/>
      <c r="H56" s="176"/>
      <c r="I56" s="176"/>
      <c r="J56" s="149">
        <f>SUMIF(K:K,"3.5.1",J:J)</f>
        <v>0</v>
      </c>
      <c r="K56" s="244" t="s">
        <v>198</v>
      </c>
      <c r="L56" s="155"/>
      <c r="O56" s="252"/>
      <c r="P56" s="135"/>
    </row>
    <row r="57" spans="1:16" ht="16" outlineLevel="1" x14ac:dyDescent="0.15">
      <c r="A57" s="131" t="s">
        <v>199</v>
      </c>
      <c r="B57" s="280"/>
      <c r="C57" s="280"/>
      <c r="D57" s="280"/>
      <c r="E57" s="280"/>
      <c r="F57" s="280"/>
      <c r="G57" s="280"/>
      <c r="H57" s="280"/>
      <c r="I57" s="280"/>
      <c r="J57" s="262"/>
      <c r="K57" s="244"/>
      <c r="L57" s="263"/>
      <c r="O57" s="252"/>
      <c r="P57" s="135"/>
    </row>
    <row r="58" spans="1:16" ht="15" x14ac:dyDescent="0.15">
      <c r="A58" s="247" t="s">
        <v>200</v>
      </c>
      <c r="B58" s="38"/>
      <c r="C58" s="39">
        <v>0</v>
      </c>
      <c r="D58" s="40"/>
      <c r="E58" s="46">
        <v>0</v>
      </c>
      <c r="F58" s="40"/>
      <c r="G58" s="39">
        <v>0</v>
      </c>
      <c r="H58" s="40"/>
      <c r="I58" s="39">
        <v>0</v>
      </c>
      <c r="J58" s="137">
        <f t="shared" ref="J58:J60" si="13">B58*C58+D58*E58+F58*G58+H58*I58</f>
        <v>0</v>
      </c>
      <c r="K58" s="244" t="s">
        <v>201</v>
      </c>
      <c r="L58" s="155"/>
      <c r="O58" s="159"/>
      <c r="P58" s="135"/>
    </row>
    <row r="59" spans="1:16" ht="16" thickBot="1" x14ac:dyDescent="0.25">
      <c r="A59" s="264" t="s">
        <v>202</v>
      </c>
      <c r="B59" s="38"/>
      <c r="C59" s="39">
        <v>0</v>
      </c>
      <c r="D59" s="40"/>
      <c r="E59" s="46">
        <v>0</v>
      </c>
      <c r="F59" s="40"/>
      <c r="G59" s="39">
        <v>0</v>
      </c>
      <c r="H59" s="40"/>
      <c r="I59" s="39">
        <v>0</v>
      </c>
      <c r="J59" s="137">
        <f t="shared" si="13"/>
        <v>0</v>
      </c>
      <c r="K59" s="244" t="s">
        <v>201</v>
      </c>
      <c r="L59" s="155"/>
      <c r="O59" s="265"/>
      <c r="P59" s="135"/>
    </row>
    <row r="60" spans="1:16" ht="16" outlineLevel="1" thickBot="1" x14ac:dyDescent="0.2">
      <c r="A60" s="247" t="s">
        <v>132</v>
      </c>
      <c r="B60" s="38"/>
      <c r="C60" s="39">
        <v>0</v>
      </c>
      <c r="D60" s="40"/>
      <c r="E60" s="46">
        <v>0</v>
      </c>
      <c r="F60" s="40"/>
      <c r="G60" s="39">
        <v>0</v>
      </c>
      <c r="H60" s="40"/>
      <c r="I60" s="39">
        <v>0</v>
      </c>
      <c r="J60" s="137">
        <f t="shared" si="13"/>
        <v>0</v>
      </c>
      <c r="K60" s="244" t="s">
        <v>201</v>
      </c>
      <c r="L60" s="155"/>
      <c r="O60" s="252"/>
      <c r="P60" s="135"/>
    </row>
    <row r="61" spans="1:16" ht="17" outlineLevel="1" thickBot="1" x14ac:dyDescent="0.2">
      <c r="A61" s="142" t="s">
        <v>61</v>
      </c>
      <c r="B61" s="171"/>
      <c r="C61" s="171"/>
      <c r="D61" s="171"/>
      <c r="E61" s="269"/>
      <c r="F61" s="171"/>
      <c r="G61" s="171"/>
      <c r="H61" s="171"/>
      <c r="I61" s="171"/>
      <c r="J61" s="144">
        <f>SUMIF(K:K,"3.5.2",J:J)</f>
        <v>0</v>
      </c>
      <c r="K61" s="244" t="s">
        <v>203</v>
      </c>
      <c r="L61" s="155"/>
      <c r="O61" s="252"/>
      <c r="P61" s="135"/>
    </row>
    <row r="62" spans="1:16" ht="17" outlineLevel="1" thickBot="1" x14ac:dyDescent="0.25">
      <c r="A62" s="266" t="s">
        <v>134</v>
      </c>
      <c r="B62" s="281"/>
      <c r="C62" s="281"/>
      <c r="D62" s="281"/>
      <c r="E62" s="282"/>
      <c r="F62" s="281"/>
      <c r="G62" s="281"/>
      <c r="H62" s="281"/>
      <c r="I62" s="281"/>
      <c r="J62" s="216">
        <f>SUMIF(K:K, "ZS3.5.1""ZS3.5.2", J:J)</f>
        <v>0</v>
      </c>
      <c r="K62" s="267"/>
      <c r="L62" s="155"/>
      <c r="O62" s="252"/>
      <c r="P62" s="135"/>
    </row>
    <row r="63" spans="1:16" ht="21" outlineLevel="1" thickBot="1" x14ac:dyDescent="0.3">
      <c r="A63" s="217" t="s">
        <v>14</v>
      </c>
      <c r="B63" s="218"/>
      <c r="C63" s="218"/>
      <c r="D63" s="218"/>
      <c r="E63" s="218"/>
      <c r="F63" s="218"/>
      <c r="G63" s="218"/>
      <c r="H63" s="218"/>
      <c r="I63" s="218"/>
      <c r="J63" s="219">
        <f>J65-J64</f>
        <v>0</v>
      </c>
      <c r="K63" s="267"/>
      <c r="L63" s="199"/>
      <c r="O63" s="248"/>
      <c r="P63" s="135"/>
    </row>
    <row r="64" spans="1:16" ht="21" outlineLevel="1" thickBot="1" x14ac:dyDescent="0.3">
      <c r="A64" s="220" t="s">
        <v>15</v>
      </c>
      <c r="B64" s="166"/>
      <c r="C64" s="166"/>
      <c r="D64" s="166"/>
      <c r="E64" s="166"/>
      <c r="F64" s="166"/>
      <c r="G64" s="166"/>
      <c r="H64" s="166"/>
      <c r="I64" s="166"/>
      <c r="J64" s="221">
        <f>SUMIF(L:L,"OPT",J:J)</f>
        <v>0</v>
      </c>
      <c r="K64" s="267"/>
      <c r="L64" s="199"/>
      <c r="O64" s="159"/>
      <c r="P64" s="135"/>
    </row>
    <row r="65" spans="1:12" ht="17" outlineLevel="1" thickBot="1" x14ac:dyDescent="0.25">
      <c r="A65" s="222" t="s">
        <v>22</v>
      </c>
      <c r="B65" s="223"/>
      <c r="C65" s="223"/>
      <c r="D65" s="223"/>
      <c r="E65" s="223"/>
      <c r="F65" s="223"/>
      <c r="G65" s="223"/>
      <c r="H65" s="223"/>
      <c r="I65" s="223"/>
      <c r="J65" s="224">
        <f>SUMIF(K:K,"ZS3.1",J:J)+SUMIF(K:K,"ZS3.2",J:J)+SUMIF(K:K,"ZS3.3",J:J)+SUMIF(K:K,"ZS3.4.1",J:J)+SUMIF(K:K,"ZS3.4.2",J:J)+SUMIF(K:K,"ZS3.4.3",J:J)+SUMIF(K:K,"ZS3.4.4",J:J)+SUMIF(K:K,"ZS3.4.5",J:J)+SUMIF(K:K,"ZS3.4.6",J:J)+SUMIF(K:K,"ZS3.5.1",J:J)+SUMIF(K:K,"ZS3.5.2",J:J)</f>
        <v>0</v>
      </c>
      <c r="K65" s="267"/>
      <c r="L65" s="199"/>
    </row>
    <row r="66" spans="1:12" outlineLevel="1" x14ac:dyDescent="0.15">
      <c r="L66" s="268"/>
    </row>
    <row r="72" spans="1:12" collapsed="1" x14ac:dyDescent="0.15"/>
  </sheetData>
  <sheetProtection algorithmName="SHA-512" hashValue="I+yTRL6gnM7FYXKm71HXK0TeCxTcHBoIAd1tx9rCxNkpJIsTuRa0HEc50l2XPg/nxVUc2OlYHJ49bJhfnBGx7g==" saltValue="Io0csrW8d06fCGJ8UPEymg==" spinCount="100000" sheet="1" objects="1" scenarios="1"/>
  <dataConsolidate/>
  <mergeCells count="2">
    <mergeCell ref="H4:I4"/>
    <mergeCell ref="B1:G3"/>
  </mergeCells>
  <phoneticPr fontId="9" type="noConversion"/>
  <printOptions horizontalCentered="1" gridLines="1"/>
  <pageMargins left="0.23622047244094491" right="0.23622047244094491" top="0.74803149606299213" bottom="0.74803149606299213" header="0.31496062992125984" footer="0.31496062992125984"/>
  <pageSetup paperSize="9" scale="61" fitToHeight="0" orientation="landscape" r:id="rId1"/>
  <headerFooter>
    <oddFooter>&amp;C&amp;A</oddFooter>
  </headerFooter>
  <rowBreaks count="1" manualBreakCount="1">
    <brk id="43" max="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1C942-4428-CE45-A923-C918F992A24C}">
  <sheetPr>
    <pageSetUpPr fitToPage="1"/>
  </sheetPr>
  <dimension ref="A1:M46"/>
  <sheetViews>
    <sheetView showGridLines="0" tabSelected="1" zoomScale="140" zoomScaleNormal="140" zoomScalePageLayoutView="88" workbookViewId="0">
      <pane xSplit="1" ySplit="5" topLeftCell="B17" activePane="bottomRight" state="frozen"/>
      <selection pane="topRight" activeCell="F96" sqref="F96"/>
      <selection pane="bottomLeft" activeCell="F96" sqref="F96"/>
      <selection pane="bottomRight" activeCell="B8" sqref="B8:I34"/>
    </sheetView>
  </sheetViews>
  <sheetFormatPr baseColWidth="10" defaultColWidth="11" defaultRowHeight="13" outlineLevelRow="1" x14ac:dyDescent="0.15"/>
  <cols>
    <col min="1" max="1" width="64.6640625" style="93" customWidth="1"/>
    <col min="2" max="2" width="13.83203125" style="313" customWidth="1"/>
    <col min="3" max="3" width="15" style="103" customWidth="1"/>
    <col min="4" max="4" width="13.83203125" style="101" customWidth="1"/>
    <col min="5" max="5" width="13.83203125" style="102" customWidth="1"/>
    <col min="6" max="6" width="13.83203125" style="101" customWidth="1"/>
    <col min="7" max="7" width="16.6640625" style="103" customWidth="1"/>
    <col min="8" max="8" width="13.83203125" style="104" customWidth="1"/>
    <col min="9" max="9" width="13.83203125" style="103" customWidth="1"/>
    <col min="10" max="10" width="13.83203125" style="285" customWidth="1"/>
    <col min="11" max="11" width="10.83203125" style="180" customWidth="1"/>
    <col min="12" max="12" width="10.83203125" style="286" customWidth="1"/>
    <col min="13" max="16384" width="11" style="98"/>
  </cols>
  <sheetData>
    <row r="1" spans="1:13" ht="71" customHeight="1" x14ac:dyDescent="0.15">
      <c r="B1" s="178" t="s">
        <v>25</v>
      </c>
      <c r="C1" s="178"/>
      <c r="D1" s="178"/>
      <c r="E1" s="178"/>
      <c r="F1" s="283"/>
      <c r="G1" s="283"/>
      <c r="H1" s="283"/>
      <c r="I1" s="284"/>
      <c r="J1" s="284"/>
      <c r="K1" s="284"/>
      <c r="L1" s="284"/>
    </row>
    <row r="2" spans="1:13" ht="3.75" customHeight="1" x14ac:dyDescent="0.15">
      <c r="A2" s="228"/>
      <c r="B2" s="228"/>
      <c r="C2" s="100"/>
    </row>
    <row r="3" spans="1:13" ht="42" customHeight="1" x14ac:dyDescent="0.15">
      <c r="A3" s="106" t="s">
        <v>204</v>
      </c>
      <c r="B3" s="287"/>
      <c r="C3" s="107"/>
      <c r="D3" s="107"/>
      <c r="E3" s="107"/>
      <c r="F3" s="107"/>
      <c r="G3" s="107"/>
      <c r="H3" s="231" t="s">
        <v>1</v>
      </c>
      <c r="I3" s="231"/>
      <c r="J3" s="288">
        <f>J37</f>
        <v>0</v>
      </c>
    </row>
    <row r="4" spans="1:13" ht="14.5" customHeight="1" x14ac:dyDescent="0.15">
      <c r="A4" s="233"/>
      <c r="B4" s="228"/>
      <c r="C4" s="100"/>
    </row>
    <row r="5" spans="1:13" s="125" customFormat="1" ht="41.5" customHeight="1" x14ac:dyDescent="0.15">
      <c r="A5" s="113" t="s">
        <v>27</v>
      </c>
      <c r="B5" s="289" t="s">
        <v>28</v>
      </c>
      <c r="C5" s="115" t="s">
        <v>29</v>
      </c>
      <c r="D5" s="116" t="s">
        <v>236</v>
      </c>
      <c r="E5" s="117" t="s">
        <v>237</v>
      </c>
      <c r="F5" s="118" t="s">
        <v>238</v>
      </c>
      <c r="G5" s="119" t="s">
        <v>239</v>
      </c>
      <c r="H5" s="120" t="s">
        <v>30</v>
      </c>
      <c r="I5" s="121" t="s">
        <v>31</v>
      </c>
      <c r="J5" s="122" t="s">
        <v>32</v>
      </c>
      <c r="K5" s="186" t="s">
        <v>33</v>
      </c>
      <c r="L5" s="290" t="s">
        <v>34</v>
      </c>
    </row>
    <row r="6" spans="1:13" s="135" customFormat="1" ht="28" customHeight="1" x14ac:dyDescent="0.15">
      <c r="A6" s="236" t="s">
        <v>205</v>
      </c>
      <c r="B6" s="291"/>
      <c r="C6" s="237"/>
      <c r="D6" s="237"/>
      <c r="E6" s="237"/>
      <c r="F6" s="237"/>
      <c r="G6" s="237"/>
      <c r="H6" s="237"/>
      <c r="I6" s="237"/>
      <c r="J6" s="239"/>
      <c r="K6" s="292"/>
      <c r="L6" s="293"/>
    </row>
    <row r="7" spans="1:13" s="135" customFormat="1" ht="20" customHeight="1" x14ac:dyDescent="0.15">
      <c r="A7" s="294" t="s">
        <v>206</v>
      </c>
      <c r="B7" s="295"/>
      <c r="C7" s="296"/>
      <c r="D7" s="296"/>
      <c r="E7" s="296"/>
      <c r="F7" s="296"/>
      <c r="G7" s="296"/>
      <c r="H7" s="296"/>
      <c r="I7" s="296"/>
      <c r="J7" s="297"/>
      <c r="K7" s="298"/>
      <c r="L7" s="293"/>
    </row>
    <row r="8" spans="1:13" s="135" customFormat="1" ht="42" outlineLevel="1" x14ac:dyDescent="0.15">
      <c r="A8" s="156" t="s">
        <v>207</v>
      </c>
      <c r="B8" s="49"/>
      <c r="C8" s="39">
        <v>0</v>
      </c>
      <c r="D8" s="40"/>
      <c r="E8" s="39">
        <v>0</v>
      </c>
      <c r="F8" s="40"/>
      <c r="G8" s="39">
        <v>0</v>
      </c>
      <c r="H8" s="40"/>
      <c r="I8" s="39">
        <v>0</v>
      </c>
      <c r="J8" s="137">
        <f>B8*C8+D8*E8+F8*G8+H8*I8</f>
        <v>0</v>
      </c>
      <c r="K8" s="298" t="s">
        <v>161</v>
      </c>
      <c r="L8" s="293"/>
    </row>
    <row r="9" spans="1:13" s="135" customFormat="1" ht="29" customHeight="1" outlineLevel="1" x14ac:dyDescent="0.15">
      <c r="A9" s="299" t="s">
        <v>208</v>
      </c>
      <c r="B9" s="55"/>
      <c r="C9" s="51">
        <v>0</v>
      </c>
      <c r="D9" s="52"/>
      <c r="E9" s="51">
        <v>0</v>
      </c>
      <c r="F9" s="52"/>
      <c r="G9" s="51">
        <v>0</v>
      </c>
      <c r="H9" s="52"/>
      <c r="I9" s="51">
        <v>0</v>
      </c>
      <c r="J9" s="139">
        <f>B9*C9+D9*E9+F9*G9+H9*I9</f>
        <v>0</v>
      </c>
      <c r="K9" s="298" t="s">
        <v>161</v>
      </c>
      <c r="L9" s="293" t="s">
        <v>52</v>
      </c>
    </row>
    <row r="10" spans="1:13" s="135" customFormat="1" ht="18" customHeight="1" x14ac:dyDescent="0.15">
      <c r="A10" s="142" t="s">
        <v>92</v>
      </c>
      <c r="B10" s="314"/>
      <c r="C10" s="171"/>
      <c r="D10" s="171"/>
      <c r="E10" s="171"/>
      <c r="F10" s="171"/>
      <c r="G10" s="171"/>
      <c r="H10" s="171"/>
      <c r="I10" s="171"/>
      <c r="J10" s="144">
        <f>SUMIF(K:K,"4.1",J:J)</f>
        <v>0</v>
      </c>
      <c r="K10" s="298" t="s">
        <v>209</v>
      </c>
      <c r="L10" s="293"/>
    </row>
    <row r="11" spans="1:13" s="135" customFormat="1" ht="20" customHeight="1" x14ac:dyDescent="0.15">
      <c r="A11" s="300" t="s">
        <v>210</v>
      </c>
      <c r="B11" s="315"/>
      <c r="C11" s="316"/>
      <c r="D11" s="316"/>
      <c r="E11" s="316"/>
      <c r="F11" s="316"/>
      <c r="G11" s="316"/>
      <c r="H11" s="316"/>
      <c r="I11" s="316"/>
      <c r="J11" s="301"/>
      <c r="K11" s="298"/>
      <c r="L11" s="293"/>
    </row>
    <row r="12" spans="1:13" s="135" customFormat="1" ht="28" outlineLevel="1" x14ac:dyDescent="0.15">
      <c r="A12" s="156" t="s">
        <v>211</v>
      </c>
      <c r="B12" s="49"/>
      <c r="C12" s="39">
        <v>0</v>
      </c>
      <c r="D12" s="40"/>
      <c r="E12" s="39">
        <v>0</v>
      </c>
      <c r="F12" s="40"/>
      <c r="G12" s="39">
        <v>0</v>
      </c>
      <c r="H12" s="40"/>
      <c r="I12" s="39">
        <v>0</v>
      </c>
      <c r="J12" s="137">
        <f t="shared" ref="J12:J21" si="0">B12*C12+D12*E12+F12*G12+H12*I12</f>
        <v>0</v>
      </c>
      <c r="K12" s="298" t="s">
        <v>212</v>
      </c>
      <c r="L12" s="293"/>
    </row>
    <row r="13" spans="1:13" s="135" customFormat="1" ht="28" outlineLevel="1" x14ac:dyDescent="0.15">
      <c r="A13" s="156" t="s">
        <v>213</v>
      </c>
      <c r="B13" s="38"/>
      <c r="C13" s="39">
        <v>0</v>
      </c>
      <c r="D13" s="40"/>
      <c r="E13" s="46">
        <v>0</v>
      </c>
      <c r="F13" s="40"/>
      <c r="G13" s="39">
        <v>0</v>
      </c>
      <c r="H13" s="40"/>
      <c r="I13" s="39">
        <v>0</v>
      </c>
      <c r="J13" s="137">
        <f t="shared" si="0"/>
        <v>0</v>
      </c>
      <c r="K13" s="298" t="s">
        <v>212</v>
      </c>
      <c r="L13" s="155"/>
      <c r="M13" s="98"/>
    </row>
    <row r="14" spans="1:13" s="135" customFormat="1" ht="15" outlineLevel="1" x14ac:dyDescent="0.15">
      <c r="A14" s="247" t="s">
        <v>214</v>
      </c>
      <c r="B14" s="49"/>
      <c r="C14" s="39">
        <v>0</v>
      </c>
      <c r="D14" s="40"/>
      <c r="E14" s="39">
        <v>0</v>
      </c>
      <c r="F14" s="40"/>
      <c r="G14" s="39">
        <v>0</v>
      </c>
      <c r="H14" s="40"/>
      <c r="I14" s="39">
        <v>0</v>
      </c>
      <c r="J14" s="137">
        <f t="shared" si="0"/>
        <v>0</v>
      </c>
      <c r="K14" s="298" t="s">
        <v>212</v>
      </c>
      <c r="L14" s="293"/>
    </row>
    <row r="15" spans="1:13" s="135" customFormat="1" ht="15" outlineLevel="1" x14ac:dyDescent="0.15">
      <c r="A15" s="156" t="s">
        <v>215</v>
      </c>
      <c r="B15" s="49"/>
      <c r="C15" s="39">
        <v>0</v>
      </c>
      <c r="D15" s="40"/>
      <c r="E15" s="39">
        <v>0</v>
      </c>
      <c r="F15" s="40"/>
      <c r="G15" s="39">
        <v>0</v>
      </c>
      <c r="H15" s="40"/>
      <c r="I15" s="39">
        <v>0</v>
      </c>
      <c r="J15" s="137">
        <f t="shared" si="0"/>
        <v>0</v>
      </c>
      <c r="K15" s="298" t="s">
        <v>212</v>
      </c>
      <c r="L15" s="293"/>
    </row>
    <row r="16" spans="1:13" s="135" customFormat="1" ht="28" outlineLevel="1" x14ac:dyDescent="0.15">
      <c r="A16" s="156" t="s">
        <v>99</v>
      </c>
      <c r="B16" s="49"/>
      <c r="C16" s="39">
        <v>0</v>
      </c>
      <c r="D16" s="40"/>
      <c r="E16" s="39">
        <v>0</v>
      </c>
      <c r="F16" s="40"/>
      <c r="G16" s="39">
        <v>0</v>
      </c>
      <c r="H16" s="40"/>
      <c r="I16" s="39">
        <v>0</v>
      </c>
      <c r="J16" s="137">
        <f t="shared" si="0"/>
        <v>0</v>
      </c>
      <c r="K16" s="298" t="s">
        <v>212</v>
      </c>
      <c r="L16" s="293"/>
    </row>
    <row r="17" spans="1:13" s="135" customFormat="1" ht="28" outlineLevel="1" x14ac:dyDescent="0.15">
      <c r="A17" s="156" t="s">
        <v>216</v>
      </c>
      <c r="B17" s="49"/>
      <c r="C17" s="39">
        <v>0</v>
      </c>
      <c r="D17" s="40"/>
      <c r="E17" s="39">
        <v>0</v>
      </c>
      <c r="F17" s="40"/>
      <c r="G17" s="39">
        <v>0</v>
      </c>
      <c r="H17" s="40"/>
      <c r="I17" s="39">
        <v>0</v>
      </c>
      <c r="J17" s="137">
        <f t="shared" si="0"/>
        <v>0</v>
      </c>
      <c r="K17" s="298" t="s">
        <v>212</v>
      </c>
      <c r="L17" s="293"/>
    </row>
    <row r="18" spans="1:13" s="135" customFormat="1" ht="15" outlineLevel="1" x14ac:dyDescent="0.15">
      <c r="A18" s="210" t="s">
        <v>217</v>
      </c>
      <c r="B18" s="49"/>
      <c r="C18" s="39">
        <v>0</v>
      </c>
      <c r="D18" s="40"/>
      <c r="E18" s="39">
        <v>0</v>
      </c>
      <c r="F18" s="40"/>
      <c r="G18" s="39">
        <v>0</v>
      </c>
      <c r="H18" s="40"/>
      <c r="I18" s="39">
        <v>0</v>
      </c>
      <c r="J18" s="137">
        <f t="shared" si="0"/>
        <v>0</v>
      </c>
      <c r="K18" s="298" t="s">
        <v>212</v>
      </c>
      <c r="L18" s="293"/>
    </row>
    <row r="19" spans="1:13" s="135" customFormat="1" ht="28" outlineLevel="1" x14ac:dyDescent="0.15">
      <c r="A19" s="156" t="s">
        <v>218</v>
      </c>
      <c r="B19" s="49"/>
      <c r="C19" s="39">
        <v>0</v>
      </c>
      <c r="D19" s="40"/>
      <c r="E19" s="39">
        <v>0</v>
      </c>
      <c r="F19" s="40"/>
      <c r="G19" s="39">
        <v>0</v>
      </c>
      <c r="H19" s="40"/>
      <c r="I19" s="39">
        <v>0</v>
      </c>
      <c r="J19" s="137">
        <f t="shared" si="0"/>
        <v>0</v>
      </c>
      <c r="K19" s="298" t="s">
        <v>212</v>
      </c>
      <c r="L19" s="293"/>
    </row>
    <row r="20" spans="1:13" s="135" customFormat="1" ht="28" outlineLevel="1" x14ac:dyDescent="0.15">
      <c r="A20" s="190" t="s">
        <v>219</v>
      </c>
      <c r="B20" s="54"/>
      <c r="C20" s="51">
        <v>0</v>
      </c>
      <c r="D20" s="52"/>
      <c r="E20" s="51">
        <v>0</v>
      </c>
      <c r="F20" s="52"/>
      <c r="G20" s="51">
        <v>0</v>
      </c>
      <c r="H20" s="52"/>
      <c r="I20" s="51">
        <v>0</v>
      </c>
      <c r="J20" s="139">
        <f t="shared" si="0"/>
        <v>0</v>
      </c>
      <c r="K20" s="298" t="s">
        <v>212</v>
      </c>
      <c r="L20" s="293" t="s">
        <v>52</v>
      </c>
    </row>
    <row r="21" spans="1:13" s="135" customFormat="1" ht="28" outlineLevel="1" x14ac:dyDescent="0.15">
      <c r="A21" s="190" t="s">
        <v>220</v>
      </c>
      <c r="B21" s="54"/>
      <c r="C21" s="51">
        <v>0</v>
      </c>
      <c r="D21" s="52"/>
      <c r="E21" s="51">
        <v>0</v>
      </c>
      <c r="F21" s="52"/>
      <c r="G21" s="51">
        <v>0</v>
      </c>
      <c r="H21" s="52"/>
      <c r="I21" s="51">
        <v>0</v>
      </c>
      <c r="J21" s="139">
        <f t="shared" si="0"/>
        <v>0</v>
      </c>
      <c r="K21" s="298" t="s">
        <v>212</v>
      </c>
      <c r="L21" s="293" t="s">
        <v>52</v>
      </c>
    </row>
    <row r="22" spans="1:13" s="135" customFormat="1" ht="16" outlineLevel="1" x14ac:dyDescent="0.15">
      <c r="A22" s="142" t="s">
        <v>53</v>
      </c>
      <c r="B22" s="314"/>
      <c r="C22" s="171"/>
      <c r="D22" s="171"/>
      <c r="E22" s="171"/>
      <c r="F22" s="171"/>
      <c r="G22" s="171"/>
      <c r="H22" s="171"/>
      <c r="I22" s="171"/>
      <c r="J22" s="144">
        <f>SUMIF(K:K,"4.2",J:J)</f>
        <v>0</v>
      </c>
      <c r="K22" s="298" t="s">
        <v>221</v>
      </c>
      <c r="L22" s="293"/>
    </row>
    <row r="23" spans="1:13" s="135" customFormat="1" ht="16" outlineLevel="1" x14ac:dyDescent="0.15">
      <c r="A23" s="153" t="s">
        <v>222</v>
      </c>
      <c r="B23" s="317"/>
      <c r="C23" s="177"/>
      <c r="D23" s="177"/>
      <c r="E23" s="177"/>
      <c r="F23" s="177"/>
      <c r="G23" s="177"/>
      <c r="H23" s="177"/>
      <c r="I23" s="177"/>
      <c r="J23" s="254"/>
      <c r="K23" s="298"/>
      <c r="L23" s="293"/>
    </row>
    <row r="24" spans="1:13" s="141" customFormat="1" ht="15" outlineLevel="1" x14ac:dyDescent="0.15">
      <c r="A24" s="156" t="s">
        <v>223</v>
      </c>
      <c r="B24" s="49"/>
      <c r="C24" s="39">
        <v>0</v>
      </c>
      <c r="D24" s="40"/>
      <c r="E24" s="39">
        <v>0</v>
      </c>
      <c r="F24" s="40"/>
      <c r="G24" s="39">
        <v>0</v>
      </c>
      <c r="H24" s="40"/>
      <c r="I24" s="39">
        <v>0</v>
      </c>
      <c r="J24" s="137">
        <f t="shared" ref="J24:J27" si="1">B24*C24+D24*E24+F24*G24+H24*I24</f>
        <v>0</v>
      </c>
      <c r="K24" s="302" t="s">
        <v>224</v>
      </c>
      <c r="L24" s="293"/>
      <c r="M24" s="135"/>
    </row>
    <row r="25" spans="1:13" s="135" customFormat="1" ht="15" x14ac:dyDescent="0.15">
      <c r="A25" s="156" t="s">
        <v>225</v>
      </c>
      <c r="B25" s="49"/>
      <c r="C25" s="39">
        <v>0</v>
      </c>
      <c r="D25" s="40"/>
      <c r="E25" s="39">
        <v>0</v>
      </c>
      <c r="F25" s="40"/>
      <c r="G25" s="39">
        <v>0</v>
      </c>
      <c r="H25" s="40"/>
      <c r="I25" s="39">
        <v>0</v>
      </c>
      <c r="J25" s="137">
        <f t="shared" si="1"/>
        <v>0</v>
      </c>
      <c r="K25" s="302" t="s">
        <v>224</v>
      </c>
      <c r="L25" s="293"/>
    </row>
    <row r="26" spans="1:13" s="135" customFormat="1" ht="15" x14ac:dyDescent="0.15">
      <c r="A26" s="156" t="s">
        <v>226</v>
      </c>
      <c r="B26" s="49"/>
      <c r="C26" s="39">
        <v>0</v>
      </c>
      <c r="D26" s="40"/>
      <c r="E26" s="39">
        <v>0</v>
      </c>
      <c r="F26" s="40"/>
      <c r="G26" s="39">
        <v>0</v>
      </c>
      <c r="H26" s="40"/>
      <c r="I26" s="39">
        <v>0</v>
      </c>
      <c r="J26" s="137">
        <f t="shared" si="1"/>
        <v>0</v>
      </c>
      <c r="K26" s="302" t="s">
        <v>224</v>
      </c>
      <c r="L26" s="293"/>
    </row>
    <row r="27" spans="1:13" s="135" customFormat="1" ht="15" outlineLevel="1" x14ac:dyDescent="0.15">
      <c r="A27" s="303" t="s">
        <v>227</v>
      </c>
      <c r="B27" s="48"/>
      <c r="C27" s="39">
        <v>0</v>
      </c>
      <c r="D27" s="40"/>
      <c r="E27" s="39">
        <v>0</v>
      </c>
      <c r="F27" s="40"/>
      <c r="G27" s="39">
        <v>0</v>
      </c>
      <c r="H27" s="40"/>
      <c r="I27" s="39">
        <v>0</v>
      </c>
      <c r="J27" s="137">
        <f t="shared" si="1"/>
        <v>0</v>
      </c>
      <c r="K27" s="302" t="s">
        <v>224</v>
      </c>
      <c r="L27" s="293"/>
    </row>
    <row r="28" spans="1:13" s="135" customFormat="1" ht="16" outlineLevel="1" x14ac:dyDescent="0.15">
      <c r="A28" s="142" t="s">
        <v>61</v>
      </c>
      <c r="B28" s="314"/>
      <c r="C28" s="171"/>
      <c r="D28" s="171"/>
      <c r="E28" s="171"/>
      <c r="F28" s="171"/>
      <c r="G28" s="171"/>
      <c r="H28" s="171"/>
      <c r="I28" s="171"/>
      <c r="J28" s="144">
        <f>SUMIF(K:K,"4.3",J:J)</f>
        <v>0</v>
      </c>
      <c r="K28" s="298" t="s">
        <v>228</v>
      </c>
      <c r="L28" s="293"/>
    </row>
    <row r="29" spans="1:13" s="135" customFormat="1" ht="16" outlineLevel="1" x14ac:dyDescent="0.15">
      <c r="A29" s="153" t="s">
        <v>229</v>
      </c>
      <c r="B29" s="317"/>
      <c r="C29" s="177"/>
      <c r="D29" s="177"/>
      <c r="E29" s="177"/>
      <c r="F29" s="177"/>
      <c r="G29" s="177"/>
      <c r="H29" s="177"/>
      <c r="I29" s="177"/>
      <c r="J29" s="254"/>
      <c r="K29" s="298"/>
      <c r="L29" s="293"/>
    </row>
    <row r="30" spans="1:13" s="135" customFormat="1" ht="28" outlineLevel="1" x14ac:dyDescent="0.15">
      <c r="A30" s="249" t="s">
        <v>230</v>
      </c>
      <c r="B30" s="48"/>
      <c r="C30" s="39">
        <v>0</v>
      </c>
      <c r="D30" s="40"/>
      <c r="E30" s="39">
        <v>0</v>
      </c>
      <c r="F30" s="40"/>
      <c r="G30" s="39">
        <v>0</v>
      </c>
      <c r="H30" s="40"/>
      <c r="I30" s="39">
        <v>0</v>
      </c>
      <c r="J30" s="137">
        <f>B30*C30+D30*E30+F30*G30+H30*I30</f>
        <v>0</v>
      </c>
      <c r="K30" s="298" t="s">
        <v>231</v>
      </c>
      <c r="L30" s="293"/>
    </row>
    <row r="31" spans="1:13" s="135" customFormat="1" ht="16" outlineLevel="1" x14ac:dyDescent="0.15">
      <c r="A31" s="142" t="s">
        <v>66</v>
      </c>
      <c r="B31" s="314"/>
      <c r="C31" s="171"/>
      <c r="D31" s="171"/>
      <c r="E31" s="171"/>
      <c r="F31" s="171"/>
      <c r="G31" s="171"/>
      <c r="H31" s="171"/>
      <c r="I31" s="171"/>
      <c r="J31" s="144">
        <f>SUMIF(K:K,"4.4",J:J)</f>
        <v>0</v>
      </c>
      <c r="K31" s="298" t="s">
        <v>232</v>
      </c>
      <c r="L31" s="293"/>
    </row>
    <row r="32" spans="1:13" s="135" customFormat="1" ht="16" outlineLevel="1" x14ac:dyDescent="0.15">
      <c r="A32" s="153" t="s">
        <v>233</v>
      </c>
      <c r="B32" s="317"/>
      <c r="C32" s="177"/>
      <c r="D32" s="177"/>
      <c r="E32" s="177"/>
      <c r="F32" s="177"/>
      <c r="G32" s="177"/>
      <c r="H32" s="177"/>
      <c r="I32" s="177"/>
      <c r="J32" s="254"/>
      <c r="K32" s="298"/>
      <c r="L32" s="293"/>
    </row>
    <row r="33" spans="1:13" s="135" customFormat="1" ht="15" x14ac:dyDescent="0.15">
      <c r="A33" s="156" t="s">
        <v>234</v>
      </c>
      <c r="B33" s="48"/>
      <c r="C33" s="39">
        <v>0</v>
      </c>
      <c r="D33" s="40"/>
      <c r="E33" s="39">
        <v>0</v>
      </c>
      <c r="F33" s="40"/>
      <c r="G33" s="39">
        <v>0</v>
      </c>
      <c r="H33" s="40"/>
      <c r="I33" s="39">
        <v>0</v>
      </c>
      <c r="J33" s="137">
        <f t="shared" ref="J33" si="2">B33*C33+D33*E33+F33*G33+H33*I33</f>
        <v>0</v>
      </c>
      <c r="K33" s="292" t="s">
        <v>245</v>
      </c>
      <c r="L33" s="304"/>
    </row>
    <row r="34" spans="1:13" s="125" customFormat="1" ht="37.5" customHeight="1" x14ac:dyDescent="0.15">
      <c r="A34" s="142" t="s">
        <v>61</v>
      </c>
      <c r="B34" s="314"/>
      <c r="C34" s="171"/>
      <c r="D34" s="171"/>
      <c r="E34" s="171"/>
      <c r="F34" s="171"/>
      <c r="G34" s="171"/>
      <c r="H34" s="171"/>
      <c r="I34" s="171"/>
      <c r="J34" s="305">
        <f>SUMIF(K:K,"4.5.2",J:J)</f>
        <v>0</v>
      </c>
      <c r="K34" s="292" t="s">
        <v>235</v>
      </c>
      <c r="L34" s="306"/>
      <c r="M34" s="98"/>
    </row>
    <row r="35" spans="1:13" s="125" customFormat="1" ht="28" customHeight="1" x14ac:dyDescent="0.25">
      <c r="A35" s="217" t="s">
        <v>14</v>
      </c>
      <c r="B35" s="218"/>
      <c r="C35" s="218"/>
      <c r="D35" s="218"/>
      <c r="E35" s="218"/>
      <c r="F35" s="218"/>
      <c r="G35" s="218"/>
      <c r="H35" s="218"/>
      <c r="I35" s="218"/>
      <c r="J35" s="219">
        <f>J37-J36</f>
        <v>0</v>
      </c>
      <c r="K35" s="307"/>
      <c r="L35" s="308"/>
      <c r="M35" s="98"/>
    </row>
    <row r="36" spans="1:13" ht="20" outlineLevel="1" x14ac:dyDescent="0.25">
      <c r="A36" s="220" t="s">
        <v>15</v>
      </c>
      <c r="B36" s="166"/>
      <c r="C36" s="166"/>
      <c r="D36" s="166"/>
      <c r="E36" s="166"/>
      <c r="F36" s="166"/>
      <c r="G36" s="166"/>
      <c r="H36" s="166"/>
      <c r="I36" s="166"/>
      <c r="J36" s="221">
        <f>SUMIF(L:L,"OPT",J:J)</f>
        <v>0</v>
      </c>
      <c r="K36" s="307"/>
      <c r="L36" s="308"/>
    </row>
    <row r="37" spans="1:13" ht="15" outlineLevel="1" x14ac:dyDescent="0.2">
      <c r="A37" s="309" t="s">
        <v>23</v>
      </c>
      <c r="B37" s="223"/>
      <c r="C37" s="223"/>
      <c r="D37" s="223"/>
      <c r="E37" s="223"/>
      <c r="F37" s="223"/>
      <c r="G37" s="223"/>
      <c r="H37" s="223"/>
      <c r="I37" s="223"/>
      <c r="J37" s="310">
        <f>SUMIF(K:K,"ZS4.1",J:J)+SUMIF(K:K,"ZS4.2",J:J)+SUMIF(K:K,"ZS4.3",J:J)+SUMIF(K:K,"ZS4.4",J:J)+SUMIF(K:K,"ZS4.5.1",J:J)+SUMIF(K:K,"ZS4.5.2",J:J)</f>
        <v>0</v>
      </c>
      <c r="K37" s="311"/>
      <c r="L37" s="312"/>
    </row>
    <row r="38" spans="1:13" outlineLevel="1" x14ac:dyDescent="0.15">
      <c r="J38" s="229"/>
    </row>
    <row r="39" spans="1:13" outlineLevel="1" x14ac:dyDescent="0.15">
      <c r="J39" s="229"/>
    </row>
    <row r="40" spans="1:13" outlineLevel="1" x14ac:dyDescent="0.15">
      <c r="J40" s="229"/>
      <c r="M40" s="125"/>
    </row>
    <row r="41" spans="1:13" outlineLevel="1" x14ac:dyDescent="0.15"/>
    <row r="42" spans="1:13" outlineLevel="1" x14ac:dyDescent="0.15"/>
    <row r="43" spans="1:13" ht="18" customHeight="1" x14ac:dyDescent="0.15"/>
    <row r="44" spans="1:13" s="135" customFormat="1" ht="20" customHeight="1" x14ac:dyDescent="0.15">
      <c r="A44" s="93"/>
      <c r="B44" s="313"/>
      <c r="C44" s="103"/>
      <c r="D44" s="101"/>
      <c r="E44" s="102"/>
      <c r="F44" s="101"/>
      <c r="G44" s="103"/>
      <c r="H44" s="104"/>
      <c r="I44" s="103"/>
      <c r="J44" s="285"/>
      <c r="K44" s="180"/>
      <c r="L44" s="286"/>
      <c r="M44" s="98"/>
    </row>
    <row r="46" spans="1:13" ht="32" customHeight="1" x14ac:dyDescent="0.15"/>
  </sheetData>
  <sheetProtection algorithmName="SHA-512" hashValue="uebwS6UW/K89IQJOxdMeXvLOOamplVC0qOFjckyfQVaW13cOK0rqc82GatS8onrOd/kPdE9sQ2fKKipyXVpXPQ==" saltValue="kzu9hxmP1JjGgVZD40qotw==" spinCount="100000" sheet="1" objects="1" scenarios="1"/>
  <dataConsolidate/>
  <mergeCells count="2">
    <mergeCell ref="H3:I3"/>
    <mergeCell ref="B1:E1"/>
  </mergeCells>
  <phoneticPr fontId="9" type="noConversion"/>
  <printOptions horizontalCentered="1" gridLines="1"/>
  <pageMargins left="0.23622047244094491" right="0.23622047244094491" top="0.74803149606299213" bottom="0.74803149606299213" header="0.31496062992125984" footer="0.31496062992125984"/>
  <pageSetup paperSize="9" scale="69" fitToHeight="0" orientation="landscape" r:id="rId1"/>
  <headerFooter>
    <oddFooter>&amp;C&amp;A</oddFooter>
  </headerFooter>
  <rowBreaks count="1" manualBreakCount="1">
    <brk id="28" max="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47D472548A9B740B951B187F7D02714" ma:contentTypeVersion="14" ma:contentTypeDescription="Ein neues Dokument erstellen." ma:contentTypeScope="" ma:versionID="d7c4c2001140ba9d96bf7c99b6345d0c">
  <xsd:schema xmlns:xsd="http://www.w3.org/2001/XMLSchema" xmlns:xs="http://www.w3.org/2001/XMLSchema" xmlns:p="http://schemas.microsoft.com/office/2006/metadata/properties" xmlns:ns2="9437ee95-51b8-4ec7-a9f8-f4a223d0b6cb" xmlns:ns3="718eccf6-9302-4b3b-a990-755a28e5b6e4" targetNamespace="http://schemas.microsoft.com/office/2006/metadata/properties" ma:root="true" ma:fieldsID="ed0183d98d048ec1be931917e77ff69b" ns2:_="" ns3:_="">
    <xsd:import namespace="9437ee95-51b8-4ec7-a9f8-f4a223d0b6cb"/>
    <xsd:import namespace="718eccf6-9302-4b3b-a990-755a28e5b6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37ee95-51b8-4ec7-a9f8-f4a223d0b6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Bildmarkierungen" ma:readOnly="false" ma:fieldId="{5cf76f15-5ced-4ddc-b409-7134ff3c332f}" ma:taxonomyMulti="true" ma:sspId="f2064f61-399d-4255-b88a-57385e3996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eccf6-9302-4b3b-a990-755a28e5b6e4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1a7fdfa-c50f-41c0-8c69-030d2ab562c6}" ma:internalName="TaxCatchAll" ma:showField="CatchAllData" ma:web="718eccf6-9302-4b3b-a990-755a28e5b6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37ee95-51b8-4ec7-a9f8-f4a223d0b6cb">
      <Terms xmlns="http://schemas.microsoft.com/office/infopath/2007/PartnerControls"/>
    </lcf76f155ced4ddcb4097134ff3c332f>
    <TaxCatchAll xmlns="718eccf6-9302-4b3b-a990-755a28e5b6e4" xsi:nil="true"/>
    <SharedWithUsers xmlns="718eccf6-9302-4b3b-a990-755a28e5b6e4">
      <UserInfo>
        <DisplayName>Luca Zercher</DisplayName>
        <AccountId>291</AccountId>
        <AccountType/>
      </UserInfo>
      <UserInfo>
        <DisplayName>Nihal Caglayan</DisplayName>
        <AccountId>39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BE5CCF-BCD0-43CE-84B9-F506E29A23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37ee95-51b8-4ec7-a9f8-f4a223d0b6cb"/>
    <ds:schemaRef ds:uri="718eccf6-9302-4b3b-a990-755a28e5b6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8C3EDC-A212-471A-B4FA-EBF690E4B558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718eccf6-9302-4b3b-a990-755a28e5b6e4"/>
    <ds:schemaRef ds:uri="9437ee95-51b8-4ec7-a9f8-f4a223d0b6cb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8DA92FC-56C9-451A-AAA1-F22AADFD0A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14</vt:i4>
      </vt:variant>
    </vt:vector>
  </HeadingPairs>
  <TitlesOfParts>
    <vt:vector size="21" baseType="lpstr">
      <vt:lpstr>Gesamtkostenübersicht</vt:lpstr>
      <vt:lpstr>Gesamtübersicht_Kosten</vt:lpstr>
      <vt:lpstr>Leistungsverzeichnis_allgemein</vt:lpstr>
      <vt:lpstr>Optional_Leistungsverz._06.11.</vt:lpstr>
      <vt:lpstr>Leistungsverzeichnis_07.11.24</vt:lpstr>
      <vt:lpstr>Leistungsverzeichnis_8.+9.11Cir</vt:lpstr>
      <vt:lpstr>Leistungsverzeichnis_09.11.</vt:lpstr>
      <vt:lpstr>Gesamtkostenübersicht!Druckbereich</vt:lpstr>
      <vt:lpstr>Gesamtübersicht_Kosten!Druckbereich</vt:lpstr>
      <vt:lpstr>Leistungsverzeichnis_07.11.24!Druckbereich</vt:lpstr>
      <vt:lpstr>Leistungsverzeichnis_09.11.!Druckbereich</vt:lpstr>
      <vt:lpstr>'Leistungsverzeichnis_8.+9.11Cir'!Druckbereich</vt:lpstr>
      <vt:lpstr>Leistungsverzeichnis_allgemein!Druckbereich</vt:lpstr>
      <vt:lpstr>Optional_Leistungsverz._06.11.!Druckbereich</vt:lpstr>
      <vt:lpstr>Gesamtkostenübersicht!Drucktitel</vt:lpstr>
      <vt:lpstr>Gesamtübersicht_Kosten!Drucktitel</vt:lpstr>
      <vt:lpstr>Leistungsverzeichnis_07.11.24!Drucktitel</vt:lpstr>
      <vt:lpstr>Leistungsverzeichnis_09.11.!Drucktitel</vt:lpstr>
      <vt:lpstr>'Leistungsverzeichnis_8.+9.11Cir'!Drucktitel</vt:lpstr>
      <vt:lpstr>Leistungsverzeichnis_allgemein!Drucktitel</vt:lpstr>
      <vt:lpstr>Optional_Leistungsverz._06.11.!Drucktitel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Marc Sinnewe</cp:lastModifiedBy>
  <cp:revision/>
  <dcterms:created xsi:type="dcterms:W3CDTF">2021-05-17T08:18:04Z</dcterms:created>
  <dcterms:modified xsi:type="dcterms:W3CDTF">2025-04-11T12:26:10Z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0x010100947D472548A9B740B951B187F7D02714</vt:lpwstr>
  </property>
  <property fmtid="{D5CDD505-2E9C-101B-9397-08002B2CF9AE}" pid="3" name="Order">
    <vt:r8>6553400</vt:r8>
  </property>
  <property fmtid="{D5CDD505-2E9C-101B-9397-08002B2CF9AE}" pid="4" name="MediaServiceImageTags">
    <vt:lpwstr/>
  </property>
</Properties>
</file>