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fallingwallsfoundatio.sharepoint.com/sites/FWGS-FinanceHeadquarter/Freigegebene Dokumente/General/03 Vergaben/06 Öffentliche Ausschreibungen/2025/Summit/Technik/1_Unterlagen/Dokumente Veroeffentlichung/"/>
    </mc:Choice>
  </mc:AlternateContent>
  <xr:revisionPtr revIDLastSave="3905" documentId="8_{5B6E85FC-CCE3-BF40-BF78-033C78635755}" xr6:coauthVersionLast="47" xr6:coauthVersionMax="47" xr10:uidLastSave="{6187F30A-0088-604A-9AB5-8B91D2ED4726}"/>
  <bookViews>
    <workbookView xWindow="-5920" yWindow="-22540" windowWidth="40960" windowHeight="22540" tabRatio="682" xr2:uid="{149A9ED3-CBE9-F141-A59B-08953AC6816D}"/>
  </bookViews>
  <sheets>
    <sheet name="Gesamtübersicht_Kosten" sheetId="15" r:id="rId1"/>
    <sheet name="Technik Personal" sheetId="26" r:id="rId2"/>
    <sheet name="Technik Ausstattung" sheetId="27" r:id="rId3"/>
  </sheets>
  <definedNames>
    <definedName name="_xlnm.Print_Area" localSheetId="0">Gesamtübersicht_Kosten!$A$1:$C$43</definedName>
    <definedName name="_xlnm.Print_Area" localSheetId="2">'Technik Ausstattung'!$A$1:$D$293</definedName>
    <definedName name="_xlnm.Print_Area" localSheetId="1">'Technik Personal'!$A$1:$F$261</definedName>
    <definedName name="_xlnm.Print_Titles" localSheetId="0">Gesamtübersicht_Kosten!$A:$A</definedName>
    <definedName name="_xlnm.Print_Titles" localSheetId="2">'Technik Ausstattung'!$6:$6</definedName>
    <definedName name="_xlnm.Print_Titles" localSheetId="1">'Technik Personal'!$4:$4</definedName>
    <definedName name="OLE_LINK2" localSheetId="2">'Technik Ausstattung'!#REF!</definedName>
    <definedName name="Z_532318FB_A949_5F4D_9037_94BA342385D2_.wvu.PrintArea" localSheetId="2" hidden="1">'Technik Ausstattung'!$A$1:$C$248</definedName>
    <definedName name="Z_532318FB_A949_5F4D_9037_94BA342385D2_.wvu.PrintArea" localSheetId="1" hidden="1">'Technik Personal'!$A$1:$C$257</definedName>
    <definedName name="Z_532318FB_A949_5F4D_9037_94BA342385D2_.wvu.PrintTitles" localSheetId="2" hidden="1">'Technik Ausstattung'!$6:$6</definedName>
    <definedName name="Z_532318FB_A949_5F4D_9037_94BA342385D2_.wvu.PrintTitles" localSheetId="1" hidden="1">'Technik Personal'!$4:$4</definedName>
    <definedName name="Z_7A9AB5BC_E2D6_4107_A834_9CCF00DA2589_.wvu.PrintTitles" localSheetId="2" hidden="1">'Technik Ausstattung'!$6:$6</definedName>
    <definedName name="Z_7A9AB5BC_E2D6_4107_A834_9CCF00DA2589_.wvu.PrintTitles" localSheetId="1" hidden="1">'Technik Personal'!$4:$4</definedName>
    <definedName name="Z_E6127FC4_6C99_4341_8E4D_FCCF0DC184A7_.wvu.PrintArea" localSheetId="2" hidden="1">'Technik Ausstattung'!$A$1:$C$248</definedName>
    <definedName name="Z_E6127FC4_6C99_4341_8E4D_FCCF0DC184A7_.wvu.PrintArea" localSheetId="1" hidden="1">'Technik Personal'!$A$1:$C$257</definedName>
    <definedName name="Z_E6127FC4_6C99_4341_8E4D_FCCF0DC184A7_.wvu.PrintTitles" localSheetId="2" hidden="1">'Technik Ausstattung'!$6:$6</definedName>
    <definedName name="Z_E6127FC4_6C99_4341_8E4D_FCCF0DC184A7_.wvu.PrintTitles" localSheetId="1" hidden="1">'Technik Personal'!$4:$4</definedName>
    <definedName name="Z_F4829423_E2DE_4715_ABBC_14B9693411CA_.wvu.PrintTitles" localSheetId="2" hidden="1">'Technik Ausstattung'!$6:$6</definedName>
    <definedName name="Z_F4829423_E2DE_4715_ABBC_14B9693411CA_.wvu.PrintTitles" localSheetId="1" hidden="1">'Technik Personal'!$4:$4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15" l="1"/>
  <c r="D279" i="27"/>
  <c r="D288" i="27"/>
  <c r="D94" i="27"/>
  <c r="D127" i="27"/>
  <c r="D91" i="27"/>
  <c r="C23" i="15" l="1"/>
  <c r="C21" i="15"/>
  <c r="C19" i="15"/>
  <c r="C13" i="15"/>
  <c r="F256" i="26"/>
  <c r="F255" i="26"/>
  <c r="D170" i="27"/>
  <c r="D142" i="27"/>
  <c r="D275" i="27"/>
  <c r="C35" i="15" s="1"/>
  <c r="D274" i="27"/>
  <c r="D270" i="27"/>
  <c r="D263" i="27"/>
  <c r="D257" i="27"/>
  <c r="D254" i="27"/>
  <c r="D251" i="27"/>
  <c r="D234" i="27"/>
  <c r="D235" i="27"/>
  <c r="D236" i="27"/>
  <c r="D237" i="27"/>
  <c r="D238" i="27"/>
  <c r="D239" i="27"/>
  <c r="D240" i="27"/>
  <c r="D233" i="27"/>
  <c r="D229" i="27"/>
  <c r="D228" i="27"/>
  <c r="D226" i="27"/>
  <c r="D225" i="27"/>
  <c r="D223" i="27"/>
  <c r="D222" i="27"/>
  <c r="D218" i="27"/>
  <c r="D219" i="27"/>
  <c r="D220" i="27"/>
  <c r="D214" i="27"/>
  <c r="D215" i="27"/>
  <c r="D216" i="27"/>
  <c r="D217" i="27"/>
  <c r="D213" i="27"/>
  <c r="D209" i="27"/>
  <c r="D205" i="27"/>
  <c r="D208" i="27"/>
  <c r="D206" i="27"/>
  <c r="D201" i="27"/>
  <c r="D193" i="27"/>
  <c r="D178" i="27"/>
  <c r="D165" i="27"/>
  <c r="D154" i="27"/>
  <c r="D149" i="27"/>
  <c r="D147" i="27"/>
  <c r="D141" i="27"/>
  <c r="D143" i="27"/>
  <c r="D129" i="27"/>
  <c r="D130" i="27"/>
  <c r="D122" i="27"/>
  <c r="D123" i="27"/>
  <c r="D114" i="27"/>
  <c r="D115" i="27"/>
  <c r="D116" i="27"/>
  <c r="D87" i="27"/>
  <c r="D58" i="27"/>
  <c r="D57" i="27"/>
  <c r="D50" i="27"/>
  <c r="D49" i="27"/>
  <c r="D18" i="27"/>
  <c r="D17" i="27"/>
  <c r="D16" i="27"/>
  <c r="D10" i="27"/>
  <c r="F15" i="26"/>
  <c r="F6" i="26"/>
  <c r="F254" i="26"/>
  <c r="F253" i="26"/>
  <c r="F200" i="26"/>
  <c r="F100" i="26"/>
  <c r="D187" i="27"/>
  <c r="F247" i="26"/>
  <c r="F37" i="26"/>
  <c r="F41" i="26"/>
  <c r="F12" i="26"/>
  <c r="F16" i="26"/>
  <c r="F75" i="26"/>
  <c r="F74" i="26"/>
  <c r="F60" i="26"/>
  <c r="F59" i="26"/>
  <c r="F58" i="26"/>
  <c r="F62" i="26"/>
  <c r="F63" i="26"/>
  <c r="F40" i="26"/>
  <c r="F26" i="26"/>
  <c r="C15" i="15" s="1"/>
  <c r="F39" i="26"/>
  <c r="F77" i="26"/>
  <c r="F76" i="26"/>
  <c r="F65" i="26"/>
  <c r="F66" i="26"/>
  <c r="F140" i="26"/>
  <c r="D175" i="27"/>
  <c r="D200" i="27"/>
  <c r="D153" i="27"/>
  <c r="D90" i="27"/>
  <c r="D287" i="27"/>
  <c r="D286" i="27"/>
  <c r="D285" i="27"/>
  <c r="D289" i="27" s="1"/>
  <c r="C36" i="15" s="1"/>
  <c r="D280" i="27"/>
  <c r="D281" i="27"/>
  <c r="D269" i="27"/>
  <c r="D267" i="27"/>
  <c r="D266" i="27"/>
  <c r="D265" i="27"/>
  <c r="D264" i="27"/>
  <c r="D271" i="27"/>
  <c r="D256" i="27"/>
  <c r="D255" i="27"/>
  <c r="D258" i="27" s="1"/>
  <c r="D250" i="27"/>
  <c r="D249" i="27"/>
  <c r="D247" i="27"/>
  <c r="D246" i="27"/>
  <c r="D245" i="27"/>
  <c r="D243" i="27"/>
  <c r="D242" i="27"/>
  <c r="D198" i="27"/>
  <c r="D197" i="27"/>
  <c r="D192" i="27"/>
  <c r="D191" i="27"/>
  <c r="D190" i="27"/>
  <c r="D177" i="27"/>
  <c r="D173" i="27"/>
  <c r="D172" i="27"/>
  <c r="D171" i="27"/>
  <c r="D169" i="27"/>
  <c r="D164" i="27"/>
  <c r="D162" i="27"/>
  <c r="D160" i="27"/>
  <c r="D159" i="27"/>
  <c r="D158" i="27"/>
  <c r="D166" i="27" s="1"/>
  <c r="D151" i="27"/>
  <c r="D148" i="27"/>
  <c r="D140" i="27"/>
  <c r="D189" i="27"/>
  <c r="D185" i="27"/>
  <c r="D184" i="27"/>
  <c r="D194" i="27" s="1"/>
  <c r="D51" i="27"/>
  <c r="D55" i="27"/>
  <c r="D42" i="27"/>
  <c r="D41" i="27"/>
  <c r="D40" i="27"/>
  <c r="D39" i="27"/>
  <c r="D37" i="27"/>
  <c r="D45" i="27"/>
  <c r="D46" i="27"/>
  <c r="D47" i="27"/>
  <c r="D53" i="27"/>
  <c r="D24" i="27"/>
  <c r="D25" i="27"/>
  <c r="D26" i="27"/>
  <c r="D27" i="27"/>
  <c r="D28" i="27"/>
  <c r="D29" i="27"/>
  <c r="D31" i="27"/>
  <c r="D32" i="27"/>
  <c r="D33" i="27"/>
  <c r="D34" i="27"/>
  <c r="D36" i="27"/>
  <c r="D48" i="27"/>
  <c r="D126" i="27"/>
  <c r="D125" i="27"/>
  <c r="F250" i="26"/>
  <c r="F249" i="26"/>
  <c r="F248" i="26"/>
  <c r="F246" i="26"/>
  <c r="F245" i="26"/>
  <c r="F244" i="26"/>
  <c r="F243" i="26"/>
  <c r="F242" i="26"/>
  <c r="F241" i="26"/>
  <c r="F240" i="26"/>
  <c r="F224" i="26"/>
  <c r="F237" i="26"/>
  <c r="F236" i="26"/>
  <c r="F235" i="26"/>
  <c r="F234" i="26"/>
  <c r="F233" i="26"/>
  <c r="F232" i="26"/>
  <c r="F231" i="26"/>
  <c r="F230" i="26"/>
  <c r="F229" i="26"/>
  <c r="F228" i="26"/>
  <c r="F223" i="26"/>
  <c r="F222" i="26"/>
  <c r="F221" i="26"/>
  <c r="F220" i="26"/>
  <c r="F219" i="26"/>
  <c r="F218" i="26"/>
  <c r="F217" i="26"/>
  <c r="F216" i="26"/>
  <c r="F215" i="26"/>
  <c r="F212" i="26"/>
  <c r="F211" i="26"/>
  <c r="F210" i="26"/>
  <c r="F209" i="26"/>
  <c r="F208" i="26"/>
  <c r="F207" i="26"/>
  <c r="F206" i="26"/>
  <c r="F205" i="26"/>
  <c r="F204" i="26"/>
  <c r="F203" i="26"/>
  <c r="F199" i="26"/>
  <c r="F198" i="26"/>
  <c r="F197" i="26"/>
  <c r="F196" i="26"/>
  <c r="F195" i="26"/>
  <c r="F194" i="26"/>
  <c r="F193" i="26"/>
  <c r="F192" i="26"/>
  <c r="F191" i="26"/>
  <c r="F190" i="26"/>
  <c r="F185" i="26"/>
  <c r="F184" i="26"/>
  <c r="F183" i="26"/>
  <c r="F182" i="26"/>
  <c r="F181" i="26"/>
  <c r="F180" i="26"/>
  <c r="F179" i="26"/>
  <c r="F178" i="26"/>
  <c r="F177" i="26"/>
  <c r="F176" i="26"/>
  <c r="F173" i="26"/>
  <c r="F172" i="26"/>
  <c r="F171" i="26"/>
  <c r="F170" i="26"/>
  <c r="F169" i="26"/>
  <c r="F168" i="26"/>
  <c r="F167" i="26"/>
  <c r="F166" i="26"/>
  <c r="F165" i="26"/>
  <c r="F164" i="26"/>
  <c r="F161" i="26"/>
  <c r="F160" i="26"/>
  <c r="F159" i="26"/>
  <c r="F158" i="26"/>
  <c r="F157" i="26"/>
  <c r="F156" i="26"/>
  <c r="F155" i="26"/>
  <c r="F152" i="26"/>
  <c r="F151" i="26"/>
  <c r="F150" i="26"/>
  <c r="F149" i="26"/>
  <c r="F148" i="26"/>
  <c r="F147" i="26"/>
  <c r="F146" i="26"/>
  <c r="F145" i="26"/>
  <c r="F144" i="26"/>
  <c r="F143" i="26"/>
  <c r="F139" i="26"/>
  <c r="F138" i="26"/>
  <c r="F137" i="26"/>
  <c r="F136" i="26"/>
  <c r="F135" i="26"/>
  <c r="F134" i="26"/>
  <c r="F133" i="26"/>
  <c r="F132" i="26"/>
  <c r="F131" i="26"/>
  <c r="F130" i="26"/>
  <c r="F127" i="26"/>
  <c r="F126" i="26"/>
  <c r="F125" i="26"/>
  <c r="F124" i="26"/>
  <c r="F123" i="26"/>
  <c r="F122" i="26"/>
  <c r="F121" i="26"/>
  <c r="F120" i="26"/>
  <c r="F119" i="26"/>
  <c r="F118" i="26"/>
  <c r="F113" i="26"/>
  <c r="F112" i="26"/>
  <c r="F111" i="26"/>
  <c r="F110" i="26"/>
  <c r="F109" i="26"/>
  <c r="F108" i="26"/>
  <c r="F107" i="26"/>
  <c r="F106" i="26"/>
  <c r="F105" i="26"/>
  <c r="F104" i="26"/>
  <c r="F101" i="26"/>
  <c r="F99" i="26"/>
  <c r="F98" i="26"/>
  <c r="F97" i="26"/>
  <c r="F96" i="26"/>
  <c r="F95" i="26"/>
  <c r="F94" i="26"/>
  <c r="F93" i="26"/>
  <c r="F92" i="26"/>
  <c r="F89" i="26"/>
  <c r="F88" i="26"/>
  <c r="F87" i="26"/>
  <c r="F86" i="26"/>
  <c r="F85" i="26"/>
  <c r="F84" i="26"/>
  <c r="F83" i="26"/>
  <c r="F82" i="26"/>
  <c r="F81" i="26"/>
  <c r="F80" i="26"/>
  <c r="F73" i="26"/>
  <c r="F72" i="26"/>
  <c r="F71" i="26"/>
  <c r="F70" i="26"/>
  <c r="F69" i="26"/>
  <c r="F64" i="26"/>
  <c r="F61" i="26"/>
  <c r="F57" i="26"/>
  <c r="F56" i="26"/>
  <c r="F53" i="26"/>
  <c r="F52" i="26"/>
  <c r="F51" i="26"/>
  <c r="F50" i="26"/>
  <c r="F49" i="26"/>
  <c r="F48" i="26"/>
  <c r="F47" i="26"/>
  <c r="F46" i="26"/>
  <c r="F45" i="26"/>
  <c r="F44" i="26"/>
  <c r="F27" i="26"/>
  <c r="F36" i="26"/>
  <c r="F35" i="26"/>
  <c r="F34" i="26"/>
  <c r="F33" i="26"/>
  <c r="F32" i="26"/>
  <c r="F28" i="26"/>
  <c r="F24" i="26"/>
  <c r="F23" i="26"/>
  <c r="F22" i="26"/>
  <c r="F21" i="26"/>
  <c r="F20" i="26"/>
  <c r="F19" i="26"/>
  <c r="F14" i="26"/>
  <c r="F13" i="26"/>
  <c r="F11" i="26"/>
  <c r="F10" i="26"/>
  <c r="F9" i="26"/>
  <c r="F8" i="26"/>
  <c r="F7" i="26"/>
  <c r="D138" i="27"/>
  <c r="D110" i="27"/>
  <c r="D111" i="27"/>
  <c r="D98" i="27"/>
  <c r="D99" i="27"/>
  <c r="D69" i="27"/>
  <c r="D93" i="27"/>
  <c r="D89" i="27"/>
  <c r="D88" i="27"/>
  <c r="D112" i="27"/>
  <c r="D108" i="27"/>
  <c r="D107" i="27"/>
  <c r="D106" i="27"/>
  <c r="D105" i="27"/>
  <c r="D104" i="27"/>
  <c r="D85" i="27"/>
  <c r="D84" i="27"/>
  <c r="D83" i="27"/>
  <c r="D82" i="27"/>
  <c r="D80" i="27"/>
  <c r="D79" i="27"/>
  <c r="D77" i="27"/>
  <c r="D76" i="27"/>
  <c r="D75" i="27"/>
  <c r="D120" i="27"/>
  <c r="D119" i="27"/>
  <c r="D118" i="27"/>
  <c r="D102" i="27"/>
  <c r="D101" i="27"/>
  <c r="D100" i="27"/>
  <c r="D73" i="27"/>
  <c r="D72" i="27"/>
  <c r="D71" i="27"/>
  <c r="D70" i="27"/>
  <c r="D67" i="27"/>
  <c r="D66" i="27"/>
  <c r="D65" i="27"/>
  <c r="D64" i="27"/>
  <c r="D63" i="27"/>
  <c r="D62" i="27"/>
  <c r="D22" i="27"/>
  <c r="D21" i="27"/>
  <c r="D20" i="27"/>
  <c r="D19" i="27"/>
  <c r="D14" i="27"/>
  <c r="D13" i="27"/>
  <c r="D12" i="27"/>
  <c r="D11" i="27"/>
  <c r="D136" i="27"/>
  <c r="D135" i="27"/>
  <c r="D134" i="27"/>
  <c r="D292" i="27" l="1"/>
  <c r="C33" i="15"/>
  <c r="C31" i="15"/>
  <c r="C25" i="15"/>
  <c r="D144" i="27"/>
  <c r="D95" i="27"/>
  <c r="F114" i="26"/>
  <c r="F238" i="26"/>
  <c r="C22" i="15" s="1"/>
  <c r="F78" i="26"/>
  <c r="F153" i="26"/>
  <c r="D59" i="27"/>
  <c r="D179" i="27"/>
  <c r="C17" i="15"/>
  <c r="F17" i="26"/>
  <c r="F102" i="26"/>
  <c r="F174" i="26"/>
  <c r="F225" i="26"/>
  <c r="F162" i="26"/>
  <c r="F29" i="26"/>
  <c r="C14" i="15" s="1"/>
  <c r="F90" i="26"/>
  <c r="F213" i="26"/>
  <c r="F54" i="26"/>
  <c r="F128" i="26"/>
  <c r="F186" i="26"/>
  <c r="F201" i="26"/>
  <c r="F257" i="26"/>
  <c r="C26" i="15" s="1"/>
  <c r="F42" i="26"/>
  <c r="F67" i="26"/>
  <c r="F141" i="26"/>
  <c r="F258" i="26"/>
  <c r="D131" i="27"/>
  <c r="D155" i="27"/>
  <c r="D210" i="27"/>
  <c r="D290" i="27"/>
  <c r="C39" i="15"/>
  <c r="D252" i="27"/>
  <c r="F251" i="26"/>
  <c r="C24" i="15" s="1"/>
  <c r="F260" i="26"/>
  <c r="C12" i="15"/>
  <c r="D276" i="27"/>
  <c r="D282" i="27" s="1"/>
  <c r="C34" i="15" s="1"/>
  <c r="D230" i="27"/>
  <c r="D202" i="27"/>
  <c r="D180" i="27" l="1"/>
  <c r="D259" i="27"/>
  <c r="C32" i="15" s="1"/>
  <c r="C30" i="15"/>
  <c r="F115" i="26"/>
  <c r="C16" i="15" s="1"/>
  <c r="C28" i="15"/>
  <c r="C42" i="15" s="1"/>
  <c r="F187" i="26"/>
  <c r="C18" i="15" s="1"/>
  <c r="F226" i="26"/>
  <c r="C20" i="15" s="1"/>
  <c r="D293" i="27" l="1"/>
  <c r="D291" i="27" s="1"/>
  <c r="C38" i="15" l="1"/>
  <c r="F261" i="26"/>
  <c r="C27" i="15" s="1"/>
  <c r="C41" i="15" l="1"/>
  <c r="C43" i="15" s="1"/>
  <c r="F259" i="26"/>
</calcChain>
</file>

<file path=xl/sharedStrings.xml><?xml version="1.0" encoding="utf-8"?>
<sst xmlns="http://schemas.openxmlformats.org/spreadsheetml/2006/main" count="978" uniqueCount="327">
  <si>
    <r>
      <t xml:space="preserve">Die Summen ziehen sich automatisch aus den Tabs 
"Personal Technik" und "Technik Ausstattung".
</t>
    </r>
    <r>
      <rPr>
        <b/>
        <sz val="14"/>
        <color rgb="FFE30813"/>
        <rFont val="DINOT"/>
      </rPr>
      <t>Bitte lediglich die Nebenkosten Pauschal hier eingetragen.</t>
    </r>
  </si>
  <si>
    <t>Gesamtkosten 
Technik</t>
  </si>
  <si>
    <t>Leistung</t>
  </si>
  <si>
    <t>Technik Personal</t>
  </si>
  <si>
    <t>1 Konzeption und Projektmanagement (01.06.-15.11.25)</t>
  </si>
  <si>
    <t>ZS1</t>
  </si>
  <si>
    <t>davon optional</t>
  </si>
  <si>
    <t>ZS2</t>
  </si>
  <si>
    <t>2 Aufbau, Proben (4.-6.11.25)</t>
  </si>
  <si>
    <t>OPT2</t>
  </si>
  <si>
    <t>ZS3</t>
  </si>
  <si>
    <t>3 Aufbau &amp; Produktion nach Räumen</t>
  </si>
  <si>
    <t>OPT4</t>
  </si>
  <si>
    <t>OPT5</t>
  </si>
  <si>
    <t>4 Aufbau &amp; Produktion Catering- und Aufenthaltsflächen </t>
  </si>
  <si>
    <t>ZS6</t>
  </si>
  <si>
    <t>5 Aufbau &amp; Produktion Operative Bereiche alle Tage</t>
  </si>
  <si>
    <t>ZS7</t>
  </si>
  <si>
    <t xml:space="preserve">6 WLAN in der ganzen Location </t>
  </si>
  <si>
    <t>ZS8</t>
  </si>
  <si>
    <t>7 Abbau (9.-10.11.)</t>
  </si>
  <si>
    <t>OPT8</t>
  </si>
  <si>
    <t>ZS9</t>
  </si>
  <si>
    <t>KOSTEN TECHNIK PERSONAL GESAMT</t>
  </si>
  <si>
    <t>davon OPTIONAL</t>
  </si>
  <si>
    <t>Technik Ausstattung</t>
  </si>
  <si>
    <t>OPT1</t>
  </si>
  <si>
    <t xml:space="preserve">3 Aufbau &amp; Produktion nach Räumen </t>
  </si>
  <si>
    <t>ZS4</t>
  </si>
  <si>
    <t>OPT3</t>
  </si>
  <si>
    <t>ZS5</t>
  </si>
  <si>
    <t>6 WLAN in der ganzen Location </t>
  </si>
  <si>
    <t>KOSTEN TECHNIK AUSSTATTUNG GESAMT</t>
  </si>
  <si>
    <t>Nebenkosten Pauschale</t>
  </si>
  <si>
    <t>GESAMTSUMME ohne OPTIONALE Leistungen</t>
  </si>
  <si>
    <t>OPTIONALE Leistungen</t>
  </si>
  <si>
    <t>GESAMTSUMME aller Tage inkl. OPTIONALER Leistungen &amp; Nebenkostenpauschale</t>
  </si>
  <si>
    <r>
      <rPr>
        <sz val="11"/>
        <color rgb="FF000000"/>
        <rFont val="DINOT"/>
      </rPr>
      <t xml:space="preserve">Übersicht Technik Personal für den Falling Walls Science Summit (Falling Walls Lab, Venture, Engage, Circle, Female Sience Talents und Breakthroughs 2025) 
</t>
    </r>
    <r>
      <rPr>
        <b/>
        <sz val="11"/>
        <color rgb="FF000000"/>
        <rFont val="DINOT"/>
      </rPr>
      <t xml:space="preserve">(alle Preise sind in € netto anzugeben) </t>
    </r>
  </si>
  <si>
    <t>Leistungsverzeichnis Veranstaltungstechnik Personal 2025</t>
  </si>
  <si>
    <t>Veranstaltungstechnik Personal</t>
  </si>
  <si>
    <t>Tagessatz (10 Std.)</t>
  </si>
  <si>
    <t>Personenzahl</t>
  </si>
  <si>
    <t>Anzahl der Tage</t>
  </si>
  <si>
    <t>Summe</t>
  </si>
  <si>
    <t>1 Konzeption und Projektmanagement inkl. Nachbereitung (01.06.-15.11.25)</t>
  </si>
  <si>
    <t>bspw. Projektleiter (Beispiel kann überschrieben werden)</t>
  </si>
  <si>
    <t>bspw. PPT-Operator (Beispiel kann überschrieben werden)</t>
  </si>
  <si>
    <t xml:space="preserve">Optional: Zusatzkosten für Planung für den optionalen Veranstaltungstag inkl. 6.11. </t>
  </si>
  <si>
    <t>OPT</t>
  </si>
  <si>
    <t>OPTZ</t>
  </si>
  <si>
    <t>Zwischensumme Konzeption und Projektmanagement</t>
  </si>
  <si>
    <t>ZS</t>
  </si>
  <si>
    <t xml:space="preserve">Optional: Proben mit Speakern I 8.11. ab 18 Uhr bis 21 Uhr </t>
  </si>
  <si>
    <t>Zwischensumme Aufbau, Proben</t>
  </si>
  <si>
    <t xml:space="preserve">3.1 Personal Raum Moskau </t>
  </si>
  <si>
    <t>3.1</t>
  </si>
  <si>
    <t>Zwischensumme Moskau</t>
  </si>
  <si>
    <t>3.2 Personal Raum Asgabat</t>
  </si>
  <si>
    <t>3.2</t>
  </si>
  <si>
    <t>Optional: Round Table | 9.11.</t>
  </si>
  <si>
    <t>Zwischensumme Asgabat</t>
  </si>
  <si>
    <t>3.3 Personal Club</t>
  </si>
  <si>
    <t>3.3</t>
  </si>
  <si>
    <t>Optional: Erweiterte Abendveranstaltung | 8.11.</t>
  </si>
  <si>
    <t xml:space="preserve">Zwischensumme Club </t>
  </si>
  <si>
    <t>3.4 Personal Raum Bischkek 1+2</t>
  </si>
  <si>
    <t>3.4</t>
  </si>
  <si>
    <t>Optional: Impact Dialogues | 9.11.</t>
  </si>
  <si>
    <t>Zwischensumme Bischkek 1+2</t>
  </si>
  <si>
    <t>3.5 Personal Raum Vilnius</t>
  </si>
  <si>
    <t>3.5</t>
  </si>
  <si>
    <t>Zwischensumme Vilnius</t>
  </si>
  <si>
    <t>3.6 Personal Raum Riga</t>
  </si>
  <si>
    <t>3.6</t>
  </si>
  <si>
    <t>Zwischensumme Raum Riga</t>
  </si>
  <si>
    <t>3.7 Personal Salon Babette</t>
  </si>
  <si>
    <t>3.7</t>
  </si>
  <si>
    <t>Optional: ergänzendes Speaker- und Atmosphärenlicht zur vorhandenen Beleuchtung </t>
  </si>
  <si>
    <t>Zwischensumme Salon Babette</t>
  </si>
  <si>
    <t>Zwischensumme Aufbau &amp; Produktion nach Räumen</t>
  </si>
  <si>
    <t>4.1 Personal Atrium</t>
  </si>
  <si>
    <t>4.1</t>
  </si>
  <si>
    <t>Zwischensumme Atrium</t>
  </si>
  <si>
    <t>4.2 Personal Foyer Baku</t>
  </si>
  <si>
    <t>4.2</t>
  </si>
  <si>
    <t>Zwischensumme Foyer Baku</t>
  </si>
  <si>
    <t>4.3 Peronal Raum Jerewan: Pressewand</t>
  </si>
  <si>
    <t>4.3</t>
  </si>
  <si>
    <t>Zwischensumme Jerewan</t>
  </si>
  <si>
    <t>4.4 Personal Raum Almaty, Foyer Kiew, 1. Teil Chisinau: Catering</t>
  </si>
  <si>
    <t>4.4</t>
  </si>
  <si>
    <t>Zwischensumme Almaty, Foyer Kiew, 1. Teil Chisinau</t>
  </si>
  <si>
    <t>4.5 Personal Raum Duschanbe, Minsk </t>
  </si>
  <si>
    <t>4.5</t>
  </si>
  <si>
    <t>Zwischensumme Duschanbe, Minsk</t>
  </si>
  <si>
    <t>4.6 Personal Raum Taschkent, Tiflis </t>
  </si>
  <si>
    <t>4.6</t>
  </si>
  <si>
    <t xml:space="preserve">Zwischensumme Taschkent, Tiflis </t>
  </si>
  <si>
    <t xml:space="preserve">ZWISCHENSUMME 
Aufbau &amp; Produktion Catering- und Aufenthaltsflächen </t>
  </si>
  <si>
    <t xml:space="preserve">5.1 Personal Raum Tallinn 1+2 </t>
  </si>
  <si>
    <t>5.1</t>
  </si>
  <si>
    <t xml:space="preserve">Zwischensumme Tallinn 1+2 </t>
  </si>
  <si>
    <t>5. 2 Personal Raum Produktionsbüro im kleinen Club </t>
  </si>
  <si>
    <t>5.2</t>
  </si>
  <si>
    <t xml:space="preserve">Zwischensumme Produktionsbüro im kleinen Club </t>
  </si>
  <si>
    <t xml:space="preserve">5.3 Personal Raum Sputnik 4.-10.11. Crewcatering </t>
  </si>
  <si>
    <t>5.3</t>
  </si>
  <si>
    <t>Zwischensumme Sputnik</t>
  </si>
  <si>
    <t>ZWISCHENSUMME 
Aufbau &amp; Produktion Operative Bereiche alle Tage</t>
  </si>
  <si>
    <t>6 Personal für WLAN in der ganzen Location </t>
  </si>
  <si>
    <t>24 Stunden Techniker vor Ort vom 07.11. - 09.11.2024 (8h am Tag) </t>
  </si>
  <si>
    <t>6</t>
  </si>
  <si>
    <t>ZWISCHENSUMME WLAN</t>
  </si>
  <si>
    <t>7</t>
  </si>
  <si>
    <t>Optional: Club Abbau am 8.11. ab 18 Uhr</t>
  </si>
  <si>
    <t>OPT7</t>
  </si>
  <si>
    <t>Zwischensumme Abbau</t>
  </si>
  <si>
    <t>9 OPTIONAL: Personal für den zusätzlichen Veranstaltungstag inkl. 6.11.</t>
  </si>
  <si>
    <t xml:space="preserve">Optional: Zusatzkosten für den optionalen Veranstaltungstag  inkl. 6.11. </t>
  </si>
  <si>
    <t>OPT9</t>
  </si>
  <si>
    <t>Zwischensumme OPTIONAL: Personal für den zusätzlichen Veranstaltungstag inkl. 6.11.</t>
  </si>
  <si>
    <t xml:space="preserve">Optional: GESAMTSUMME Zusatzkosten für den optionalen Veranstaltungstag inkl. 6.11. </t>
  </si>
  <si>
    <t>GESAMTSUMME OPTIONALE Leistungen</t>
  </si>
  <si>
    <t>GESAMTSUMME aller Tage inkl. OPTIONALER Leistungen</t>
  </si>
  <si>
    <r>
      <t>Übersicht Technik Ausstattung für Falling Walls Science Summit für Falling Walls Lab, Venture, Engage, Circle und Breakthroughs 2025</t>
    </r>
    <r>
      <rPr>
        <b/>
        <sz val="10"/>
        <color rgb="FF000000"/>
        <rFont val="DINOT"/>
      </rPr>
      <t xml:space="preserve"> 
(alle Preise sind in € netto anzugeben) </t>
    </r>
  </si>
  <si>
    <t>Leistungsverzeichnis Technik Ausstattung 2025</t>
  </si>
  <si>
    <t>Technik Ausstattung (Beschreibung der geplanten Technik im Einzelnen)</t>
  </si>
  <si>
    <t>Stückpreis</t>
  </si>
  <si>
    <t>Anzahl</t>
  </si>
  <si>
    <t xml:space="preserve">3.1 Moskau | Grundsetup alle Tage </t>
  </si>
  <si>
    <t>Medientechnik:</t>
  </si>
  <si>
    <t>2 Leinwände (16:9 / ca. 3,60 m x 2 m)</t>
  </si>
  <si>
    <t>1 Leinwand hochkant: (9:16 / ca. 3 m x 1,70 m)</t>
  </si>
  <si>
    <t>Jeweils mind. 20.000 Ansilumen Projektoren </t>
  </si>
  <si>
    <t>2 Leinwände geflogen (16:9 / ca. 2,40 m x 1,30 m)</t>
  </si>
  <si>
    <t>Jeweils mind. 15.000 Ansilumen Projektoren </t>
  </si>
  <si>
    <t>Optional: LED Wände anstatt o.g. Leinwände </t>
  </si>
  <si>
    <t>1 Presenter </t>
  </si>
  <si>
    <t>1 Timekeeper (aus Regie gesteuert) </t>
  </si>
  <si>
    <t>2 Vorschaumonitore  </t>
  </si>
  <si>
    <t>2 iPads </t>
  </si>
  <si>
    <r>
      <t>Livestream- und Kameratechnik inkl. Regie:</t>
    </r>
    <r>
      <rPr>
        <sz val="10"/>
        <color rgb="FF000000"/>
        <rFont val="DINOT"/>
      </rPr>
      <t> </t>
    </r>
  </si>
  <si>
    <t>2 Full-HD Studiokamerazüge </t>
  </si>
  <si>
    <t>1 HD-Kamera  </t>
  </si>
  <si>
    <t>Kamera-Technik/Equipment  </t>
  </si>
  <si>
    <t>Funkanbindung und Infrastruktur </t>
  </si>
  <si>
    <t>Encoder für die Streamsignale </t>
  </si>
  <si>
    <t>Mitschnitt PGM + Ton: 1 Recorder für die Audio- und Bildspur </t>
  </si>
  <si>
    <t xml:space="preserve">FOH: </t>
  </si>
  <si>
    <t>Ausstattung für alle oben beschriebene Veranstaltungstechnik </t>
  </si>
  <si>
    <t>Datenregie (Stream, Vorschau, Projektionen, Mitschnitt) inkl. Controller und Vorschaumonitor </t>
  </si>
  <si>
    <t>Zuspieler für Content wie: Voice of God, ppts, Jingles, Filme, Animationen / Einspieler, Bauchbinden etc. (bis zu 3 verschiedene Contents gleichzeitig)</t>
  </si>
  <si>
    <t>1 Intercom für Regieteam </t>
  </si>
  <si>
    <t xml:space="preserve">Lichttechnik: </t>
  </si>
  <si>
    <t>Stage Beleuchtung allg. und für Speaker (hängend) </t>
  </si>
  <si>
    <t xml:space="preserve">Saallicht </t>
  </si>
  <si>
    <t xml:space="preserve">Beschallung/Ton: </t>
  </si>
  <si>
    <t>1 Jingle Player </t>
  </si>
  <si>
    <t>12 Headsets </t>
  </si>
  <si>
    <t>2 Handmikros </t>
  </si>
  <si>
    <t>Beschallung Raum/Show – max. 6 PAX gleichzeitig on Stage </t>
  </si>
  <si>
    <t>Optional: Technik inkl. 2 Kabinen für Simultanübersetzung mit 300 Headsets</t>
  </si>
  <si>
    <r>
      <t>Bühnenbau:</t>
    </r>
    <r>
      <rPr>
        <sz val="10"/>
        <color theme="1"/>
        <rFont val="DINOT"/>
      </rPr>
      <t> </t>
    </r>
  </si>
  <si>
    <t>Bühne rechteckig (Maße ca. 4 m x 1,50 m und 0,4 m hoch)  </t>
  </si>
  <si>
    <t>Belegung mit Teppich </t>
  </si>
  <si>
    <t>2 Aufgänge </t>
  </si>
  <si>
    <t>Arbeitsmaterialien </t>
  </si>
  <si>
    <t>Konstruktion Bühnenrückwand (Maße ca. 5 m x 2,5 m) Druck vorhanden</t>
  </si>
  <si>
    <t>Optional: LED-Wand anstatt Bühnenrückwand </t>
  </si>
  <si>
    <t>Sitztribünen für ca. 130 Gäste, Aula ähnlich inkl. Verkleidung, Setzstufenverblendung, seitliche Verblendung, Aufgänge, Sicherheitsgeländer und Auf- und Abbau sowie Transport </t>
  </si>
  <si>
    <r>
      <t>Sonstiges:</t>
    </r>
    <r>
      <rPr>
        <sz val="10"/>
        <color theme="1"/>
        <rFont val="DINOT"/>
      </rPr>
      <t> </t>
    </r>
  </si>
  <si>
    <t>Sonstige benötigte Arbeitsmaterialien für Veranstaltungstechnik </t>
  </si>
  <si>
    <t xml:space="preserve">3.1.3 Moskau: Plenary Table I 8.11. </t>
  </si>
  <si>
    <t>Kamera-/ Livestreamtechnik: 4 Kamera-Eulen auf dem Tisch</t>
  </si>
  <si>
    <t xml:space="preserve">3.1.4 Moskau: Breakthroughs | 9.11. </t>
  </si>
  <si>
    <t>Medientechnik: Zusätzlich 1 Schwanenhals-Mikrofon </t>
  </si>
  <si>
    <t xml:space="preserve">Optional: Zusatzkosten Material für den optionalen Veranstaltungstag inkl. 6.11. </t>
  </si>
  <si>
    <t>ZWISCHENSUMME MOSKAU</t>
  </si>
  <si>
    <t>3.2 Asgabat</t>
  </si>
  <si>
    <r>
      <t>Medientechnik: </t>
    </r>
    <r>
      <rPr>
        <sz val="10"/>
        <color rgb="FF000000"/>
        <rFont val="DINOT"/>
      </rPr>
      <t> </t>
    </r>
  </si>
  <si>
    <t>1 Leinwand (16:9 / ca. 3 m x 1,70 m) </t>
  </si>
  <si>
    <t>mind. 20.000 Ansilumen Projektor </t>
  </si>
  <si>
    <t>1 Vorschaumonitor </t>
  </si>
  <si>
    <t>2 iPads  </t>
  </si>
  <si>
    <r>
      <t>Livestream- und Kameratechnik inkl. Regie:</t>
    </r>
    <r>
      <rPr>
        <sz val="10"/>
        <color rgb="FF000000"/>
        <rFont val="DINOT"/>
      </rPr>
      <t>  </t>
    </r>
  </si>
  <si>
    <t>2 Full-HD Kameras </t>
  </si>
  <si>
    <r>
      <t>FOH</t>
    </r>
    <r>
      <rPr>
        <sz val="10"/>
        <color rgb="FF000000"/>
        <rFont val="DINOT"/>
      </rPr>
      <t> </t>
    </r>
  </si>
  <si>
    <t>Zuspieler für Content wie: Voice of God, ppts, Jingles, Filme, Animationen / Einspieler, Bauchbinden etc. </t>
  </si>
  <si>
    <r>
      <rPr>
        <b/>
        <sz val="10"/>
        <color rgb="FF000000"/>
        <rFont val="DINOT"/>
      </rPr>
      <t>Lichttechnik</t>
    </r>
    <r>
      <rPr>
        <sz val="10"/>
        <color rgb="FF000000"/>
        <rFont val="DINOT"/>
      </rPr>
      <t> </t>
    </r>
  </si>
  <si>
    <t>Saallicht </t>
  </si>
  <si>
    <r>
      <t>Beschallung/Ton</t>
    </r>
    <r>
      <rPr>
        <sz val="10"/>
        <color rgb="FF000000"/>
        <rFont val="DINOT"/>
      </rPr>
      <t> </t>
    </r>
  </si>
  <si>
    <t>Beschallung Raum – max. 6 PAX gleichzeitig on Stage </t>
  </si>
  <si>
    <r>
      <t>Bühnenbau</t>
    </r>
    <r>
      <rPr>
        <sz val="10"/>
        <color rgb="FF000000"/>
        <rFont val="DINOT"/>
      </rPr>
      <t> </t>
    </r>
  </si>
  <si>
    <t>Bühne rechteckig (Maße ca. 4 m x 2 m und 0,2 m hoch)  </t>
  </si>
  <si>
    <t>Bedruckte Bühnenrückwand (Maße ca. 2,5 m x 3,3 m) inkl. Druck</t>
  </si>
  <si>
    <t>Sonstiges </t>
  </si>
  <si>
    <t>ZWISCHENSUMME ASGABAT</t>
  </si>
  <si>
    <t>3.3 Club | Grundsetup alle Tage </t>
  </si>
  <si>
    <r>
      <t>Medientechnik: </t>
    </r>
    <r>
      <rPr>
        <sz val="10"/>
        <rFont val="DINOT"/>
      </rPr>
      <t> </t>
    </r>
  </si>
  <si>
    <t>1 Timekeeper (aus der Regie gesteuert)</t>
  </si>
  <si>
    <t>2 Displays auf Stelen 86 Zoll</t>
  </si>
  <si>
    <t>1 iPad für Bühne </t>
  </si>
  <si>
    <t>Livestream- und Kameratechnik inkl. Regie:  </t>
  </si>
  <si>
    <r>
      <t>FOH</t>
    </r>
    <r>
      <rPr>
        <sz val="10"/>
        <rFont val="DINOT"/>
      </rPr>
      <t> </t>
    </r>
  </si>
  <si>
    <r>
      <t>Lichttechnik</t>
    </r>
    <r>
      <rPr>
        <sz val="10"/>
        <rFont val="DINOT"/>
      </rPr>
      <t> </t>
    </r>
  </si>
  <si>
    <t>Stage Beleuchtung allg. und für Speaker </t>
  </si>
  <si>
    <t>Atmosphärische Beleuchtung Club für Catering</t>
  </si>
  <si>
    <t>Ausleuchtung Treppenhaus sowie Gang und Vorraum zum Club </t>
  </si>
  <si>
    <r>
      <t>Beschallung / Ton</t>
    </r>
    <r>
      <rPr>
        <sz val="10"/>
        <rFont val="DINOT"/>
      </rPr>
      <t> </t>
    </r>
  </si>
  <si>
    <t>7 Headsets </t>
  </si>
  <si>
    <t>Beschallung Raum – max. 4 PAX gleichzeitig on Stage </t>
  </si>
  <si>
    <r>
      <t>Bühnenbau</t>
    </r>
    <r>
      <rPr>
        <sz val="10"/>
        <rFont val="DINOT"/>
      </rPr>
      <t> </t>
    </r>
  </si>
  <si>
    <t>Bühne vorhanden (5 m x 3 m und 0,20 m) nur mit Teppich belegen</t>
  </si>
  <si>
    <t>Bühnenrückwand vorhanden (Maße ca. 2,15 x 1,75 m) Bespannung mit vorhandenem Druck  </t>
  </si>
  <si>
    <r>
      <t>Sonstiges</t>
    </r>
    <r>
      <rPr>
        <sz val="10"/>
        <color rgb="FF000000"/>
        <rFont val="DINOT"/>
      </rPr>
      <t> </t>
    </r>
  </si>
  <si>
    <t>Verstromung Catering, Bar und ein Kühlschrank </t>
  </si>
  <si>
    <t>Sonstige benötigte Arbeitsmaterialien für Veranstaltungstechnik  </t>
  </si>
  <si>
    <t>Optional Abendveranstaltung | 8.11. umfangreich</t>
  </si>
  <si>
    <t>Lichttechnik: Effektlicht für die Tanzfläche, Diskokugel inkl. Spiegelkugelmotor, zusätzliche farbige Akzente im Gang zum Club  </t>
  </si>
  <si>
    <r>
      <t>Beschallung/Ton: Erweiterung der bestehenden Beschallungsanlage für den DJ, DJ-Set mit zwei CD-Playern und DJ-Pult</t>
    </r>
    <r>
      <rPr>
        <i/>
        <sz val="10"/>
        <rFont val="DINOT"/>
      </rPr>
      <t> </t>
    </r>
  </si>
  <si>
    <t>ZWISCHENSUMME Club</t>
  </si>
  <si>
    <t>3.4 Bischkek 1+2 | Grundsetup alle Tage </t>
  </si>
  <si>
    <r>
      <t>Medientechnik</t>
    </r>
    <r>
      <rPr>
        <sz val="10"/>
        <rFont val="DINOT"/>
      </rPr>
      <t> </t>
    </r>
  </si>
  <si>
    <t>Je Raum 86” Screen </t>
  </si>
  <si>
    <t>Je 1 Presenter </t>
  </si>
  <si>
    <t>Je 1 Präsentations-Laptop inkl. Adapter </t>
  </si>
  <si>
    <t>Atmosphärenlicht </t>
  </si>
  <si>
    <r>
      <t>Sonstiges</t>
    </r>
    <r>
      <rPr>
        <sz val="10"/>
        <rFont val="DINOT"/>
      </rPr>
      <t> </t>
    </r>
  </si>
  <si>
    <t>Verstromung für Kühlschränke und Mehrfachsteckdosen auf den Tischen </t>
  </si>
  <si>
    <t xml:space="preserve">Optional: Zusatzkosten für Material für den optionalen Veranstaltungstag inkl. 6.11. </t>
  </si>
  <si>
    <t>Optional: 2 Handmikros</t>
  </si>
  <si>
    <t>Optional: kleine PA </t>
  </si>
  <si>
    <t>ZWISCHENSUMME Bischkek</t>
  </si>
  <si>
    <t>3.5 Vilnius | Grundsetup alle Tage </t>
  </si>
  <si>
    <t>86” Screen </t>
  </si>
  <si>
    <t>1 Präsentations-Laptop inkl. Adapter </t>
  </si>
  <si>
    <r>
      <t>Lichttechnik</t>
    </r>
    <r>
      <rPr>
        <sz val="10"/>
        <color rgb="FF000000"/>
        <rFont val="DINOT"/>
      </rPr>
      <t> </t>
    </r>
  </si>
  <si>
    <t>ZWISCHENSUMME Vilnius</t>
  </si>
  <si>
    <t>3.6 Riga | Grundsetup alle Tage </t>
  </si>
  <si>
    <t>ZWISCHENSUMME Riga</t>
  </si>
  <si>
    <t>3.7 Salon Babette | Grundsetup alle Tage </t>
  </si>
  <si>
    <t>4 Handmikros</t>
  </si>
  <si>
    <t xml:space="preserve"> kleine PA </t>
  </si>
  <si>
    <t>Mischpult </t>
  </si>
  <si>
    <r>
      <rPr>
        <i/>
        <sz val="10"/>
        <color rgb="FF000000"/>
        <rFont val="DINOT"/>
      </rPr>
      <t> Optional:  ergänzendes Speaker- und Atmosphärenlicht zur vorhandenen
 Beleuchtung</t>
    </r>
    <r>
      <rPr>
        <sz val="10"/>
        <color rgb="FF000000"/>
        <rFont val="DINOT"/>
      </rPr>
      <t> </t>
    </r>
  </si>
  <si>
    <t>Strom für Veranstaltungstechnik vor Ort </t>
  </si>
  <si>
    <t>ZWISCHENSUMME Babette</t>
  </si>
  <si>
    <t>Zwischensumme 3 Aufbau &amp; Produktion nach Räumen</t>
  </si>
  <si>
    <t xml:space="preserve">4.1 Atrium | Grundsetup alle Tage </t>
  </si>
  <si>
    <t>Beleuchtung eines hängenden Würfels mit Outdoor-Movinglights </t>
  </si>
  <si>
    <t>Beleuchtung mit LED-Spots vom Boden </t>
  </si>
  <si>
    <t>Beschallung für Gong, Durchsagen und evtl. Hintergrundmusik nach draußen </t>
  </si>
  <si>
    <t>Installation von Traversenkonstruktion auf dem Dach für Würfel 3 x 3 m </t>
  </si>
  <si>
    <t>Kettenzugmotoren mit 100 kg Traglast </t>
  </si>
  <si>
    <t>Gegengewicht, Stahlseile </t>
  </si>
  <si>
    <t>ZWISCHENSUMME Atrium</t>
  </si>
  <si>
    <t>4.2 Foyer Baku: Akkreditierung &amp; Infocounter</t>
  </si>
  <si>
    <t>Ausleuchtung Counterbereiche mit atmosphärischem Arbeitslicht </t>
  </si>
  <si>
    <t>Atmosphärenlicht Foyer und angrenzende Bereiche wie Garderobe, Kofferabgabe </t>
  </si>
  <si>
    <t>Stromversorgung mit Schukos (18 Stk.) für Laptops + Drucker </t>
  </si>
  <si>
    <t>ZWISCHENSUMME Baku</t>
  </si>
  <si>
    <t>4.3 Jerewan: Pressewand</t>
  </si>
  <si>
    <t>Ausleuchtung der Stehtisch-Bereiche mit atmosphärischem Licht </t>
  </si>
  <si>
    <t>Licht auf die Pressewand (gutes Licht zum Fotografieren der Gäste vor der Wand) </t>
  </si>
  <si>
    <t>Sonstiges</t>
  </si>
  <si>
    <t>Pressewand Konstruktion inkl. Druck: 5 m x 3 m bespannt mit bedrucktem Stoff</t>
  </si>
  <si>
    <t>ZWISCHENSUMME Jerewan: Pressewand</t>
  </si>
  <si>
    <t>4.4 Almaty, Foyer Kiew, Chisinau: Catering</t>
  </si>
  <si>
    <t>Foyer Kiew: 75”Display, inkl. Displaystele</t>
  </si>
  <si>
    <t>Foyer Kiew: Anbindung an Streamsignal inkl. Ton (Loop-Player, wenn kein Stream gezeigt wird) </t>
  </si>
  <si>
    <t>Almaty: Doppelprojektion (3 m x 1,70 m Fullwhite, 16:9), beide Leinwände gleiches Signal  </t>
  </si>
  <si>
    <t>Almaty:2 x 7.000 Ansilumen Projektoren  </t>
  </si>
  <si>
    <r>
      <rPr>
        <sz val="10"/>
        <color rgb="FF000000"/>
        <rFont val="DINOT"/>
      </rPr>
      <t>Almaty: Anbindung an Stream inkl. Ton </t>
    </r>
    <r>
      <rPr>
        <sz val="10"/>
        <color rgb="FFD13438"/>
        <rFont val="DINOT"/>
      </rPr>
      <t> </t>
    </r>
  </si>
  <si>
    <r>
      <rPr>
        <i/>
        <sz val="10"/>
        <color rgb="FF000000"/>
        <rFont val="DINOT"/>
      </rPr>
      <t>Almaty: Optional:  2 Handmikros</t>
    </r>
    <r>
      <rPr>
        <sz val="10"/>
        <color rgb="FF000000"/>
        <rFont val="DINOT"/>
      </rPr>
      <t> </t>
    </r>
  </si>
  <si>
    <r>
      <rPr>
        <i/>
        <sz val="10"/>
        <color rgb="FF000000"/>
        <rFont val="DINOT"/>
      </rPr>
      <t>Almaty: Optional:  1 Präsentations-Laptop </t>
    </r>
    <r>
      <rPr>
        <sz val="10"/>
        <color rgb="FF000000"/>
        <rFont val="DINOT"/>
      </rPr>
      <t> </t>
    </r>
  </si>
  <si>
    <r>
      <rPr>
        <i/>
        <sz val="10"/>
        <color rgb="FF000000"/>
        <rFont val="DINOT"/>
      </rPr>
      <t>Almaty: Optional:  1 Presenter</t>
    </r>
    <r>
      <rPr>
        <sz val="10"/>
        <color rgb="FF000000"/>
        <rFont val="DINOT"/>
      </rPr>
      <t> </t>
    </r>
  </si>
  <si>
    <t>Atmosphärenlicht und Ausleuchtung Raum (dimmbar) </t>
  </si>
  <si>
    <t>Ausleuchtung Buffetflächen </t>
  </si>
  <si>
    <r>
      <t>Beschallung/Ton</t>
    </r>
    <r>
      <rPr>
        <sz val="10"/>
        <rFont val="DINOT"/>
      </rPr>
      <t> </t>
    </r>
  </si>
  <si>
    <t>Tonübertragung aus Räumen Moskau (Almaty))und Asgabat (Duschanbe)</t>
  </si>
  <si>
    <r>
      <rPr>
        <sz val="10"/>
        <color rgb="FF000000"/>
        <rFont val="DINOT"/>
      </rPr>
      <t>Hintergrundbeschallung für Gong, Durchsagen und Hintergrundmusik</t>
    </r>
    <r>
      <rPr>
        <sz val="10"/>
        <color rgb="FF000000"/>
        <rFont val="WordVisiCarriageReturn_MSFontSe"/>
      </rPr>
      <t> </t>
    </r>
  </si>
  <si>
    <t>Stromversorgung für Buffetflächen, sämtliche Kühlschränke und Kaffeemaschinen </t>
  </si>
  <si>
    <t>ZWISCHENSUMME 
Almaty, Foyer Kiew, Chisinau: Catering</t>
  </si>
  <si>
    <t>4.5 Duschanbe, Minsk </t>
  </si>
  <si>
    <t xml:space="preserve">Duschanbe: 55” Display  </t>
  </si>
  <si>
    <t>Anbindung an Streamsignal inkl. Ton aus Raum Asgabat (Loop-Player, wenn kein Stream gezeigt wird) </t>
  </si>
  <si>
    <t xml:space="preserve">Minsk:  2 x 75” Displays inkl. Displaystele </t>
  </si>
  <si>
    <t>Videosplit </t>
  </si>
  <si>
    <t>1 Präsentations-Laptop  </t>
  </si>
  <si>
    <t>2 Handmikros  </t>
  </si>
  <si>
    <t>Adapter für iPad </t>
  </si>
  <si>
    <t>Ausleuchtung mit Atmosphärenlicht </t>
  </si>
  <si>
    <t xml:space="preserve">Minsk:  Ausleuchtung kleiner Bühnenfläche inkl. Dimmer </t>
  </si>
  <si>
    <t>Kleine Beschallungsanlage für Stream- und Hintergrundmusik</t>
  </si>
  <si>
    <t>Übertragung des Audiosignals aus Moskau </t>
  </si>
  <si>
    <t xml:space="preserve">Minsk:  Dem Raum angepasste Beschallungsanlage inkl. Verstärker und Mischpult </t>
  </si>
  <si>
    <t>Stromzversorgung für Kühlschränke und Kaffeemaschinen </t>
  </si>
  <si>
    <t>Minsk: 16 Ampere Stromzugang für Barista  </t>
  </si>
  <si>
    <t>ZWISCHENSUMME Duschanbe, Minsk</t>
  </si>
  <si>
    <t>4.6 Taschkent, Tiflis </t>
  </si>
  <si>
    <t>Verstromung für Kühlschränke</t>
  </si>
  <si>
    <t>ZWISCHENSUMME Taschkent, Tiflis</t>
  </si>
  <si>
    <t>5.1 Tallinn 1+2 I Presse </t>
  </si>
  <si>
    <t>Je ein 55” Display </t>
  </si>
  <si>
    <t>Presse-Split mit 20 Ausgängen (Mono) </t>
  </si>
  <si>
    <t>Silent Disco via Kopfhörer, kabelgebunden, am Screen (10 Arbeitsplätze) inkl. Kopfhörer </t>
  </si>
  <si>
    <t>Anbindung an Stream </t>
  </si>
  <si>
    <t>Stromversorgung für 10 Arbeitsplätze </t>
  </si>
  <si>
    <t>ZWISCHENSUMME TALLIN PRESSE</t>
  </si>
  <si>
    <t>5. 2 Produktionsbüro im kleinen Club </t>
  </si>
  <si>
    <t>Verstromung für 10 Arbeitsplätze  </t>
  </si>
  <si>
    <t>ZWISCHENSUMME PRODUKTIONSBÜRO</t>
  </si>
  <si>
    <t xml:space="preserve">5.3 Sputnik 4.-10.11. Crewcatering </t>
  </si>
  <si>
    <t>Verstromung Buffetflächen + Kühlschränke </t>
  </si>
  <si>
    <t>Mehrfachsteckdosen</t>
  </si>
  <si>
    <t>ZWISCHENSUMME SPUTNIK</t>
  </si>
  <si>
    <r>
      <t>Medientechnik</t>
    </r>
    <r>
      <rPr>
        <sz val="10"/>
        <rFont val="DINOT"/>
      </rPr>
      <t>: </t>
    </r>
  </si>
  <si>
    <t>Crew- &amp; Arbeits-W-LAN, Bandbreite 500 MBits/s </t>
  </si>
  <si>
    <t>Gäste-WLAN 300 MBits/s für 300 Personen gleichzeitig </t>
  </si>
  <si>
    <t>Inkl. 24 Stunden Techniker vor Ort vom 07.11. - 09.11.2024 (8h am Tag) </t>
  </si>
  <si>
    <t>ZWISCHENSUMME W-LAN</t>
  </si>
  <si>
    <t>Optional: GESAMTSUMME Zusatzkosten für den optionalen Veranstaltungstag inkl. 6.11.</t>
  </si>
  <si>
    <t>OPTIONALE Leistungen allgemein</t>
  </si>
  <si>
    <t>Optional: Personal für den optionalen Veranstaltungstag inkl. 6.11.</t>
  </si>
  <si>
    <t>Zwischensumme 4 Aufbau &amp; Produktion Catering- und Aufent. </t>
  </si>
  <si>
    <t>OPT6</t>
  </si>
  <si>
    <t>Zwischensumme 5 Aufbau &amp; Produktion Operative Bereiche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</si>
</sst>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99">
    <font>
      <sz val="10"/>
      <name val="Verdana"/>
      <family val="2"/>
    </font>
    <font>
      <sz val="12"/>
      <color theme="1"/>
      <name val="Calibri"/>
      <family val="2"/>
      <scheme val="minor"/>
    </font>
    <font>
      <sz val="10"/>
      <name val="DINOT"/>
      <family val="2"/>
    </font>
    <font>
      <b/>
      <sz val="10"/>
      <name val="DINOT"/>
      <family val="2"/>
    </font>
    <font>
      <b/>
      <sz val="11"/>
      <name val="DINOT"/>
      <family val="2"/>
    </font>
    <font>
      <sz val="11"/>
      <name val="DINOT"/>
      <family val="2"/>
    </font>
    <font>
      <sz val="10"/>
      <name val="Verdana"/>
      <family val="2"/>
    </font>
    <font>
      <sz val="8"/>
      <name val="Verdana"/>
      <family val="2"/>
    </font>
    <font>
      <b/>
      <sz val="10"/>
      <color rgb="FF8A7768"/>
      <name val="DINOT"/>
      <family val="2"/>
    </font>
    <font>
      <sz val="11"/>
      <color rgb="FF000000"/>
      <name val="DINOT"/>
      <family val="2"/>
    </font>
    <font>
      <b/>
      <sz val="12"/>
      <color rgb="FF8A7768"/>
      <name val="DINOT"/>
      <family val="2"/>
    </font>
    <font>
      <b/>
      <sz val="11"/>
      <color rgb="FF8A7768"/>
      <name val="DINOT"/>
      <family val="2"/>
    </font>
    <font>
      <b/>
      <sz val="11"/>
      <color theme="0"/>
      <name val="DINOT"/>
      <family val="2"/>
    </font>
    <font>
      <b/>
      <sz val="14"/>
      <color theme="0"/>
      <name val="DINOT"/>
      <family val="2"/>
    </font>
    <font>
      <sz val="14"/>
      <color theme="0"/>
      <name val="DINOT"/>
      <family val="2"/>
    </font>
    <font>
      <b/>
      <sz val="14"/>
      <name val="DINOT"/>
      <family val="2"/>
    </font>
    <font>
      <i/>
      <sz val="11"/>
      <name val="DINOT"/>
      <family val="2"/>
    </font>
    <font>
      <i/>
      <sz val="11"/>
      <color rgb="FF000000"/>
      <name val="DINOT"/>
      <family val="2"/>
    </font>
    <font>
      <sz val="11"/>
      <color rgb="FFFF0000"/>
      <name val="DINOT"/>
      <family val="2"/>
    </font>
    <font>
      <i/>
      <sz val="14"/>
      <name val="DINOT"/>
      <family val="2"/>
    </font>
    <font>
      <sz val="10"/>
      <color theme="1"/>
      <name val="DINOT"/>
      <family val="2"/>
    </font>
    <font>
      <b/>
      <sz val="10"/>
      <color theme="4" tint="-0.249977111117893"/>
      <name val="DINOT"/>
      <family val="2"/>
    </font>
    <font>
      <sz val="10"/>
      <color theme="4" tint="-0.249977111117893"/>
      <name val="Verdana"/>
      <family val="2"/>
    </font>
    <font>
      <sz val="10"/>
      <color theme="4" tint="-0.249977111117893"/>
      <name val="DINOT"/>
      <family val="2"/>
    </font>
    <font>
      <b/>
      <sz val="12"/>
      <color rgb="FF000000"/>
      <name val="DINOT"/>
      <family val="2"/>
    </font>
    <font>
      <b/>
      <sz val="11"/>
      <color rgb="FF000000"/>
      <name val="DINOT"/>
      <family val="2"/>
    </font>
    <font>
      <i/>
      <sz val="10"/>
      <color rgb="FF000000"/>
      <name val="Verdana"/>
      <family val="2"/>
    </font>
    <font>
      <i/>
      <sz val="10"/>
      <name val="DINOT"/>
      <family val="2"/>
    </font>
    <font>
      <b/>
      <sz val="11"/>
      <color rgb="FFC00000"/>
      <name val="DINOT"/>
      <family val="2"/>
    </font>
    <font>
      <b/>
      <sz val="14"/>
      <color rgb="FF000000"/>
      <name val="DINOT"/>
      <family val="2"/>
    </font>
    <font>
      <i/>
      <sz val="10"/>
      <color theme="4" tint="-0.249977111117893"/>
      <name val="Verdana"/>
      <family val="2"/>
    </font>
    <font>
      <i/>
      <sz val="10"/>
      <name val="Verdana"/>
      <family val="2"/>
    </font>
    <font>
      <i/>
      <sz val="11"/>
      <color rgb="FFFF0000"/>
      <name val="DINOT"/>
      <family val="2"/>
    </font>
    <font>
      <b/>
      <i/>
      <sz val="11"/>
      <color rgb="FFC00000"/>
      <name val="DINOT"/>
      <family val="2"/>
    </font>
    <font>
      <sz val="11"/>
      <color rgb="FF000000"/>
      <name val="DINOT"/>
    </font>
    <font>
      <b/>
      <sz val="11"/>
      <color rgb="FF000000"/>
      <name val="DINOT"/>
    </font>
    <font>
      <sz val="10"/>
      <color rgb="FF000000"/>
      <name val="DINOT"/>
    </font>
    <font>
      <sz val="10"/>
      <name val="DINOT"/>
    </font>
    <font>
      <i/>
      <sz val="10"/>
      <color rgb="FF000000"/>
      <name val="DINOT"/>
    </font>
    <font>
      <b/>
      <sz val="10"/>
      <color rgb="FF000000"/>
      <name val="DINOT"/>
    </font>
    <font>
      <i/>
      <sz val="10"/>
      <name val="DINOT"/>
    </font>
    <font>
      <b/>
      <sz val="10"/>
      <name val="DINOT"/>
    </font>
    <font>
      <sz val="10"/>
      <color rgb="FFD13438"/>
      <name val="DINOT"/>
    </font>
    <font>
      <b/>
      <sz val="11"/>
      <name val="DINOT"/>
    </font>
    <font>
      <b/>
      <sz val="11"/>
      <color theme="0"/>
      <name val="Aptos Narrow"/>
    </font>
    <font>
      <sz val="11"/>
      <color theme="0"/>
      <name val="DINOT"/>
      <family val="2"/>
    </font>
    <font>
      <b/>
      <sz val="11"/>
      <color theme="0"/>
      <name val="DINOT"/>
    </font>
    <font>
      <sz val="10"/>
      <color theme="0"/>
      <name val="Verdana"/>
      <family val="2"/>
    </font>
    <font>
      <b/>
      <sz val="11"/>
      <color theme="1"/>
      <name val="DINOT"/>
      <family val="2"/>
    </font>
    <font>
      <b/>
      <sz val="10"/>
      <color theme="1"/>
      <name val="DINOT"/>
      <family val="2"/>
    </font>
    <font>
      <b/>
      <sz val="10"/>
      <color rgb="FF000000"/>
      <name val="DINOT"/>
      <family val="2"/>
    </font>
    <font>
      <sz val="10"/>
      <color theme="1"/>
      <name val="DINOT"/>
    </font>
    <font>
      <b/>
      <sz val="12"/>
      <color theme="0"/>
      <name val="DINOT"/>
      <family val="2"/>
    </font>
    <font>
      <b/>
      <i/>
      <sz val="11"/>
      <color rgb="FF000000"/>
      <name val="DINOT-Bold"/>
    </font>
    <font>
      <sz val="10"/>
      <color theme="0"/>
      <name val="DINOT"/>
      <family val="2"/>
    </font>
    <font>
      <sz val="11"/>
      <name val="DINOT"/>
    </font>
    <font>
      <sz val="11"/>
      <color rgb="FF000000"/>
      <name val="DINOT-Bold"/>
    </font>
    <font>
      <b/>
      <sz val="11"/>
      <color rgb="FF000000"/>
      <name val="DINOT-Bold"/>
    </font>
    <font>
      <sz val="10"/>
      <color rgb="FFBFBFBF"/>
      <name val="DINOT"/>
    </font>
    <font>
      <u/>
      <sz val="10"/>
      <color rgb="FFD13438"/>
      <name val="DINOT"/>
    </font>
    <font>
      <sz val="11"/>
      <color rgb="FFD13438"/>
      <name val="DINOT"/>
    </font>
    <font>
      <sz val="9"/>
      <name val="DINOT"/>
    </font>
    <font>
      <u/>
      <sz val="10"/>
      <name val="DINOT"/>
    </font>
    <font>
      <i/>
      <sz val="11"/>
      <color theme="0"/>
      <name val="DINOT"/>
      <family val="2"/>
    </font>
    <font>
      <sz val="11"/>
      <color theme="1"/>
      <name val="DINOT"/>
      <family val="2"/>
    </font>
    <font>
      <b/>
      <sz val="14"/>
      <color theme="0"/>
      <name val="Aptos Narrow"/>
    </font>
    <font>
      <i/>
      <sz val="11"/>
      <color rgb="FF000000"/>
      <name val="DINOT"/>
    </font>
    <font>
      <i/>
      <sz val="11"/>
      <color rgb="FF000000"/>
      <name val="DINOT-Bold"/>
    </font>
    <font>
      <b/>
      <i/>
      <sz val="10"/>
      <name val="DINOT"/>
      <family val="2"/>
    </font>
    <font>
      <sz val="11"/>
      <color rgb="FFC00000"/>
      <name val="DINOT"/>
      <family val="2"/>
    </font>
    <font>
      <b/>
      <i/>
      <sz val="11"/>
      <color rgb="FF000000"/>
      <name val="DINOT"/>
      <family val="2"/>
    </font>
    <font>
      <b/>
      <sz val="12"/>
      <color rgb="FFE30813"/>
      <name val="DINOT"/>
      <family val="2"/>
    </font>
    <font>
      <b/>
      <sz val="14"/>
      <color rgb="FFE30813"/>
      <name val="DINOT"/>
      <family val="2"/>
    </font>
    <font>
      <b/>
      <sz val="14"/>
      <color rgb="FF8A7768"/>
      <name val="DINOT"/>
      <family val="2"/>
    </font>
    <font>
      <b/>
      <sz val="14"/>
      <color rgb="FFC00000"/>
      <name val="DINOT"/>
      <family val="2"/>
    </font>
    <font>
      <b/>
      <sz val="12"/>
      <color rgb="FFC00000"/>
      <name val="DINOT"/>
      <family val="2"/>
    </font>
    <font>
      <sz val="14"/>
      <color rgb="FFC00000"/>
      <name val="DINOT"/>
      <family val="2"/>
    </font>
    <font>
      <sz val="10"/>
      <color rgb="FF000000"/>
      <name val="DINOT"/>
      <family val="2"/>
    </font>
    <font>
      <sz val="11"/>
      <color rgb="FF000000"/>
      <name val="Aptos Narrow"/>
    </font>
    <font>
      <sz val="14"/>
      <color rgb="FF000000"/>
      <name val="DINOT"/>
    </font>
    <font>
      <sz val="10"/>
      <color theme="8" tint="-0.499984740745262"/>
      <name val="Verdana"/>
      <family val="2"/>
    </font>
    <font>
      <i/>
      <sz val="10"/>
      <color theme="8" tint="-0.499984740745262"/>
      <name val="Verdana"/>
      <family val="2"/>
    </font>
    <font>
      <sz val="10"/>
      <color theme="8" tint="-0.499984740745262"/>
      <name val="DINOT"/>
      <family val="2"/>
    </font>
    <font>
      <i/>
      <sz val="14"/>
      <color rgb="FF000000"/>
      <name val="DINOT"/>
    </font>
    <font>
      <b/>
      <sz val="9"/>
      <color theme="0"/>
      <name val="DINOT"/>
      <family val="2"/>
    </font>
    <font>
      <i/>
      <sz val="11"/>
      <name val="DINOT"/>
    </font>
    <font>
      <b/>
      <sz val="14"/>
      <color rgb="FFE30813"/>
      <name val="DINOT"/>
    </font>
    <font>
      <sz val="11"/>
      <color rgb="FF242424"/>
      <name val="Aptos Narrow"/>
    </font>
    <font>
      <b/>
      <sz val="11"/>
      <color rgb="FFB09F93"/>
      <name val="DINOT"/>
      <family val="2"/>
    </font>
    <font>
      <b/>
      <sz val="11"/>
      <color rgb="FFB09F93"/>
      <name val="DINOT"/>
    </font>
    <font>
      <b/>
      <sz val="10"/>
      <color rgb="FFC00000"/>
      <name val="DINOT"/>
      <family val="2"/>
    </font>
    <font>
      <sz val="10"/>
      <color rgb="FF000000"/>
      <name val="WordVisiCarriageReturn_MSFontSe"/>
    </font>
    <font>
      <b/>
      <i/>
      <sz val="11"/>
      <color theme="0"/>
      <name val="DINOT"/>
    </font>
    <font>
      <b/>
      <i/>
      <sz val="12"/>
      <color rgb="FFE30813"/>
      <name val="DINOT"/>
      <family val="2"/>
    </font>
    <font>
      <b/>
      <i/>
      <sz val="11"/>
      <color rgb="FF8A7768"/>
      <name val="DINOT"/>
      <family val="2"/>
    </font>
    <font>
      <b/>
      <i/>
      <sz val="12"/>
      <color rgb="FF8A7768"/>
      <name val="DINOT"/>
      <family val="2"/>
    </font>
    <font>
      <sz val="14"/>
      <name val="DINOT"/>
    </font>
    <font>
      <b/>
      <sz val="14"/>
      <color rgb="FFC00000"/>
      <name val="DINOT"/>
    </font>
    <font>
      <i/>
      <sz val="14"/>
      <color rgb="FFC00000"/>
      <name val="DINOT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AE4E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8A7768"/>
        <bgColor indexed="64"/>
      </patternFill>
    </fill>
    <fill>
      <patternFill patternType="solid">
        <fgColor theme="4" tint="0.79998168889431442"/>
        <bgColor indexed="64"/>
      </patternFill>
    </fill>
  </fills>
  <borders count="124">
    <border>
      <left/>
      <right/>
      <top/>
      <bottom/>
      <diagonal/>
    </border>
    <border>
      <left style="medium">
        <color rgb="FF8A7768"/>
      </left>
      <right/>
      <top style="medium">
        <color rgb="FF8A7768"/>
      </top>
      <bottom/>
      <diagonal/>
    </border>
    <border>
      <left/>
      <right/>
      <top style="medium">
        <color rgb="FF8A7768"/>
      </top>
      <bottom/>
      <diagonal/>
    </border>
    <border>
      <left/>
      <right style="medium">
        <color rgb="FF8A7768"/>
      </right>
      <top/>
      <bottom/>
      <diagonal/>
    </border>
    <border>
      <left style="medium">
        <color rgb="FF8A7768"/>
      </left>
      <right/>
      <top style="medium">
        <color rgb="FF8A7768"/>
      </top>
      <bottom style="medium">
        <color rgb="FF8A7768"/>
      </bottom>
      <diagonal/>
    </border>
    <border>
      <left/>
      <right/>
      <top style="medium">
        <color rgb="FF8A7768"/>
      </top>
      <bottom style="medium">
        <color rgb="FF8A7768"/>
      </bottom>
      <diagonal/>
    </border>
    <border>
      <left/>
      <right style="medium">
        <color rgb="FF8A7768"/>
      </right>
      <top style="medium">
        <color rgb="FF8A7768"/>
      </top>
      <bottom style="medium">
        <color rgb="FF8A7768"/>
      </bottom>
      <diagonal/>
    </border>
    <border>
      <left style="medium">
        <color rgb="FF8A7768"/>
      </left>
      <right/>
      <top style="thin">
        <color rgb="FF8A7768"/>
      </top>
      <bottom style="thin">
        <color rgb="FF8A7768"/>
      </bottom>
      <diagonal/>
    </border>
    <border>
      <left/>
      <right/>
      <top style="thin">
        <color rgb="FF8A7768"/>
      </top>
      <bottom style="thin">
        <color rgb="FF8A7768"/>
      </bottom>
      <diagonal/>
    </border>
    <border>
      <left/>
      <right style="medium">
        <color rgb="FF8A7768"/>
      </right>
      <top style="thin">
        <color rgb="FF8A7768"/>
      </top>
      <bottom style="thin">
        <color rgb="FF8A7768"/>
      </bottom>
      <diagonal/>
    </border>
    <border>
      <left style="medium">
        <color rgb="FF8A7768"/>
      </left>
      <right/>
      <top/>
      <bottom style="thin">
        <color rgb="FF8A7768"/>
      </bottom>
      <diagonal/>
    </border>
    <border>
      <left/>
      <right/>
      <top/>
      <bottom style="thin">
        <color rgb="FF8A7768"/>
      </bottom>
      <diagonal/>
    </border>
    <border>
      <left style="medium">
        <color rgb="FF8A7768"/>
      </left>
      <right style="thin">
        <color rgb="FF8A7768"/>
      </right>
      <top style="thin">
        <color rgb="FF8A7768"/>
      </top>
      <bottom/>
      <diagonal/>
    </border>
    <border>
      <left style="thin">
        <color rgb="FF8A7768"/>
      </left>
      <right style="thin">
        <color rgb="FF8A7768"/>
      </right>
      <top style="thin">
        <color rgb="FF8A7768"/>
      </top>
      <bottom/>
      <diagonal/>
    </border>
    <border>
      <left style="medium">
        <color rgb="FF8A7768"/>
      </left>
      <right/>
      <top style="thin">
        <color rgb="FF8A7768"/>
      </top>
      <bottom style="medium">
        <color rgb="FF8A7768"/>
      </bottom>
      <diagonal/>
    </border>
    <border>
      <left/>
      <right/>
      <top style="thin">
        <color rgb="FF8A7768"/>
      </top>
      <bottom style="medium">
        <color rgb="FF8A7768"/>
      </bottom>
      <diagonal/>
    </border>
    <border>
      <left/>
      <right style="medium">
        <color rgb="FF8A7768"/>
      </right>
      <top style="thin">
        <color rgb="FF8A7768"/>
      </top>
      <bottom style="medium">
        <color rgb="FF8A7768"/>
      </bottom>
      <diagonal/>
    </border>
    <border>
      <left style="medium">
        <color rgb="FF8A7768"/>
      </left>
      <right/>
      <top style="medium">
        <color rgb="FF8A7768"/>
      </top>
      <bottom style="thin">
        <color rgb="FF8A7768"/>
      </bottom>
      <diagonal/>
    </border>
    <border>
      <left/>
      <right/>
      <top style="medium">
        <color rgb="FF8A7768"/>
      </top>
      <bottom style="thin">
        <color rgb="FF8A7768"/>
      </bottom>
      <diagonal/>
    </border>
    <border>
      <left/>
      <right style="medium">
        <color rgb="FF8A7768"/>
      </right>
      <top style="medium">
        <color rgb="FF8A7768"/>
      </top>
      <bottom style="thin">
        <color rgb="FF8A7768"/>
      </bottom>
      <diagonal/>
    </border>
    <border>
      <left style="thin">
        <color rgb="FF8A7768"/>
      </left>
      <right style="thin">
        <color rgb="FF8A7768"/>
      </right>
      <top style="thin">
        <color rgb="FF8A7768"/>
      </top>
      <bottom style="double">
        <color rgb="FF8A7768"/>
      </bottom>
      <diagonal/>
    </border>
    <border>
      <left style="thin">
        <color rgb="FF8A7768"/>
      </left>
      <right style="medium">
        <color rgb="FF8A7768"/>
      </right>
      <top style="thin">
        <color rgb="FF8A7768"/>
      </top>
      <bottom style="double">
        <color rgb="FF8A7768"/>
      </bottom>
      <diagonal/>
    </border>
    <border>
      <left/>
      <right/>
      <top style="double">
        <color rgb="FF8A7768"/>
      </top>
      <bottom style="medium">
        <color rgb="FF8A7768"/>
      </bottom>
      <diagonal/>
    </border>
    <border>
      <left/>
      <right style="medium">
        <color rgb="FF8A7768"/>
      </right>
      <top style="double">
        <color rgb="FF8A7768"/>
      </top>
      <bottom style="medium">
        <color rgb="FF8A7768"/>
      </bottom>
      <diagonal/>
    </border>
    <border>
      <left style="medium">
        <color rgb="FF8A7768"/>
      </left>
      <right/>
      <top style="hair">
        <color rgb="FF8A7768"/>
      </top>
      <bottom style="medium">
        <color rgb="FF8A7768"/>
      </bottom>
      <diagonal/>
    </border>
    <border>
      <left style="thin">
        <color rgb="FF8A7768"/>
      </left>
      <right style="thin">
        <color rgb="FF8A7768"/>
      </right>
      <top style="hair">
        <color rgb="FF8A7768"/>
      </top>
      <bottom/>
      <diagonal/>
    </border>
    <border>
      <left style="thin">
        <color rgb="FF8A7768"/>
      </left>
      <right style="medium">
        <color rgb="FF8A7768"/>
      </right>
      <top style="thin">
        <color rgb="FF8A7768"/>
      </top>
      <bottom style="hair">
        <color rgb="FF8A7768"/>
      </bottom>
      <diagonal/>
    </border>
    <border>
      <left style="medium">
        <color rgb="FF8A7768"/>
      </left>
      <right style="thin">
        <color rgb="FF8A7768"/>
      </right>
      <top style="hair">
        <color rgb="FF8A7768"/>
      </top>
      <bottom style="hair">
        <color rgb="FF8A7768"/>
      </bottom>
      <diagonal/>
    </border>
    <border>
      <left style="thin">
        <color rgb="FF8A7768"/>
      </left>
      <right style="thin">
        <color rgb="FF8A7768"/>
      </right>
      <top style="hair">
        <color rgb="FF8A7768"/>
      </top>
      <bottom style="hair">
        <color rgb="FF8A7768"/>
      </bottom>
      <diagonal/>
    </border>
    <border>
      <left style="thin">
        <color rgb="FF8A7768"/>
      </left>
      <right style="medium">
        <color rgb="FF8A7768"/>
      </right>
      <top style="hair">
        <color rgb="FF8A7768"/>
      </top>
      <bottom style="hair">
        <color rgb="FF8A7768"/>
      </bottom>
      <diagonal/>
    </border>
    <border>
      <left style="medium">
        <color rgb="FF8A7768"/>
      </left>
      <right style="thin">
        <color rgb="FF8A7768"/>
      </right>
      <top style="thin">
        <color rgb="FF8A7768"/>
      </top>
      <bottom style="hair">
        <color rgb="FF8A7768"/>
      </bottom>
      <diagonal/>
    </border>
    <border>
      <left style="thin">
        <color rgb="FF8A7768"/>
      </left>
      <right style="thin">
        <color rgb="FF8A7768"/>
      </right>
      <top style="thin">
        <color rgb="FF8A7768"/>
      </top>
      <bottom style="hair">
        <color rgb="FF8A7768"/>
      </bottom>
      <diagonal/>
    </border>
    <border>
      <left/>
      <right style="thin">
        <color rgb="FF8A7768"/>
      </right>
      <top style="thin">
        <color rgb="FF8A7768"/>
      </top>
      <bottom style="hair">
        <color rgb="FF8A7768"/>
      </bottom>
      <diagonal/>
    </border>
    <border>
      <left/>
      <right style="thin">
        <color rgb="FF8A7768"/>
      </right>
      <top style="hair">
        <color rgb="FF8A7768"/>
      </top>
      <bottom style="hair">
        <color rgb="FF8A7768"/>
      </bottom>
      <diagonal/>
    </border>
    <border>
      <left style="medium">
        <color rgb="FF8A7768"/>
      </left>
      <right style="thin">
        <color rgb="FF8A7768"/>
      </right>
      <top style="hair">
        <color rgb="FF8A7768"/>
      </top>
      <bottom/>
      <diagonal/>
    </border>
    <border>
      <left style="medium">
        <color rgb="FF8A7768"/>
      </left>
      <right style="thin">
        <color rgb="FF8A7768"/>
      </right>
      <top style="hair">
        <color rgb="FF8A7768"/>
      </top>
      <bottom style="double">
        <color rgb="FF8A7768"/>
      </bottom>
      <diagonal/>
    </border>
    <border>
      <left style="thin">
        <color rgb="FF8A7768"/>
      </left>
      <right style="thin">
        <color rgb="FF8A7768"/>
      </right>
      <top style="hair">
        <color rgb="FF8A7768"/>
      </top>
      <bottom style="double">
        <color rgb="FF8A7768"/>
      </bottom>
      <diagonal/>
    </border>
    <border>
      <left style="medium">
        <color rgb="FF8A7768"/>
      </left>
      <right style="thin">
        <color rgb="FF8A7768"/>
      </right>
      <top style="thin">
        <color rgb="FF8A7768"/>
      </top>
      <bottom style="double">
        <color rgb="FF8A7768"/>
      </bottom>
      <diagonal/>
    </border>
    <border>
      <left style="medium">
        <color rgb="FF8A7768"/>
      </left>
      <right style="thin">
        <color rgb="FF8A7768"/>
      </right>
      <top style="hair">
        <color rgb="FF8A7768"/>
      </top>
      <bottom style="thin">
        <color rgb="FF8A7768"/>
      </bottom>
      <diagonal/>
    </border>
    <border>
      <left style="thin">
        <color rgb="FF8A7768"/>
      </left>
      <right style="thin">
        <color rgb="FF8A7768"/>
      </right>
      <top style="hair">
        <color rgb="FF8A7768"/>
      </top>
      <bottom style="thin">
        <color rgb="FF8A7768"/>
      </bottom>
      <diagonal/>
    </border>
    <border>
      <left style="thin">
        <color rgb="FF8A7768"/>
      </left>
      <right style="medium">
        <color rgb="FF8A7768"/>
      </right>
      <top style="hair">
        <color rgb="FF8A7768"/>
      </top>
      <bottom style="thin">
        <color rgb="FF8A7768"/>
      </bottom>
      <diagonal/>
    </border>
    <border>
      <left style="thin">
        <color rgb="FF8A7768"/>
      </left>
      <right style="medium">
        <color rgb="FF8A7768"/>
      </right>
      <top style="hair">
        <color rgb="FF8A7768"/>
      </top>
      <bottom/>
      <diagonal/>
    </border>
    <border>
      <left style="thin">
        <color rgb="FF8A7768"/>
      </left>
      <right style="medium">
        <color rgb="FF8A7768"/>
      </right>
      <top style="hair">
        <color rgb="FF8A7768"/>
      </top>
      <bottom style="double">
        <color rgb="FF8A7768"/>
      </bottom>
      <diagonal/>
    </border>
    <border>
      <left/>
      <right style="medium">
        <color rgb="FF8A7768"/>
      </right>
      <top style="double">
        <color rgb="FF8A7768"/>
      </top>
      <bottom/>
      <diagonal/>
    </border>
    <border>
      <left style="medium">
        <color rgb="FF8A7768"/>
      </left>
      <right/>
      <top style="double">
        <color rgb="FF8A7768"/>
      </top>
      <bottom style="thin">
        <color rgb="FF8A7768"/>
      </bottom>
      <diagonal/>
    </border>
    <border>
      <left/>
      <right/>
      <top style="double">
        <color rgb="FF8A7768"/>
      </top>
      <bottom style="thin">
        <color rgb="FF8A7768"/>
      </bottom>
      <diagonal/>
    </border>
    <border>
      <left/>
      <right style="medium">
        <color rgb="FF8A7768"/>
      </right>
      <top style="double">
        <color rgb="FF8A7768"/>
      </top>
      <bottom style="thin">
        <color rgb="FF8A7768"/>
      </bottom>
      <diagonal/>
    </border>
    <border>
      <left style="medium">
        <color rgb="FF8A7768"/>
      </left>
      <right/>
      <top style="double">
        <color rgb="FF8A7768"/>
      </top>
      <bottom/>
      <diagonal/>
    </border>
    <border>
      <left/>
      <right/>
      <top style="double">
        <color rgb="FF8A7768"/>
      </top>
      <bottom/>
      <diagonal/>
    </border>
    <border>
      <left style="medium">
        <color rgb="FF8A7768"/>
      </left>
      <right/>
      <top style="double">
        <color rgb="FF8A7768"/>
      </top>
      <bottom style="medium">
        <color rgb="FF8A7768"/>
      </bottom>
      <diagonal/>
    </border>
    <border>
      <left style="medium">
        <color rgb="FF8A7768"/>
      </left>
      <right/>
      <top style="thin">
        <color rgb="FF8A7768"/>
      </top>
      <bottom style="hair">
        <color rgb="FF8A7768"/>
      </bottom>
      <diagonal/>
    </border>
    <border>
      <left style="medium">
        <color rgb="FF8A7768"/>
      </left>
      <right/>
      <top style="hair">
        <color rgb="FF8A7768"/>
      </top>
      <bottom style="hair">
        <color rgb="FF8A7768"/>
      </bottom>
      <diagonal/>
    </border>
    <border>
      <left style="medium">
        <color rgb="FF8A7768"/>
      </left>
      <right/>
      <top style="hair">
        <color rgb="FF8A7768"/>
      </top>
      <bottom style="thin">
        <color rgb="FF8A7768"/>
      </bottom>
      <diagonal/>
    </border>
    <border>
      <left/>
      <right/>
      <top style="thin">
        <color rgb="FF8A7768"/>
      </top>
      <bottom style="hair">
        <color rgb="FF8A7768"/>
      </bottom>
      <diagonal/>
    </border>
    <border>
      <left/>
      <right/>
      <top style="hair">
        <color rgb="FF8A7768"/>
      </top>
      <bottom style="medium">
        <color rgb="FF8A7768"/>
      </bottom>
      <diagonal/>
    </border>
    <border>
      <left style="medium">
        <color rgb="FF8A7768"/>
      </left>
      <right style="medium">
        <color rgb="FF8A7768"/>
      </right>
      <top style="medium">
        <color rgb="FF8A7768"/>
      </top>
      <bottom/>
      <diagonal/>
    </border>
    <border>
      <left/>
      <right style="thin">
        <color rgb="FF8A7768"/>
      </right>
      <top/>
      <bottom style="hair">
        <color rgb="FF8A7768"/>
      </bottom>
      <diagonal/>
    </border>
    <border>
      <left style="thin">
        <color rgb="FF8A7768"/>
      </left>
      <right/>
      <top style="thin">
        <color rgb="FF8A7768"/>
      </top>
      <bottom style="hair">
        <color rgb="FF8A7768"/>
      </bottom>
      <diagonal/>
    </border>
    <border>
      <left style="thin">
        <color rgb="FF8A7768"/>
      </left>
      <right/>
      <top style="hair">
        <color rgb="FF8A7768"/>
      </top>
      <bottom style="hair">
        <color rgb="FF8A7768"/>
      </bottom>
      <diagonal/>
    </border>
    <border>
      <left style="thin">
        <color rgb="FF8A7768"/>
      </left>
      <right/>
      <top style="hair">
        <color rgb="FF8A7768"/>
      </top>
      <bottom style="double">
        <color rgb="FF8A7768"/>
      </bottom>
      <diagonal/>
    </border>
    <border>
      <left style="thin">
        <color rgb="FF8A7768"/>
      </left>
      <right/>
      <top/>
      <bottom style="hair">
        <color rgb="FF8A7768"/>
      </bottom>
      <diagonal/>
    </border>
    <border>
      <left style="thin">
        <color rgb="FF8A7768"/>
      </left>
      <right/>
      <top style="hair">
        <color rgb="FF8A7768"/>
      </top>
      <bottom/>
      <diagonal/>
    </border>
    <border>
      <left style="thin">
        <color rgb="FF8A7768"/>
      </left>
      <right/>
      <top style="hair">
        <color rgb="FF8A7768"/>
      </top>
      <bottom style="thin">
        <color rgb="FF8A7768"/>
      </bottom>
      <diagonal/>
    </border>
    <border>
      <left style="thin">
        <color rgb="FF8A7768"/>
      </left>
      <right/>
      <top style="thin">
        <color rgb="FF8A7768"/>
      </top>
      <bottom/>
      <diagonal/>
    </border>
    <border>
      <left style="thin">
        <color rgb="FF8A7768"/>
      </left>
      <right/>
      <top style="thin">
        <color rgb="FF8A7768"/>
      </top>
      <bottom style="double">
        <color rgb="FF8A7768"/>
      </bottom>
      <diagonal/>
    </border>
    <border>
      <left style="dotted">
        <color rgb="FFB09F93"/>
      </left>
      <right style="dotted">
        <color rgb="FFB09F93"/>
      </right>
      <top style="dotted">
        <color rgb="FFB09F93"/>
      </top>
      <bottom style="dotted">
        <color rgb="FFB09F93"/>
      </bottom>
      <diagonal/>
    </border>
    <border>
      <left/>
      <right/>
      <top/>
      <bottom style="thin">
        <color rgb="FFB09F93"/>
      </bottom>
      <diagonal/>
    </border>
    <border>
      <left style="medium">
        <color rgb="FFB09F93"/>
      </left>
      <right/>
      <top style="medium">
        <color rgb="FFB09F93"/>
      </top>
      <bottom/>
      <diagonal/>
    </border>
    <border>
      <left/>
      <right/>
      <top style="medium">
        <color rgb="FFB09F93"/>
      </top>
      <bottom/>
      <diagonal/>
    </border>
    <border>
      <left/>
      <right style="medium">
        <color rgb="FFB09F93"/>
      </right>
      <top style="medium">
        <color rgb="FFB09F93"/>
      </top>
      <bottom/>
      <diagonal/>
    </border>
    <border>
      <left style="medium">
        <color rgb="FFB09F93"/>
      </left>
      <right style="dotted">
        <color rgb="FFB09F93"/>
      </right>
      <top style="dotted">
        <color rgb="FFB09F93"/>
      </top>
      <bottom style="dotted">
        <color rgb="FFB09F93"/>
      </bottom>
      <diagonal/>
    </border>
    <border>
      <left style="dotted">
        <color rgb="FFB09F93"/>
      </left>
      <right style="medium">
        <color rgb="FFB09F93"/>
      </right>
      <top style="dotted">
        <color rgb="FFB09F93"/>
      </top>
      <bottom style="dotted">
        <color rgb="FFB09F93"/>
      </bottom>
      <diagonal/>
    </border>
    <border>
      <left style="medium">
        <color rgb="FFB09F93"/>
      </left>
      <right style="thin">
        <color rgb="FF8A7768"/>
      </right>
      <top style="hair">
        <color rgb="FF8A7768"/>
      </top>
      <bottom style="double">
        <color rgb="FF8A7768"/>
      </bottom>
      <diagonal/>
    </border>
    <border>
      <left style="thin">
        <color rgb="FF8A7768"/>
      </left>
      <right style="medium">
        <color rgb="FFB09F93"/>
      </right>
      <top style="hair">
        <color rgb="FF8A7768"/>
      </top>
      <bottom style="double">
        <color rgb="FF8A7768"/>
      </bottom>
      <diagonal/>
    </border>
    <border>
      <left/>
      <right style="medium">
        <color rgb="FFB09F93"/>
      </right>
      <top/>
      <bottom/>
      <diagonal/>
    </border>
    <border>
      <left/>
      <right style="medium">
        <color rgb="FFB09F93"/>
      </right>
      <top/>
      <bottom style="thin">
        <color rgb="FFB09F93"/>
      </bottom>
      <diagonal/>
    </border>
    <border>
      <left style="thin">
        <color rgb="FF8A7768"/>
      </left>
      <right style="thin">
        <color rgb="FF8A7768"/>
      </right>
      <top/>
      <bottom style="double">
        <color rgb="FF8A7768"/>
      </bottom>
      <diagonal/>
    </border>
    <border>
      <left style="thin">
        <color rgb="FF8A7768"/>
      </left>
      <right/>
      <top/>
      <bottom style="double">
        <color rgb="FF8A7768"/>
      </bottom>
      <diagonal/>
    </border>
    <border>
      <left style="thin">
        <color rgb="FF8A7768"/>
      </left>
      <right style="medium">
        <color rgb="FF8A7768"/>
      </right>
      <top/>
      <bottom style="double">
        <color rgb="FF8A7768"/>
      </bottom>
      <diagonal/>
    </border>
    <border>
      <left style="thin">
        <color rgb="FF8A7768"/>
      </left>
      <right style="thin">
        <color rgb="FF8A7768"/>
      </right>
      <top style="dotted">
        <color rgb="FF8A7768"/>
      </top>
      <bottom style="dotted">
        <color rgb="FF8A7768"/>
      </bottom>
      <diagonal/>
    </border>
    <border>
      <left style="thin">
        <color rgb="FF8A7768"/>
      </left>
      <right/>
      <top style="dotted">
        <color rgb="FF8A7768"/>
      </top>
      <bottom style="dotted">
        <color rgb="FF8A7768"/>
      </bottom>
      <diagonal/>
    </border>
    <border>
      <left style="thin">
        <color rgb="FF8A7768"/>
      </left>
      <right style="medium">
        <color rgb="FF8A7768"/>
      </right>
      <top style="dotted">
        <color rgb="FF8A7768"/>
      </top>
      <bottom style="dotted">
        <color rgb="FF8A7768"/>
      </bottom>
      <diagonal/>
    </border>
    <border>
      <left style="medium">
        <color rgb="FF8A7768"/>
      </left>
      <right/>
      <top/>
      <bottom/>
      <diagonal/>
    </border>
    <border>
      <left style="thin">
        <color rgb="FF8A7768"/>
      </left>
      <right/>
      <top/>
      <bottom/>
      <diagonal/>
    </border>
    <border>
      <left/>
      <right style="medium">
        <color rgb="FF8A7768"/>
      </right>
      <top style="medium">
        <color rgb="FF8A7768"/>
      </top>
      <bottom/>
      <diagonal/>
    </border>
    <border>
      <left/>
      <right style="medium">
        <color rgb="FF8A7768"/>
      </right>
      <top/>
      <bottom style="thin">
        <color rgb="FF8A7768"/>
      </bottom>
      <diagonal/>
    </border>
    <border>
      <left style="medium">
        <color rgb="FF8A7768"/>
      </left>
      <right style="medium">
        <color rgb="FF8A7768"/>
      </right>
      <top style="medium">
        <color rgb="FF8A7768"/>
      </top>
      <bottom style="medium">
        <color rgb="FF8A7768"/>
      </bottom>
      <diagonal/>
    </border>
    <border>
      <left style="dotted">
        <color rgb="FFB09F93"/>
      </left>
      <right style="dotted">
        <color rgb="FFB09F93"/>
      </right>
      <top/>
      <bottom style="dotted">
        <color rgb="FFB09F93"/>
      </bottom>
      <diagonal/>
    </border>
    <border>
      <left style="dotted">
        <color rgb="FFB09F93"/>
      </left>
      <right style="dotted">
        <color rgb="FFB09F93"/>
      </right>
      <top style="thin">
        <color rgb="FFB09F93"/>
      </top>
      <bottom/>
      <diagonal/>
    </border>
    <border>
      <left style="dotted">
        <color rgb="FFB09F93"/>
      </left>
      <right style="medium">
        <color rgb="FFB09F93"/>
      </right>
      <top/>
      <bottom style="dotted">
        <color rgb="FFB09F93"/>
      </bottom>
      <diagonal/>
    </border>
    <border>
      <left style="medium">
        <color rgb="FFB09F93"/>
      </left>
      <right/>
      <top style="hair">
        <color rgb="FF8A7768"/>
      </top>
      <bottom/>
      <diagonal/>
    </border>
    <border>
      <left style="dotted">
        <color rgb="FFB09F93"/>
      </left>
      <right style="dotted">
        <color rgb="FFB09F93"/>
      </right>
      <top style="dotted">
        <color rgb="FFB09F93"/>
      </top>
      <bottom/>
      <diagonal/>
    </border>
    <border>
      <left style="dotted">
        <color rgb="FFB09F93"/>
      </left>
      <right style="medium">
        <color rgb="FFB09F93"/>
      </right>
      <top style="dotted">
        <color rgb="FFB09F93"/>
      </top>
      <bottom/>
      <diagonal/>
    </border>
    <border>
      <left style="dotted">
        <color rgb="FFB09F93"/>
      </left>
      <right style="dotted">
        <color rgb="FFB09F93"/>
      </right>
      <top/>
      <bottom/>
      <diagonal/>
    </border>
    <border>
      <left style="dotted">
        <color rgb="FFB09F93"/>
      </left>
      <right style="medium">
        <color rgb="FFB09F93"/>
      </right>
      <top/>
      <bottom/>
      <diagonal/>
    </border>
    <border>
      <left style="dotted">
        <color rgb="FFB09F93"/>
      </left>
      <right style="dotted">
        <color rgb="FFB09F93"/>
      </right>
      <top style="hair">
        <color rgb="FF8A7768"/>
      </top>
      <bottom style="double">
        <color rgb="FF8A7768"/>
      </bottom>
      <diagonal/>
    </border>
    <border>
      <left style="dotted">
        <color rgb="FFB09F93"/>
      </left>
      <right style="dotted">
        <color rgb="FFB09F93"/>
      </right>
      <top style="hair">
        <color rgb="FF8A7768"/>
      </top>
      <bottom style="hair">
        <color rgb="FF8A7768"/>
      </bottom>
      <diagonal/>
    </border>
    <border>
      <left/>
      <right style="medium">
        <color rgb="FFB09F93"/>
      </right>
      <top style="hair">
        <color rgb="FF8A7768"/>
      </top>
      <bottom style="double">
        <color rgb="FF8A7768"/>
      </bottom>
      <diagonal/>
    </border>
    <border>
      <left/>
      <right style="medium">
        <color rgb="FFB09F93"/>
      </right>
      <top/>
      <bottom style="double">
        <color rgb="FF8A7768"/>
      </bottom>
      <diagonal/>
    </border>
    <border>
      <left style="medium">
        <color rgb="FFB09F93"/>
      </left>
      <right style="thin">
        <color rgb="FF8A7768"/>
      </right>
      <top/>
      <bottom style="double">
        <color rgb="FF8A7768"/>
      </bottom>
      <diagonal/>
    </border>
    <border>
      <left style="dotted">
        <color rgb="FFB09F93"/>
      </left>
      <right style="dotted">
        <color rgb="FFB09F93"/>
      </right>
      <top/>
      <bottom style="double">
        <color rgb="FF8A7768"/>
      </bottom>
      <diagonal/>
    </border>
    <border>
      <left style="medium">
        <color rgb="FFB09F93"/>
      </left>
      <right style="dotted">
        <color rgb="FFB09F93"/>
      </right>
      <top style="dotted">
        <color rgb="FFB09F93"/>
      </top>
      <bottom/>
      <diagonal/>
    </border>
    <border>
      <left style="dotted">
        <color rgb="FFB09F93"/>
      </left>
      <right/>
      <top style="dotted">
        <color rgb="FFB09F93"/>
      </top>
      <bottom style="dotted">
        <color rgb="FFB09F93"/>
      </bottom>
      <diagonal/>
    </border>
    <border>
      <left style="dotted">
        <color rgb="FFB09F93"/>
      </left>
      <right/>
      <top style="dotted">
        <color rgb="FFB09F93"/>
      </top>
      <bottom/>
      <diagonal/>
    </border>
    <border>
      <left style="dotted">
        <color rgb="FFB09F93"/>
      </left>
      <right style="medium">
        <color rgb="FFB09F93"/>
      </right>
      <top style="hair">
        <color rgb="FF8A7768"/>
      </top>
      <bottom style="double">
        <color rgb="FF8A7768"/>
      </bottom>
      <diagonal/>
    </border>
    <border>
      <left style="medium">
        <color rgb="FFB09F93"/>
      </left>
      <right/>
      <top style="dotted">
        <color rgb="FFB09F93"/>
      </top>
      <bottom style="dotted">
        <color rgb="FFB09F93"/>
      </bottom>
      <diagonal/>
    </border>
    <border>
      <left/>
      <right style="medium">
        <color rgb="FFB09F93"/>
      </right>
      <top style="dotted">
        <color rgb="FFB09F93"/>
      </top>
      <bottom style="dotted">
        <color rgb="FFB09F93"/>
      </bottom>
      <diagonal/>
    </border>
    <border>
      <left/>
      <right style="medium">
        <color rgb="FF8A7768"/>
      </right>
      <top style="hair">
        <color rgb="FF8A7768"/>
      </top>
      <bottom style="hair">
        <color rgb="FF8A7768"/>
      </bottom>
      <diagonal/>
    </border>
    <border>
      <left style="medium">
        <color rgb="FFB09F93"/>
      </left>
      <right style="dotted">
        <color rgb="FFB09F93"/>
      </right>
      <top/>
      <bottom style="dotted">
        <color rgb="FFB09F93"/>
      </bottom>
      <diagonal/>
    </border>
    <border>
      <left style="medium">
        <color rgb="FFB09F93"/>
      </left>
      <right style="thin">
        <color indexed="64"/>
      </right>
      <top/>
      <bottom style="thin">
        <color rgb="FFB09F93"/>
      </bottom>
      <diagonal/>
    </border>
    <border>
      <left style="medium">
        <color rgb="FFB09F93"/>
      </left>
      <right style="thin">
        <color indexed="64"/>
      </right>
      <top/>
      <bottom style="medium">
        <color rgb="FFB09F93"/>
      </bottom>
      <diagonal/>
    </border>
    <border>
      <left style="medium">
        <color rgb="FFB09F93"/>
      </left>
      <right/>
      <top style="medium">
        <color rgb="FFB09F93"/>
      </top>
      <bottom style="thin">
        <color rgb="FFB09F93"/>
      </bottom>
      <diagonal/>
    </border>
    <border>
      <left/>
      <right/>
      <top style="medium">
        <color rgb="FFB09F93"/>
      </top>
      <bottom style="thin">
        <color rgb="FFB09F93"/>
      </bottom>
      <diagonal/>
    </border>
    <border>
      <left/>
      <right style="medium">
        <color rgb="FFB09F93"/>
      </right>
      <top style="medium">
        <color rgb="FFB09F93"/>
      </top>
      <bottom style="thin">
        <color rgb="FFB09F93"/>
      </bottom>
      <diagonal/>
    </border>
    <border>
      <left/>
      <right/>
      <top/>
      <bottom style="medium">
        <color rgb="FFB09F93"/>
      </bottom>
      <diagonal/>
    </border>
    <border>
      <left/>
      <right style="medium">
        <color rgb="FFB09F93"/>
      </right>
      <top/>
      <bottom style="medium">
        <color rgb="FFB09F93"/>
      </bottom>
      <diagonal/>
    </border>
    <border>
      <left style="medium">
        <color rgb="FFB09F93"/>
      </left>
      <right style="dotted">
        <color rgb="FFB09F93"/>
      </right>
      <top style="thin">
        <color rgb="FFB09F93"/>
      </top>
      <bottom/>
      <diagonal/>
    </border>
    <border>
      <left/>
      <right style="medium">
        <color rgb="FFB09F93"/>
      </right>
      <top/>
      <bottom style="double">
        <color rgb="FFB09F93"/>
      </bottom>
      <diagonal/>
    </border>
    <border>
      <left style="dotted">
        <color rgb="FFB09F93"/>
      </left>
      <right style="medium">
        <color rgb="FFB09F93"/>
      </right>
      <top style="hair">
        <color rgb="FF8A7768"/>
      </top>
      <bottom/>
      <diagonal/>
    </border>
    <border>
      <left style="dotted">
        <color rgb="FFB09F93"/>
      </left>
      <right/>
      <top style="thin">
        <color rgb="FFB09F93"/>
      </top>
      <bottom/>
      <diagonal/>
    </border>
    <border>
      <left style="medium">
        <color rgb="FFB09F93"/>
      </left>
      <right/>
      <top style="hair">
        <color rgb="FF8A7768"/>
      </top>
      <bottom style="dotted">
        <color rgb="FFB09F93"/>
      </bottom>
      <diagonal/>
    </border>
    <border>
      <left/>
      <right/>
      <top style="hair">
        <color rgb="FF8A7768"/>
      </top>
      <bottom style="double">
        <color rgb="FF8A7768"/>
      </bottom>
      <diagonal/>
    </border>
    <border>
      <left/>
      <right style="medium">
        <color rgb="FFEAE4E0"/>
      </right>
      <top style="thin">
        <color rgb="FF8A7768"/>
      </top>
      <bottom style="hair">
        <color rgb="FF8A7768"/>
      </bottom>
      <diagonal/>
    </border>
    <border>
      <left/>
      <right style="medium">
        <color rgb="FFEAE4E0"/>
      </right>
      <top style="hair">
        <color rgb="FF8A7768"/>
      </top>
      <bottom style="medium">
        <color rgb="FF8A7768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1" fillId="0" borderId="0"/>
  </cellStyleXfs>
  <cellXfs count="471">
    <xf numFmtId="0" fontId="0" fillId="0" borderId="0" xfId="0"/>
    <xf numFmtId="0" fontId="5" fillId="0" borderId="27" xfId="0" applyFont="1" applyBorder="1" applyAlignment="1" applyProtection="1">
      <alignment horizontal="left" vertical="center" wrapText="1"/>
      <protection locked="0"/>
    </xf>
    <xf numFmtId="0" fontId="5" fillId="0" borderId="30" xfId="0" applyFont="1" applyBorder="1" applyAlignment="1" applyProtection="1">
      <alignment horizontal="left" vertical="center" wrapText="1"/>
      <protection locked="0"/>
    </xf>
    <xf numFmtId="164" fontId="5" fillId="0" borderId="28" xfId="1" applyNumberFormat="1" applyFont="1" applyBorder="1" applyAlignment="1" applyProtection="1">
      <alignment horizontal="right" vertical="center" shrinkToFit="1"/>
      <protection locked="0"/>
    </xf>
    <xf numFmtId="164" fontId="5" fillId="0" borderId="31" xfId="1" applyNumberFormat="1" applyFont="1" applyBorder="1" applyAlignment="1" applyProtection="1">
      <alignment horizontal="right" vertical="center" shrinkToFit="1"/>
      <protection locked="0"/>
    </xf>
    <xf numFmtId="3" fontId="5" fillId="0" borderId="31" xfId="1" applyNumberFormat="1" applyFont="1" applyBorder="1" applyAlignment="1" applyProtection="1">
      <alignment horizontal="right" vertical="center" shrinkToFit="1"/>
      <protection locked="0"/>
    </xf>
    <xf numFmtId="3" fontId="5" fillId="0" borderId="28" xfId="1" applyNumberFormat="1" applyFont="1" applyBorder="1" applyAlignment="1" applyProtection="1">
      <alignment horizontal="right" vertical="center" shrinkToFit="1"/>
      <protection locked="0"/>
    </xf>
    <xf numFmtId="0" fontId="5" fillId="0" borderId="35" xfId="0" applyFont="1" applyBorder="1" applyAlignment="1" applyProtection="1">
      <alignment horizontal="left" vertical="center" wrapText="1"/>
      <protection locked="0"/>
    </xf>
    <xf numFmtId="164" fontId="5" fillId="0" borderId="36" xfId="1" applyNumberFormat="1" applyFont="1" applyBorder="1" applyAlignment="1" applyProtection="1">
      <alignment horizontal="right" vertical="center" shrinkToFit="1"/>
      <protection locked="0"/>
    </xf>
    <xf numFmtId="3" fontId="5" fillId="0" borderId="36" xfId="1" applyNumberFormat="1" applyFont="1" applyBorder="1" applyAlignment="1" applyProtection="1">
      <alignment horizontal="right" vertical="center" shrinkToFit="1"/>
      <protection locked="0"/>
    </xf>
    <xf numFmtId="164" fontId="16" fillId="3" borderId="36" xfId="1" applyNumberFormat="1" applyFont="1" applyFill="1" applyBorder="1" applyAlignment="1" applyProtection="1">
      <alignment horizontal="right" vertical="center" shrinkToFit="1"/>
      <protection locked="0"/>
    </xf>
    <xf numFmtId="3" fontId="16" fillId="3" borderId="36" xfId="1" applyNumberFormat="1" applyFont="1" applyFill="1" applyBorder="1" applyAlignment="1" applyProtection="1">
      <alignment horizontal="right" vertical="center" shrinkToFit="1"/>
      <protection locked="0"/>
    </xf>
    <xf numFmtId="164" fontId="11" fillId="0" borderId="23" xfId="1" applyNumberFormat="1" applyFont="1" applyBorder="1" applyAlignment="1" applyProtection="1">
      <alignment horizontal="right" vertical="center" shrinkToFit="1"/>
    </xf>
    <xf numFmtId="164" fontId="16" fillId="3" borderId="20" xfId="1" applyNumberFormat="1" applyFont="1" applyFill="1" applyBorder="1" applyAlignment="1" applyProtection="1">
      <alignment horizontal="right" vertical="center" shrinkToFit="1"/>
      <protection locked="0"/>
    </xf>
    <xf numFmtId="3" fontId="16" fillId="3" borderId="20" xfId="1" applyNumberFormat="1" applyFont="1" applyFill="1" applyBorder="1" applyAlignment="1" applyProtection="1">
      <alignment horizontal="right" vertical="center" shrinkToFit="1"/>
      <protection locked="0"/>
    </xf>
    <xf numFmtId="164" fontId="5" fillId="0" borderId="26" xfId="1" applyNumberFormat="1" applyFont="1" applyBorder="1" applyAlignment="1" applyProtection="1">
      <alignment horizontal="right" vertical="center" shrinkToFit="1"/>
    </xf>
    <xf numFmtId="164" fontId="5" fillId="0" borderId="29" xfId="1" applyNumberFormat="1" applyFont="1" applyBorder="1" applyAlignment="1" applyProtection="1">
      <alignment horizontal="right" vertical="center" shrinkToFit="1"/>
    </xf>
    <xf numFmtId="164" fontId="5" fillId="0" borderId="42" xfId="1" applyNumberFormat="1" applyFont="1" applyBorder="1" applyAlignment="1" applyProtection="1">
      <alignment horizontal="right" vertical="center" shrinkToFit="1"/>
    </xf>
    <xf numFmtId="164" fontId="5" fillId="0" borderId="40" xfId="1" applyNumberFormat="1" applyFont="1" applyBorder="1" applyAlignment="1" applyProtection="1">
      <alignment horizontal="right" vertical="center" shrinkToFit="1"/>
    </xf>
    <xf numFmtId="164" fontId="16" fillId="3" borderId="21" xfId="1" applyNumberFormat="1" applyFont="1" applyFill="1" applyBorder="1" applyAlignment="1" applyProtection="1">
      <alignment horizontal="right" vertical="center" shrinkToFit="1"/>
    </xf>
    <xf numFmtId="3" fontId="5" fillId="0" borderId="57" xfId="1" applyNumberFormat="1" applyFont="1" applyBorder="1" applyAlignment="1" applyProtection="1">
      <alignment horizontal="right" vertical="center" shrinkToFit="1"/>
      <protection locked="0"/>
    </xf>
    <xf numFmtId="3" fontId="5" fillId="0" borderId="58" xfId="1" applyNumberFormat="1" applyFont="1" applyBorder="1" applyAlignment="1" applyProtection="1">
      <alignment horizontal="right" vertical="center" shrinkToFit="1"/>
      <protection locked="0"/>
    </xf>
    <xf numFmtId="3" fontId="5" fillId="0" borderId="59" xfId="1" applyNumberFormat="1" applyFont="1" applyBorder="1" applyAlignment="1" applyProtection="1">
      <alignment horizontal="right" vertical="center" shrinkToFit="1"/>
      <protection locked="0"/>
    </xf>
    <xf numFmtId="3" fontId="16" fillId="3" borderId="64" xfId="1" applyNumberFormat="1" applyFont="1" applyFill="1" applyBorder="1" applyAlignment="1" applyProtection="1">
      <alignment horizontal="right" vertical="center" shrinkToFit="1"/>
      <protection locked="0"/>
    </xf>
    <xf numFmtId="3" fontId="5" fillId="0" borderId="60" xfId="1" applyNumberFormat="1" applyFont="1" applyBorder="1" applyAlignment="1" applyProtection="1">
      <alignment horizontal="right" vertical="center" shrinkToFit="1"/>
      <protection locked="0"/>
    </xf>
    <xf numFmtId="3" fontId="5" fillId="0" borderId="61" xfId="1" applyNumberFormat="1" applyFont="1" applyBorder="1" applyAlignment="1" applyProtection="1">
      <alignment horizontal="right" vertical="center" shrinkToFit="1"/>
      <protection locked="0"/>
    </xf>
    <xf numFmtId="0" fontId="5" fillId="0" borderId="38" xfId="0" applyFont="1" applyBorder="1" applyAlignment="1" applyProtection="1">
      <alignment horizontal="left" vertical="center" wrapText="1"/>
      <protection locked="0"/>
    </xf>
    <xf numFmtId="164" fontId="5" fillId="0" borderId="39" xfId="1" applyNumberFormat="1" applyFont="1" applyBorder="1" applyAlignment="1" applyProtection="1">
      <alignment horizontal="right" vertical="center" shrinkToFit="1"/>
      <protection locked="0"/>
    </xf>
    <xf numFmtId="3" fontId="5" fillId="0" borderId="39" xfId="1" applyNumberFormat="1" applyFont="1" applyBorder="1" applyAlignment="1" applyProtection="1">
      <alignment horizontal="right" vertical="center" shrinkToFit="1"/>
      <protection locked="0"/>
    </xf>
    <xf numFmtId="3" fontId="5" fillId="0" borderId="62" xfId="1" applyNumberFormat="1" applyFont="1" applyBorder="1" applyAlignment="1" applyProtection="1">
      <alignment horizontal="right" vertical="center" shrinkToFit="1"/>
      <protection locked="0"/>
    </xf>
    <xf numFmtId="164" fontId="11" fillId="0" borderId="3" xfId="1" applyNumberFormat="1" applyFont="1" applyBorder="1" applyAlignment="1" applyProtection="1">
      <alignment horizontal="right" vertical="center" shrinkToFit="1"/>
    </xf>
    <xf numFmtId="164" fontId="5" fillId="0" borderId="65" xfId="1" applyNumberFormat="1" applyFont="1" applyBorder="1" applyAlignment="1" applyProtection="1">
      <alignment horizontal="right" vertical="center" shrinkToFit="1"/>
      <protection locked="0"/>
    </xf>
    <xf numFmtId="3" fontId="5" fillId="0" borderId="65" xfId="1" applyNumberFormat="1" applyFont="1" applyBorder="1" applyAlignment="1" applyProtection="1">
      <alignment horizontal="right" vertical="center" shrinkToFit="1"/>
      <protection locked="0"/>
    </xf>
    <xf numFmtId="3" fontId="5" fillId="0" borderId="65" xfId="1" applyNumberFormat="1" applyFont="1" applyFill="1" applyBorder="1" applyAlignment="1" applyProtection="1">
      <alignment horizontal="right" vertical="center" shrinkToFit="1"/>
      <protection locked="0"/>
    </xf>
    <xf numFmtId="164" fontId="9" fillId="0" borderId="65" xfId="1" applyNumberFormat="1" applyFont="1" applyFill="1" applyBorder="1" applyAlignment="1" applyProtection="1">
      <alignment horizontal="right" vertical="center" shrinkToFit="1"/>
      <protection locked="0"/>
    </xf>
    <xf numFmtId="3" fontId="18" fillId="0" borderId="65" xfId="1" applyNumberFormat="1" applyFont="1" applyFill="1" applyBorder="1" applyAlignment="1" applyProtection="1">
      <alignment horizontal="right" vertical="center" shrinkToFit="1"/>
      <protection locked="0"/>
    </xf>
    <xf numFmtId="164" fontId="5" fillId="0" borderId="65" xfId="1" applyNumberFormat="1" applyFont="1" applyFill="1" applyBorder="1" applyAlignment="1" applyProtection="1">
      <alignment horizontal="right" vertical="center" shrinkToFit="1"/>
      <protection locked="0"/>
    </xf>
    <xf numFmtId="3" fontId="9" fillId="0" borderId="65" xfId="1" applyNumberFormat="1" applyFont="1" applyBorder="1" applyAlignment="1" applyProtection="1">
      <alignment horizontal="right" vertical="center" shrinkToFit="1"/>
      <protection locked="0"/>
    </xf>
    <xf numFmtId="3" fontId="9" fillId="0" borderId="65" xfId="1" applyNumberFormat="1" applyFont="1" applyFill="1" applyBorder="1" applyAlignment="1" applyProtection="1">
      <alignment horizontal="right" vertical="center" shrinkToFit="1"/>
      <protection locked="0"/>
    </xf>
    <xf numFmtId="164" fontId="9" fillId="0" borderId="65" xfId="1" applyNumberFormat="1" applyFont="1" applyFill="1" applyBorder="1" applyAlignment="1" applyProtection="1">
      <alignment horizontal="right" vertical="center" shrinkToFit="1"/>
    </xf>
    <xf numFmtId="3" fontId="17" fillId="3" borderId="65" xfId="1" applyNumberFormat="1" applyFont="1" applyFill="1" applyBorder="1" applyAlignment="1" applyProtection="1">
      <alignment horizontal="right" vertical="center" shrinkToFit="1"/>
      <protection locked="0"/>
    </xf>
    <xf numFmtId="3" fontId="16" fillId="0" borderId="65" xfId="1" applyNumberFormat="1" applyFont="1" applyBorder="1" applyAlignment="1" applyProtection="1">
      <alignment horizontal="right" vertical="center" shrinkToFit="1"/>
      <protection locked="0"/>
    </xf>
    <xf numFmtId="3" fontId="17" fillId="0" borderId="65" xfId="1" applyNumberFormat="1" applyFont="1" applyFill="1" applyBorder="1" applyAlignment="1" applyProtection="1">
      <alignment horizontal="right" vertical="center" shrinkToFit="1"/>
      <protection locked="0"/>
    </xf>
    <xf numFmtId="164" fontId="17" fillId="0" borderId="65" xfId="1" applyNumberFormat="1" applyFont="1" applyFill="1" applyBorder="1" applyAlignment="1" applyProtection="1">
      <alignment horizontal="right" vertical="center" shrinkToFit="1"/>
      <protection locked="0"/>
    </xf>
    <xf numFmtId="164" fontId="9" fillId="0" borderId="65" xfId="1" applyNumberFormat="1" applyFont="1" applyBorder="1" applyAlignment="1" applyProtection="1">
      <alignment horizontal="right" vertical="center" shrinkToFit="1"/>
      <protection locked="0"/>
    </xf>
    <xf numFmtId="164" fontId="17" fillId="3" borderId="65" xfId="1" applyNumberFormat="1" applyFont="1" applyFill="1" applyBorder="1" applyAlignment="1" applyProtection="1">
      <alignment horizontal="right" vertical="center" shrinkToFit="1"/>
      <protection locked="0"/>
    </xf>
    <xf numFmtId="164" fontId="12" fillId="6" borderId="65" xfId="0" applyNumberFormat="1" applyFont="1" applyFill="1" applyBorder="1" applyAlignment="1" applyProtection="1">
      <alignment horizontal="left" vertical="center" shrinkToFit="1"/>
      <protection locked="0"/>
    </xf>
    <xf numFmtId="3" fontId="12" fillId="6" borderId="65" xfId="0" applyNumberFormat="1" applyFont="1" applyFill="1" applyBorder="1" applyAlignment="1" applyProtection="1">
      <alignment horizontal="left" vertical="center" shrinkToFit="1"/>
      <protection locked="0"/>
    </xf>
    <xf numFmtId="164" fontId="17" fillId="0" borderId="65" xfId="1" applyNumberFormat="1" applyFont="1" applyBorder="1" applyAlignment="1" applyProtection="1">
      <alignment horizontal="right" vertical="center" shrinkToFit="1"/>
      <protection locked="0"/>
    </xf>
    <xf numFmtId="3" fontId="32" fillId="0" borderId="65" xfId="1" applyNumberFormat="1" applyFont="1" applyFill="1" applyBorder="1" applyAlignment="1" applyProtection="1">
      <alignment horizontal="right" vertical="center" shrinkToFit="1"/>
      <protection locked="0"/>
    </xf>
    <xf numFmtId="164" fontId="45" fillId="6" borderId="65" xfId="1" applyNumberFormat="1" applyFont="1" applyFill="1" applyBorder="1" applyAlignment="1" applyProtection="1">
      <alignment horizontal="right" vertical="center" shrinkToFit="1"/>
      <protection locked="0"/>
    </xf>
    <xf numFmtId="3" fontId="45" fillId="6" borderId="65" xfId="1" applyNumberFormat="1" applyFont="1" applyFill="1" applyBorder="1" applyAlignment="1" applyProtection="1">
      <alignment horizontal="right" vertical="center" shrinkToFit="1"/>
      <protection locked="0"/>
    </xf>
    <xf numFmtId="3" fontId="64" fillId="0" borderId="65" xfId="1" applyNumberFormat="1" applyFont="1" applyFill="1" applyBorder="1" applyAlignment="1" applyProtection="1">
      <alignment horizontal="right" vertical="center" shrinkToFit="1"/>
      <protection locked="0"/>
    </xf>
    <xf numFmtId="164" fontId="5" fillId="0" borderId="71" xfId="1" applyNumberFormat="1" applyFont="1" applyBorder="1" applyAlignment="1" applyProtection="1">
      <alignment horizontal="right" vertical="center" shrinkToFit="1"/>
    </xf>
    <xf numFmtId="164" fontId="9" fillId="0" borderId="71" xfId="1" applyNumberFormat="1" applyFont="1" applyBorder="1" applyAlignment="1" applyProtection="1">
      <alignment horizontal="right" vertical="center" shrinkToFit="1"/>
    </xf>
    <xf numFmtId="164" fontId="45" fillId="6" borderId="71" xfId="1" applyNumberFormat="1" applyFont="1" applyFill="1" applyBorder="1" applyAlignment="1" applyProtection="1">
      <alignment horizontal="right" vertical="center" shrinkToFit="1"/>
    </xf>
    <xf numFmtId="164" fontId="5" fillId="0" borderId="71" xfId="1" applyNumberFormat="1" applyFont="1" applyFill="1" applyBorder="1" applyAlignment="1" applyProtection="1">
      <alignment horizontal="right" vertical="center" shrinkToFit="1"/>
    </xf>
    <xf numFmtId="0" fontId="28" fillId="0" borderId="72" xfId="0" applyFont="1" applyBorder="1" applyAlignment="1" applyProtection="1">
      <alignment horizontal="left" vertical="center" wrapText="1"/>
      <protection locked="0"/>
    </xf>
    <xf numFmtId="164" fontId="9" fillId="0" borderId="71" xfId="1" applyNumberFormat="1" applyFont="1" applyFill="1" applyBorder="1" applyAlignment="1" applyProtection="1">
      <alignment horizontal="right" vertical="center" shrinkToFit="1"/>
    </xf>
    <xf numFmtId="164" fontId="17" fillId="3" borderId="71" xfId="1" applyNumberFormat="1" applyFont="1" applyFill="1" applyBorder="1" applyAlignment="1" applyProtection="1">
      <alignment horizontal="right" vertical="center" shrinkToFit="1"/>
    </xf>
    <xf numFmtId="164" fontId="17" fillId="0" borderId="71" xfId="1" applyNumberFormat="1" applyFont="1" applyFill="1" applyBorder="1" applyAlignment="1" applyProtection="1">
      <alignment horizontal="right" vertical="center" shrinkToFit="1"/>
    </xf>
    <xf numFmtId="164" fontId="12" fillId="6" borderId="70" xfId="0" applyNumberFormat="1" applyFont="1" applyFill="1" applyBorder="1" applyAlignment="1" applyProtection="1">
      <alignment horizontal="left" vertical="center" shrinkToFit="1"/>
      <protection locked="0"/>
    </xf>
    <xf numFmtId="3" fontId="16" fillId="3" borderId="65" xfId="1" applyNumberFormat="1" applyFont="1" applyFill="1" applyBorder="1" applyAlignment="1" applyProtection="1">
      <alignment horizontal="right" vertical="center" shrinkToFit="1"/>
      <protection locked="0"/>
    </xf>
    <xf numFmtId="164" fontId="16" fillId="0" borderId="13" xfId="1" applyNumberFormat="1" applyFont="1" applyFill="1" applyBorder="1" applyAlignment="1" applyProtection="1">
      <alignment horizontal="right" vertical="center" shrinkToFit="1"/>
      <protection locked="0"/>
    </xf>
    <xf numFmtId="3" fontId="16" fillId="0" borderId="13" xfId="1" applyNumberFormat="1" applyFont="1" applyFill="1" applyBorder="1" applyAlignment="1" applyProtection="1">
      <alignment horizontal="right" vertical="center" shrinkToFit="1"/>
      <protection locked="0"/>
    </xf>
    <xf numFmtId="3" fontId="16" fillId="0" borderId="63" xfId="1" applyNumberFormat="1" applyFont="1" applyFill="1" applyBorder="1" applyAlignment="1" applyProtection="1">
      <alignment horizontal="right" vertical="center" shrinkToFit="1"/>
      <protection locked="0"/>
    </xf>
    <xf numFmtId="164" fontId="11" fillId="0" borderId="0" xfId="1" applyNumberFormat="1" applyFont="1" applyBorder="1" applyAlignment="1" applyProtection="1">
      <alignment horizontal="right" vertical="center" shrinkToFit="1"/>
    </xf>
    <xf numFmtId="164" fontId="16" fillId="3" borderId="76" xfId="1" applyNumberFormat="1" applyFont="1" applyFill="1" applyBorder="1" applyAlignment="1" applyProtection="1">
      <alignment horizontal="right" vertical="center" shrinkToFit="1"/>
      <protection locked="0"/>
    </xf>
    <xf numFmtId="3" fontId="16" fillId="3" borderId="76" xfId="1" applyNumberFormat="1" applyFont="1" applyFill="1" applyBorder="1" applyAlignment="1" applyProtection="1">
      <alignment horizontal="right" vertical="center" shrinkToFit="1"/>
      <protection locked="0"/>
    </xf>
    <xf numFmtId="3" fontId="16" fillId="3" borderId="77" xfId="1" applyNumberFormat="1" applyFont="1" applyFill="1" applyBorder="1" applyAlignment="1" applyProtection="1">
      <alignment horizontal="right" vertical="center" shrinkToFit="1"/>
      <protection locked="0"/>
    </xf>
    <xf numFmtId="164" fontId="16" fillId="3" borderId="78" xfId="1" applyNumberFormat="1" applyFont="1" applyFill="1" applyBorder="1" applyAlignment="1" applyProtection="1">
      <alignment horizontal="right" vertical="center" shrinkToFit="1"/>
    </xf>
    <xf numFmtId="164" fontId="16" fillId="3" borderId="79" xfId="1" applyNumberFormat="1" applyFont="1" applyFill="1" applyBorder="1" applyAlignment="1" applyProtection="1">
      <alignment horizontal="right" vertical="center" shrinkToFit="1"/>
      <protection locked="0"/>
    </xf>
    <xf numFmtId="3" fontId="16" fillId="3" borderId="79" xfId="1" applyNumberFormat="1" applyFont="1" applyFill="1" applyBorder="1" applyAlignment="1" applyProtection="1">
      <alignment horizontal="right" vertical="center" shrinkToFit="1"/>
      <protection locked="0"/>
    </xf>
    <xf numFmtId="3" fontId="16" fillId="3" borderId="80" xfId="1" applyNumberFormat="1" applyFont="1" applyFill="1" applyBorder="1" applyAlignment="1" applyProtection="1">
      <alignment horizontal="right" vertical="center" shrinkToFit="1"/>
      <protection locked="0"/>
    </xf>
    <xf numFmtId="164" fontId="16" fillId="3" borderId="81" xfId="1" applyNumberFormat="1" applyFont="1" applyFill="1" applyBorder="1" applyAlignment="1" applyProtection="1">
      <alignment horizontal="right" vertical="center" shrinkToFit="1"/>
    </xf>
    <xf numFmtId="164" fontId="16" fillId="3" borderId="25" xfId="1" applyNumberFormat="1" applyFont="1" applyFill="1" applyBorder="1" applyAlignment="1" applyProtection="1">
      <alignment horizontal="right" vertical="center" shrinkToFit="1"/>
      <protection locked="0"/>
    </xf>
    <xf numFmtId="3" fontId="16" fillId="3" borderId="25" xfId="1" applyNumberFormat="1" applyFont="1" applyFill="1" applyBorder="1" applyAlignment="1" applyProtection="1">
      <alignment horizontal="right" vertical="center" shrinkToFit="1"/>
      <protection locked="0"/>
    </xf>
    <xf numFmtId="3" fontId="16" fillId="3" borderId="61" xfId="1" applyNumberFormat="1" applyFont="1" applyFill="1" applyBorder="1" applyAlignment="1" applyProtection="1">
      <alignment horizontal="right" vertical="center" shrinkToFit="1"/>
      <protection locked="0"/>
    </xf>
    <xf numFmtId="164" fontId="16" fillId="3" borderId="41" xfId="1" applyNumberFormat="1" applyFont="1" applyFill="1" applyBorder="1" applyAlignment="1" applyProtection="1">
      <alignment horizontal="right" vertical="center" shrinkToFit="1"/>
    </xf>
    <xf numFmtId="0" fontId="16" fillId="3" borderId="27" xfId="0" applyFont="1" applyFill="1" applyBorder="1" applyAlignment="1" applyProtection="1">
      <alignment horizontal="left" vertical="center" wrapText="1"/>
      <protection locked="0"/>
    </xf>
    <xf numFmtId="164" fontId="16" fillId="3" borderId="28" xfId="1" applyNumberFormat="1" applyFont="1" applyFill="1" applyBorder="1" applyAlignment="1" applyProtection="1">
      <alignment horizontal="right" vertical="center" shrinkToFit="1"/>
      <protection locked="0"/>
    </xf>
    <xf numFmtId="3" fontId="16" fillId="3" borderId="28" xfId="1" applyNumberFormat="1" applyFont="1" applyFill="1" applyBorder="1" applyAlignment="1" applyProtection="1">
      <alignment horizontal="right" vertical="center" shrinkToFit="1"/>
      <protection locked="0"/>
    </xf>
    <xf numFmtId="3" fontId="16" fillId="3" borderId="58" xfId="1" applyNumberFormat="1" applyFont="1" applyFill="1" applyBorder="1" applyAlignment="1" applyProtection="1">
      <alignment horizontal="right" vertical="center" shrinkToFit="1"/>
      <protection locked="0"/>
    </xf>
    <xf numFmtId="164" fontId="16" fillId="3" borderId="29" xfId="1" applyNumberFormat="1" applyFont="1" applyFill="1" applyBorder="1" applyAlignment="1" applyProtection="1">
      <alignment horizontal="right" vertical="center" shrinkToFit="1"/>
    </xf>
    <xf numFmtId="0" fontId="16" fillId="3" borderId="35" xfId="0" applyFont="1" applyFill="1" applyBorder="1" applyAlignment="1" applyProtection="1">
      <alignment horizontal="left" vertical="center" wrapText="1"/>
      <protection locked="0"/>
    </xf>
    <xf numFmtId="3" fontId="16" fillId="3" borderId="59" xfId="1" applyNumberFormat="1" applyFont="1" applyFill="1" applyBorder="1" applyAlignment="1" applyProtection="1">
      <alignment horizontal="right" vertical="center" shrinkToFit="1"/>
      <protection locked="0"/>
    </xf>
    <xf numFmtId="164" fontId="16" fillId="3" borderId="42" xfId="1" applyNumberFormat="1" applyFont="1" applyFill="1" applyBorder="1" applyAlignment="1" applyProtection="1">
      <alignment horizontal="right" vertical="center" shrinkToFit="1"/>
    </xf>
    <xf numFmtId="0" fontId="66" fillId="3" borderId="27" xfId="0" applyFont="1" applyFill="1" applyBorder="1" applyAlignment="1" applyProtection="1">
      <alignment horizontal="left" vertical="center" wrapText="1"/>
      <protection locked="0"/>
    </xf>
    <xf numFmtId="0" fontId="16" fillId="3" borderId="34" xfId="0" applyFont="1" applyFill="1" applyBorder="1" applyAlignment="1" applyProtection="1">
      <alignment horizontal="left" vertical="center" wrapText="1"/>
      <protection locked="0"/>
    </xf>
    <xf numFmtId="164" fontId="16" fillId="0" borderId="28" xfId="1" applyNumberFormat="1" applyFont="1" applyFill="1" applyBorder="1" applyAlignment="1" applyProtection="1">
      <alignment horizontal="right" vertical="center" shrinkToFit="1"/>
      <protection locked="0"/>
    </xf>
    <xf numFmtId="3" fontId="16" fillId="0" borderId="28" xfId="1" applyNumberFormat="1" applyFont="1" applyFill="1" applyBorder="1" applyAlignment="1" applyProtection="1">
      <alignment horizontal="right" vertical="center" shrinkToFit="1"/>
      <protection locked="0"/>
    </xf>
    <xf numFmtId="3" fontId="16" fillId="0" borderId="58" xfId="1" applyNumberFormat="1" applyFont="1" applyFill="1" applyBorder="1" applyAlignment="1" applyProtection="1">
      <alignment horizontal="right" vertical="center" shrinkToFit="1"/>
      <protection locked="0"/>
    </xf>
    <xf numFmtId="164" fontId="16" fillId="0" borderId="29" xfId="1" applyNumberFormat="1" applyFont="1" applyFill="1" applyBorder="1" applyAlignment="1" applyProtection="1">
      <alignment horizontal="right" vertical="center" shrinkToFit="1"/>
    </xf>
    <xf numFmtId="0" fontId="16" fillId="3" borderId="82" xfId="0" applyFont="1" applyFill="1" applyBorder="1" applyAlignment="1" applyProtection="1">
      <alignment horizontal="left" vertical="center" wrapText="1"/>
      <protection locked="0"/>
    </xf>
    <xf numFmtId="0" fontId="66" fillId="0" borderId="27" xfId="0" applyFont="1" applyBorder="1" applyAlignment="1" applyProtection="1">
      <alignment horizontal="left" vertical="center" wrapText="1"/>
      <protection locked="0"/>
    </xf>
    <xf numFmtId="164" fontId="63" fillId="6" borderId="65" xfId="1" applyNumberFormat="1" applyFont="1" applyFill="1" applyBorder="1" applyAlignment="1" applyProtection="1">
      <alignment horizontal="right" vertical="center" shrinkToFit="1"/>
      <protection locked="0"/>
    </xf>
    <xf numFmtId="3" fontId="63" fillId="6" borderId="65" xfId="1" applyNumberFormat="1" applyFont="1" applyFill="1" applyBorder="1" applyAlignment="1" applyProtection="1">
      <alignment horizontal="right" vertical="center" shrinkToFit="1"/>
      <protection locked="0"/>
    </xf>
    <xf numFmtId="164" fontId="66" fillId="3" borderId="65" xfId="1" applyNumberFormat="1" applyFont="1" applyFill="1" applyBorder="1" applyAlignment="1" applyProtection="1">
      <alignment horizontal="right" vertical="center" shrinkToFit="1"/>
      <protection locked="0"/>
    </xf>
    <xf numFmtId="3" fontId="66" fillId="3" borderId="65" xfId="1" applyNumberFormat="1" applyFont="1" applyFill="1" applyBorder="1" applyAlignment="1" applyProtection="1">
      <alignment horizontal="right" vertical="center" shrinkToFit="1"/>
      <protection locked="0"/>
    </xf>
    <xf numFmtId="164" fontId="66" fillId="3" borderId="71" xfId="1" applyNumberFormat="1" applyFont="1" applyFill="1" applyBorder="1" applyAlignment="1" applyProtection="1">
      <alignment horizontal="right" vertical="center" shrinkToFit="1"/>
    </xf>
    <xf numFmtId="164" fontId="45" fillId="6" borderId="65" xfId="1" applyNumberFormat="1" applyFont="1" applyFill="1" applyBorder="1" applyAlignment="1" applyProtection="1">
      <alignment horizontal="right" vertical="center" shrinkToFit="1"/>
    </xf>
    <xf numFmtId="3" fontId="45" fillId="6" borderId="65" xfId="1" applyNumberFormat="1" applyFont="1" applyFill="1" applyBorder="1" applyAlignment="1" applyProtection="1">
      <alignment horizontal="right" vertical="center" shrinkToFit="1"/>
    </xf>
    <xf numFmtId="0" fontId="2" fillId="3" borderId="72" xfId="0" applyFont="1" applyFill="1" applyBorder="1" applyAlignment="1" applyProtection="1">
      <alignment horizontal="left" vertical="center" wrapText="1"/>
      <protection locked="0"/>
    </xf>
    <xf numFmtId="164" fontId="73" fillId="0" borderId="43" xfId="1" applyNumberFormat="1" applyFont="1" applyBorder="1" applyAlignment="1" applyProtection="1">
      <alignment horizontal="right" vertical="center" shrinkToFit="1"/>
    </xf>
    <xf numFmtId="164" fontId="10" fillId="0" borderId="43" xfId="1" applyNumberFormat="1" applyFont="1" applyBorder="1" applyAlignment="1" applyProtection="1">
      <alignment horizontal="right" vertical="center" shrinkToFit="1"/>
    </xf>
    <xf numFmtId="164" fontId="10" fillId="0" borderId="23" xfId="1" applyNumberFormat="1" applyFont="1" applyBorder="1" applyAlignment="1" applyProtection="1">
      <alignment horizontal="right" vertical="center" shrinkToFit="1"/>
    </xf>
    <xf numFmtId="164" fontId="10" fillId="0" borderId="46" xfId="1" applyNumberFormat="1" applyFont="1" applyBorder="1" applyAlignment="1" applyProtection="1">
      <alignment horizontal="right" vertical="center" shrinkToFit="1"/>
    </xf>
    <xf numFmtId="164" fontId="73" fillId="0" borderId="46" xfId="1" applyNumberFormat="1" applyFont="1" applyBorder="1" applyAlignment="1" applyProtection="1">
      <alignment horizontal="right" vertical="center" shrinkToFit="1"/>
    </xf>
    <xf numFmtId="164" fontId="10" fillId="0" borderId="6" xfId="1" applyNumberFormat="1" applyFont="1" applyFill="1" applyBorder="1" applyAlignment="1" applyProtection="1">
      <alignment horizontal="right" vertical="center" shrinkToFit="1"/>
    </xf>
    <xf numFmtId="164" fontId="73" fillId="0" borderId="6" xfId="1" applyNumberFormat="1" applyFont="1" applyFill="1" applyBorder="1" applyAlignment="1" applyProtection="1">
      <alignment horizontal="right" vertical="center" shrinkToFit="1"/>
    </xf>
    <xf numFmtId="164" fontId="10" fillId="0" borderId="71" xfId="1" applyNumberFormat="1" applyFont="1" applyFill="1" applyBorder="1" applyAlignment="1" applyProtection="1">
      <alignment horizontal="right" vertical="center" shrinkToFit="1"/>
    </xf>
    <xf numFmtId="164" fontId="10" fillId="0" borderId="71" xfId="1" applyNumberFormat="1" applyFont="1" applyBorder="1" applyAlignment="1" applyProtection="1">
      <alignment horizontal="right" vertical="center" shrinkToFit="1"/>
    </xf>
    <xf numFmtId="0" fontId="27" fillId="3" borderId="72" xfId="0" applyFont="1" applyFill="1" applyBorder="1" applyAlignment="1" applyProtection="1">
      <alignment horizontal="left" vertical="center" wrapText="1"/>
      <protection locked="0"/>
    </xf>
    <xf numFmtId="164" fontId="16" fillId="3" borderId="65" xfId="1" applyNumberFormat="1" applyFont="1" applyFill="1" applyBorder="1" applyAlignment="1" applyProtection="1">
      <alignment horizontal="right" vertical="center" shrinkToFit="1"/>
      <protection locked="0"/>
    </xf>
    <xf numFmtId="3" fontId="16" fillId="0" borderId="83" xfId="1" applyNumberFormat="1" applyFont="1" applyFill="1" applyBorder="1" applyAlignment="1" applyProtection="1">
      <alignment horizontal="right" vertical="center" shrinkToFit="1"/>
      <protection locked="0"/>
    </xf>
    <xf numFmtId="164" fontId="5" fillId="3" borderId="71" xfId="1" applyNumberFormat="1" applyFont="1" applyFill="1" applyBorder="1" applyAlignment="1" applyProtection="1">
      <alignment horizontal="right" vertical="center" shrinkToFit="1"/>
    </xf>
    <xf numFmtId="164" fontId="85" fillId="3" borderId="71" xfId="1" applyNumberFormat="1" applyFont="1" applyFill="1" applyBorder="1" applyAlignment="1" applyProtection="1">
      <alignment horizontal="right" vertical="center" shrinkToFit="1"/>
    </xf>
    <xf numFmtId="0" fontId="27" fillId="3" borderId="27" xfId="0" applyFont="1" applyFill="1" applyBorder="1" applyAlignment="1" applyProtection="1">
      <alignment horizontal="left" vertical="center" wrapText="1"/>
      <protection locked="0"/>
    </xf>
    <xf numFmtId="164" fontId="12" fillId="0" borderId="87" xfId="0" applyNumberFormat="1" applyFont="1" applyBorder="1" applyAlignment="1" applyProtection="1">
      <alignment horizontal="left" vertical="center" shrinkToFit="1"/>
      <protection locked="0"/>
    </xf>
    <xf numFmtId="3" fontId="12" fillId="0" borderId="87" xfId="0" applyNumberFormat="1" applyFont="1" applyBorder="1" applyAlignment="1" applyProtection="1">
      <alignment horizontal="left" vertical="center" shrinkToFit="1"/>
      <protection locked="0"/>
    </xf>
    <xf numFmtId="164" fontId="45" fillId="0" borderId="89" xfId="1" applyNumberFormat="1" applyFont="1" applyFill="1" applyBorder="1" applyAlignment="1" applyProtection="1">
      <alignment horizontal="right" vertical="center" shrinkToFit="1"/>
    </xf>
    <xf numFmtId="0" fontId="2" fillId="0" borderId="90" xfId="0" applyFont="1" applyBorder="1" applyAlignment="1" applyProtection="1">
      <alignment horizontal="left" vertical="center" wrapText="1"/>
      <protection locked="0"/>
    </xf>
    <xf numFmtId="164" fontId="9" fillId="0" borderId="91" xfId="1" applyNumberFormat="1" applyFont="1" applyBorder="1" applyAlignment="1" applyProtection="1">
      <alignment horizontal="right" vertical="center" shrinkToFit="1"/>
      <protection locked="0"/>
    </xf>
    <xf numFmtId="3" fontId="9" fillId="0" borderId="91" xfId="1" applyNumberFormat="1" applyFont="1" applyBorder="1" applyAlignment="1" applyProtection="1">
      <alignment horizontal="right" vertical="center" shrinkToFit="1"/>
      <protection locked="0"/>
    </xf>
    <xf numFmtId="164" fontId="9" fillId="0" borderId="92" xfId="1" applyNumberFormat="1" applyFont="1" applyFill="1" applyBorder="1" applyAlignment="1" applyProtection="1">
      <alignment horizontal="right" vertical="center" shrinkToFit="1"/>
    </xf>
    <xf numFmtId="164" fontId="5" fillId="3" borderId="65" xfId="1" applyNumberFormat="1" applyFont="1" applyFill="1" applyBorder="1" applyAlignment="1" applyProtection="1">
      <alignment horizontal="right" vertical="center" shrinkToFit="1"/>
      <protection locked="0"/>
    </xf>
    <xf numFmtId="3" fontId="5" fillId="3" borderId="65" xfId="1" applyNumberFormat="1" applyFont="1" applyFill="1" applyBorder="1" applyAlignment="1" applyProtection="1">
      <alignment horizontal="right" vertical="center" shrinkToFit="1"/>
      <protection locked="0"/>
    </xf>
    <xf numFmtId="164" fontId="5" fillId="0" borderId="59" xfId="1" applyNumberFormat="1" applyFont="1" applyFill="1" applyBorder="1" applyAlignment="1" applyProtection="1">
      <alignment horizontal="right" vertical="center" shrinkToFit="1"/>
      <protection locked="0"/>
    </xf>
    <xf numFmtId="164" fontId="16" fillId="3" borderId="58" xfId="1" applyNumberFormat="1" applyFont="1" applyFill="1" applyBorder="1" applyAlignment="1" applyProtection="1">
      <alignment horizontal="right" vertical="center" shrinkToFit="1"/>
      <protection locked="0"/>
    </xf>
    <xf numFmtId="164" fontId="5" fillId="3" borderId="59" xfId="1" applyNumberFormat="1" applyFont="1" applyFill="1" applyBorder="1" applyAlignment="1" applyProtection="1">
      <alignment horizontal="right" vertical="center" shrinkToFit="1"/>
      <protection locked="0"/>
    </xf>
    <xf numFmtId="3" fontId="5" fillId="0" borderId="95" xfId="1" applyNumberFormat="1" applyFont="1" applyFill="1" applyBorder="1" applyAlignment="1" applyProtection="1">
      <alignment horizontal="right" vertical="center" shrinkToFit="1"/>
      <protection locked="0"/>
    </xf>
    <xf numFmtId="3" fontId="16" fillId="3" borderId="96" xfId="1" applyNumberFormat="1" applyFont="1" applyFill="1" applyBorder="1" applyAlignment="1" applyProtection="1">
      <alignment horizontal="right" vertical="center" shrinkToFit="1"/>
      <protection locked="0"/>
    </xf>
    <xf numFmtId="3" fontId="5" fillId="3" borderId="95" xfId="1" applyNumberFormat="1" applyFont="1" applyFill="1" applyBorder="1" applyAlignment="1" applyProtection="1">
      <alignment horizontal="right" vertical="center" shrinkToFit="1"/>
      <protection locked="0"/>
    </xf>
    <xf numFmtId="0" fontId="2" fillId="3" borderId="99" xfId="0" applyFont="1" applyFill="1" applyBorder="1" applyAlignment="1" applyProtection="1">
      <alignment horizontal="left" vertical="center" wrapText="1"/>
      <protection locked="0"/>
    </xf>
    <xf numFmtId="164" fontId="5" fillId="3" borderId="77" xfId="1" applyNumberFormat="1" applyFont="1" applyFill="1" applyBorder="1" applyAlignment="1" applyProtection="1">
      <alignment horizontal="right" vertical="center" shrinkToFit="1"/>
      <protection locked="0"/>
    </xf>
    <xf numFmtId="3" fontId="5" fillId="3" borderId="100" xfId="1" applyNumberFormat="1" applyFont="1" applyFill="1" applyBorder="1" applyAlignment="1" applyProtection="1">
      <alignment horizontal="right" vertical="center" shrinkToFit="1"/>
      <protection locked="0"/>
    </xf>
    <xf numFmtId="0" fontId="2" fillId="0" borderId="65" xfId="0" applyFont="1" applyBorder="1" applyAlignment="1" applyProtection="1">
      <alignment horizontal="left" vertical="center" wrapText="1"/>
      <protection locked="0"/>
    </xf>
    <xf numFmtId="164" fontId="9" fillId="0" borderId="91" xfId="1" applyNumberFormat="1" applyFont="1" applyFill="1" applyBorder="1" applyAlignment="1" applyProtection="1">
      <alignment horizontal="right" vertical="center" shrinkToFit="1"/>
      <protection locked="0"/>
    </xf>
    <xf numFmtId="3" fontId="9" fillId="0" borderId="91" xfId="1" applyNumberFormat="1" applyFont="1" applyFill="1" applyBorder="1" applyAlignment="1" applyProtection="1">
      <alignment horizontal="right" vertical="center" shrinkToFit="1"/>
      <protection locked="0"/>
    </xf>
    <xf numFmtId="164" fontId="9" fillId="0" borderId="65" xfId="1" applyNumberFormat="1" applyFont="1" applyBorder="1" applyAlignment="1" applyProtection="1">
      <alignment horizontal="right" vertical="center" shrinkToFit="1"/>
    </xf>
    <xf numFmtId="164" fontId="5" fillId="0" borderId="91" xfId="1" applyNumberFormat="1" applyFont="1" applyBorder="1" applyAlignment="1" applyProtection="1">
      <alignment horizontal="right" vertical="center" shrinkToFit="1"/>
      <protection locked="0"/>
    </xf>
    <xf numFmtId="3" fontId="5" fillId="0" borderId="91" xfId="1" applyNumberFormat="1" applyFont="1" applyBorder="1" applyAlignment="1" applyProtection="1">
      <alignment horizontal="right" vertical="center" shrinkToFit="1"/>
      <protection locked="0"/>
    </xf>
    <xf numFmtId="164" fontId="5" fillId="0" borderId="92" xfId="1" applyNumberFormat="1" applyFont="1" applyBorder="1" applyAlignment="1" applyProtection="1">
      <alignment horizontal="right" vertical="center" shrinkToFit="1"/>
    </xf>
    <xf numFmtId="3" fontId="9" fillId="0" borderId="102" xfId="1" applyNumberFormat="1" applyFont="1" applyBorder="1" applyAlignment="1" applyProtection="1">
      <alignment horizontal="right" vertical="center" shrinkToFit="1"/>
      <protection locked="0"/>
    </xf>
    <xf numFmtId="3" fontId="9" fillId="2" borderId="102" xfId="1" applyNumberFormat="1" applyFont="1" applyFill="1" applyBorder="1" applyAlignment="1" applyProtection="1">
      <alignment horizontal="right" vertical="center" shrinkToFit="1"/>
      <protection locked="0"/>
    </xf>
    <xf numFmtId="3" fontId="18" fillId="0" borderId="102" xfId="1" applyNumberFormat="1" applyFont="1" applyFill="1" applyBorder="1" applyAlignment="1" applyProtection="1">
      <alignment horizontal="right" vertical="center" shrinkToFit="1"/>
      <protection locked="0"/>
    </xf>
    <xf numFmtId="3" fontId="17" fillId="3" borderId="102" xfId="1" applyNumberFormat="1" applyFont="1" applyFill="1" applyBorder="1" applyAlignment="1" applyProtection="1">
      <alignment horizontal="right" vertical="center" shrinkToFit="1"/>
      <protection locked="0"/>
    </xf>
    <xf numFmtId="164" fontId="9" fillId="0" borderId="92" xfId="1" applyNumberFormat="1" applyFont="1" applyBorder="1" applyAlignment="1" applyProtection="1">
      <alignment horizontal="right" vertical="center" shrinkToFit="1"/>
    </xf>
    <xf numFmtId="3" fontId="5" fillId="0" borderId="102" xfId="1" applyNumberFormat="1" applyFont="1" applyBorder="1" applyAlignment="1" applyProtection="1">
      <alignment horizontal="right" vertical="center" shrinkToFit="1"/>
      <protection locked="0"/>
    </xf>
    <xf numFmtId="164" fontId="9" fillId="0" borderId="94" xfId="1" applyNumberFormat="1" applyFont="1" applyFill="1" applyBorder="1" applyAlignment="1" applyProtection="1">
      <alignment horizontal="right" vertical="center" shrinkToFit="1"/>
    </xf>
    <xf numFmtId="3" fontId="5" fillId="0" borderId="103" xfId="1" applyNumberFormat="1" applyFont="1" applyBorder="1" applyAlignment="1" applyProtection="1">
      <alignment horizontal="right" vertical="center" shrinkToFit="1"/>
      <protection locked="0"/>
    </xf>
    <xf numFmtId="164" fontId="16" fillId="3" borderId="107" xfId="1" applyNumberFormat="1" applyFont="1" applyFill="1" applyBorder="1" applyAlignment="1" applyProtection="1">
      <alignment horizontal="right" vertical="center" shrinkToFit="1"/>
    </xf>
    <xf numFmtId="164" fontId="5" fillId="0" borderId="59" xfId="1" applyNumberFormat="1" applyFont="1" applyBorder="1" applyAlignment="1" applyProtection="1">
      <alignment horizontal="right" vertical="center" shrinkToFit="1"/>
      <protection locked="0"/>
    </xf>
    <xf numFmtId="3" fontId="5" fillId="0" borderId="95" xfId="1" applyNumberFormat="1" applyFont="1" applyBorder="1" applyAlignment="1" applyProtection="1">
      <alignment horizontal="right" vertical="center" shrinkToFit="1"/>
      <protection locked="0"/>
    </xf>
    <xf numFmtId="164" fontId="85" fillId="3" borderId="106" xfId="1" applyNumberFormat="1" applyFont="1" applyFill="1" applyBorder="1" applyAlignment="1" applyProtection="1">
      <alignment horizontal="right" vertical="center" shrinkToFit="1"/>
    </xf>
    <xf numFmtId="164" fontId="66" fillId="3" borderId="106" xfId="1" applyNumberFormat="1" applyFont="1" applyFill="1" applyBorder="1" applyAlignment="1" applyProtection="1">
      <alignment horizontal="right" vertical="center" shrinkToFit="1"/>
    </xf>
    <xf numFmtId="3" fontId="17" fillId="0" borderId="91" xfId="1" applyNumberFormat="1" applyFont="1" applyFill="1" applyBorder="1" applyAlignment="1" applyProtection="1">
      <alignment horizontal="right" vertical="center" shrinkToFit="1"/>
      <protection locked="0"/>
    </xf>
    <xf numFmtId="3" fontId="17" fillId="3" borderId="87" xfId="1" applyNumberFormat="1" applyFont="1" applyFill="1" applyBorder="1" applyAlignment="1" applyProtection="1">
      <alignment horizontal="right" vertical="center" shrinkToFit="1"/>
      <protection locked="0"/>
    </xf>
    <xf numFmtId="3" fontId="16" fillId="3" borderId="95" xfId="1" applyNumberFormat="1" applyFont="1" applyFill="1" applyBorder="1" applyAlignment="1" applyProtection="1">
      <alignment horizontal="right" vertical="center" shrinkToFit="1"/>
      <protection locked="0"/>
    </xf>
    <xf numFmtId="164" fontId="16" fillId="3" borderId="59" xfId="1" applyNumberFormat="1" applyFont="1" applyFill="1" applyBorder="1" applyAlignment="1" applyProtection="1">
      <alignment horizontal="right" vertical="center" shrinkToFit="1"/>
      <protection locked="0"/>
    </xf>
    <xf numFmtId="164" fontId="66" fillId="3" borderId="65" xfId="1" applyNumberFormat="1" applyFont="1" applyFill="1" applyBorder="1" applyAlignment="1" applyProtection="1">
      <alignment horizontal="right" vertical="center" shrinkToFit="1"/>
    </xf>
    <xf numFmtId="164" fontId="17" fillId="0" borderId="91" xfId="1" applyNumberFormat="1" applyFont="1" applyFill="1" applyBorder="1" applyAlignment="1" applyProtection="1">
      <alignment horizontal="right" vertical="center" shrinkToFit="1"/>
      <protection locked="0"/>
    </xf>
    <xf numFmtId="164" fontId="28" fillId="0" borderId="95" xfId="1" applyNumberFormat="1" applyFont="1" applyFill="1" applyBorder="1" applyAlignment="1" applyProtection="1">
      <alignment horizontal="left" vertical="center" shrinkToFit="1"/>
      <protection locked="0"/>
    </xf>
    <xf numFmtId="164" fontId="5" fillId="0" borderId="121" xfId="1" applyNumberFormat="1" applyFont="1" applyFill="1" applyBorder="1" applyAlignment="1" applyProtection="1">
      <alignment horizontal="right" vertical="center" shrinkToFit="1"/>
      <protection locked="0"/>
    </xf>
    <xf numFmtId="164" fontId="88" fillId="0" borderId="77" xfId="1" applyNumberFormat="1" applyFont="1" applyFill="1" applyBorder="1" applyAlignment="1" applyProtection="1">
      <alignment horizontal="right" vertical="center" shrinkToFit="1"/>
      <protection locked="0"/>
    </xf>
    <xf numFmtId="3" fontId="88" fillId="0" borderId="100" xfId="1" applyNumberFormat="1" applyFont="1" applyFill="1" applyBorder="1" applyAlignment="1" applyProtection="1">
      <alignment horizontal="right" vertical="center" shrinkToFit="1"/>
      <protection locked="0"/>
    </xf>
    <xf numFmtId="0" fontId="90" fillId="0" borderId="99" xfId="0" applyFont="1" applyBorder="1" applyAlignment="1" applyProtection="1">
      <alignment horizontal="left" vertical="center" wrapText="1"/>
      <protection locked="0"/>
    </xf>
    <xf numFmtId="164" fontId="10" fillId="0" borderId="106" xfId="1" applyNumberFormat="1" applyFont="1" applyBorder="1" applyAlignment="1" applyProtection="1">
      <alignment horizontal="right" vertical="center" shrinkToFit="1"/>
    </xf>
    <xf numFmtId="164" fontId="17" fillId="3" borderId="0" xfId="1" applyNumberFormat="1" applyFont="1" applyFill="1" applyBorder="1" applyAlignment="1" applyProtection="1">
      <alignment horizontal="right" vertical="center" shrinkToFit="1"/>
      <protection locked="0"/>
    </xf>
    <xf numFmtId="3" fontId="17" fillId="3" borderId="93" xfId="1" applyNumberFormat="1" applyFont="1" applyFill="1" applyBorder="1" applyAlignment="1" applyProtection="1">
      <alignment horizontal="right" vertical="center" shrinkToFit="1"/>
      <protection locked="0"/>
    </xf>
    <xf numFmtId="0" fontId="2" fillId="2" borderId="99" xfId="0" applyFont="1" applyFill="1" applyBorder="1" applyAlignment="1" applyProtection="1">
      <alignment horizontal="left" vertical="center" wrapText="1"/>
      <protection locked="0"/>
    </xf>
    <xf numFmtId="164" fontId="5" fillId="2" borderId="77" xfId="1" applyNumberFormat="1" applyFont="1" applyFill="1" applyBorder="1" applyAlignment="1" applyProtection="1">
      <alignment horizontal="right" vertical="center" shrinkToFit="1"/>
      <protection locked="0"/>
    </xf>
    <xf numFmtId="3" fontId="5" fillId="2" borderId="100" xfId="1" applyNumberFormat="1" applyFont="1" applyFill="1" applyBorder="1" applyAlignment="1" applyProtection="1">
      <alignment horizontal="right" vertical="center" shrinkToFit="1"/>
      <protection locked="0"/>
    </xf>
    <xf numFmtId="164" fontId="95" fillId="0" borderId="23" xfId="1" applyNumberFormat="1" applyFont="1" applyBorder="1" applyAlignment="1" applyProtection="1">
      <alignment horizontal="right" vertical="center" shrinkToFit="1"/>
    </xf>
    <xf numFmtId="164" fontId="5" fillId="0" borderId="0" xfId="1" applyNumberFormat="1" applyFont="1" applyFill="1" applyBorder="1" applyAlignment="1" applyProtection="1">
      <alignment horizontal="right" vertical="center" shrinkToFit="1"/>
    </xf>
    <xf numFmtId="164" fontId="4" fillId="3" borderId="55" xfId="0" applyNumberFormat="1" applyFont="1" applyFill="1" applyBorder="1" applyProtection="1">
      <protection locked="0"/>
    </xf>
    <xf numFmtId="0" fontId="27" fillId="3" borderId="65" xfId="0" applyFont="1" applyFill="1" applyBorder="1" applyAlignment="1" applyProtection="1">
      <alignment horizontal="left" vertical="center" wrapText="1"/>
      <protection locked="0"/>
    </xf>
    <xf numFmtId="0" fontId="40" fillId="3" borderId="72" xfId="0" applyFont="1" applyFill="1" applyBorder="1" applyAlignment="1" applyProtection="1">
      <alignment horizontal="left" vertical="center" wrapText="1"/>
      <protection locked="0"/>
    </xf>
    <xf numFmtId="0" fontId="40" fillId="3" borderId="99" xfId="0" applyFont="1" applyFill="1" applyBorder="1" applyAlignment="1" applyProtection="1">
      <alignment horizontal="left" vertical="center" wrapText="1"/>
      <protection locked="0"/>
    </xf>
    <xf numFmtId="0" fontId="40" fillId="3" borderId="120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Protection="1"/>
    <xf numFmtId="0" fontId="2" fillId="0" borderId="2" xfId="0" applyFont="1" applyBorder="1" applyProtection="1"/>
    <xf numFmtId="0" fontId="2" fillId="0" borderId="84" xfId="0" applyFont="1" applyBorder="1" applyProtection="1"/>
    <xf numFmtId="0" fontId="2" fillId="0" borderId="0" xfId="0" applyFont="1" applyProtection="1"/>
    <xf numFmtId="0" fontId="2" fillId="0" borderId="82" xfId="0" applyFont="1" applyBorder="1" applyProtection="1"/>
    <xf numFmtId="0" fontId="2" fillId="0" borderId="3" xfId="0" applyFont="1" applyBorder="1" applyProtection="1"/>
    <xf numFmtId="0" fontId="79" fillId="0" borderId="0" xfId="0" applyFont="1" applyAlignment="1" applyProtection="1">
      <alignment horizontal="left" vertical="center" wrapText="1"/>
    </xf>
    <xf numFmtId="0" fontId="79" fillId="0" borderId="3" xfId="0" applyFont="1" applyBorder="1" applyAlignment="1" applyProtection="1">
      <alignment horizontal="left" vertical="center" wrapText="1"/>
    </xf>
    <xf numFmtId="0" fontId="13" fillId="5" borderId="3" xfId="0" applyFont="1" applyFill="1" applyBorder="1" applyAlignment="1" applyProtection="1">
      <alignment horizontal="center" vertical="center" wrapText="1"/>
    </xf>
    <xf numFmtId="49" fontId="2" fillId="0" borderId="0" xfId="0" applyNumberFormat="1" applyFont="1" applyProtection="1"/>
    <xf numFmtId="0" fontId="29" fillId="2" borderId="17" xfId="0" applyFont="1" applyFill="1" applyBorder="1" applyAlignment="1" applyProtection="1">
      <alignment horizontal="left" vertical="center" wrapText="1"/>
    </xf>
    <xf numFmtId="0" fontId="24" fillId="2" borderId="18" xfId="0" applyFont="1" applyFill="1" applyBorder="1" applyAlignment="1" applyProtection="1">
      <alignment horizontal="left" vertical="center" wrapText="1"/>
    </xf>
    <xf numFmtId="0" fontId="10" fillId="2" borderId="19" xfId="0" applyFont="1" applyFill="1" applyBorder="1" applyAlignment="1" applyProtection="1">
      <alignment horizontal="left" vertical="center" wrapText="1"/>
    </xf>
    <xf numFmtId="0" fontId="25" fillId="3" borderId="7" xfId="0" applyFont="1" applyFill="1" applyBorder="1" applyProtection="1"/>
    <xf numFmtId="0" fontId="25" fillId="3" borderId="8" xfId="0" applyFont="1" applyFill="1" applyBorder="1" applyProtection="1"/>
    <xf numFmtId="0" fontId="4" fillId="3" borderId="9" xfId="0" applyFont="1" applyFill="1" applyBorder="1" applyProtection="1"/>
    <xf numFmtId="0" fontId="9" fillId="0" borderId="50" xfId="0" applyFont="1" applyBorder="1" applyAlignment="1" applyProtection="1">
      <alignment horizontal="left" wrapText="1"/>
    </xf>
    <xf numFmtId="0" fontId="9" fillId="0" borderId="32" xfId="0" applyFont="1" applyBorder="1" applyAlignment="1" applyProtection="1">
      <alignment horizontal="left" wrapText="1"/>
    </xf>
    <xf numFmtId="164" fontId="96" fillId="0" borderId="9" xfId="0" applyNumberFormat="1" applyFont="1" applyBorder="1" applyAlignment="1" applyProtection="1">
      <alignment wrapText="1"/>
    </xf>
    <xf numFmtId="0" fontId="2" fillId="7" borderId="0" xfId="0" applyFont="1" applyFill="1" applyAlignment="1" applyProtection="1">
      <alignment horizontal="center"/>
    </xf>
    <xf numFmtId="0" fontId="17" fillId="0" borderId="51" xfId="0" applyFont="1" applyBorder="1" applyAlignment="1" applyProtection="1">
      <alignment horizontal="left" vertical="center" wrapText="1" indent="1"/>
    </xf>
    <xf numFmtId="0" fontId="9" fillId="0" borderId="56" xfId="0" applyFont="1" applyBorder="1" applyAlignment="1" applyProtection="1">
      <alignment horizontal="left" wrapText="1"/>
    </xf>
    <xf numFmtId="164" fontId="19" fillId="0" borderId="9" xfId="0" applyNumberFormat="1" applyFont="1" applyBorder="1" applyAlignment="1" applyProtection="1">
      <alignment wrapText="1"/>
    </xf>
    <xf numFmtId="0" fontId="9" fillId="0" borderId="51" xfId="0" applyFont="1" applyBorder="1" applyAlignment="1" applyProtection="1">
      <alignment horizontal="left" wrapText="1"/>
    </xf>
    <xf numFmtId="0" fontId="9" fillId="0" borderId="33" xfId="0" applyFont="1" applyBorder="1" applyAlignment="1" applyProtection="1">
      <alignment horizontal="left" wrapText="1"/>
    </xf>
    <xf numFmtId="0" fontId="27" fillId="7" borderId="0" xfId="0" applyFont="1" applyFill="1" applyAlignment="1" applyProtection="1">
      <alignment horizontal="center"/>
    </xf>
    <xf numFmtId="0" fontId="27" fillId="0" borderId="0" xfId="0" applyFont="1" applyProtection="1"/>
    <xf numFmtId="0" fontId="17" fillId="0" borderId="33" xfId="0" applyFont="1" applyBorder="1" applyAlignment="1" applyProtection="1">
      <alignment horizontal="left"/>
    </xf>
    <xf numFmtId="0" fontId="34" fillId="0" borderId="82" xfId="0" applyFont="1" applyBorder="1" applyProtection="1"/>
    <xf numFmtId="0" fontId="9" fillId="0" borderId="33" xfId="0" applyFont="1" applyBorder="1" applyAlignment="1" applyProtection="1">
      <alignment horizontal="left"/>
    </xf>
    <xf numFmtId="0" fontId="78" fillId="0" borderId="82" xfId="0" applyFont="1" applyBorder="1" applyProtection="1"/>
    <xf numFmtId="0" fontId="17" fillId="0" borderId="33" xfId="0" applyFont="1" applyBorder="1" applyAlignment="1" applyProtection="1">
      <alignment horizontal="left" wrapText="1"/>
    </xf>
    <xf numFmtId="0" fontId="9" fillId="0" borderId="51" xfId="0" applyFont="1" applyBorder="1" applyAlignment="1" applyProtection="1">
      <alignment horizontal="left" vertical="center" wrapText="1"/>
    </xf>
    <xf numFmtId="0" fontId="66" fillId="0" borderId="52" xfId="0" applyFont="1" applyBorder="1" applyAlignment="1" applyProtection="1">
      <alignment horizontal="left" vertical="center" wrapText="1"/>
    </xf>
    <xf numFmtId="0" fontId="28" fillId="0" borderId="50" xfId="0" applyFont="1" applyBorder="1" applyProtection="1"/>
    <xf numFmtId="0" fontId="25" fillId="0" borderId="122" xfId="0" applyFont="1" applyBorder="1" applyAlignment="1" applyProtection="1">
      <alignment horizontal="left" vertical="center" wrapText="1"/>
    </xf>
    <xf numFmtId="164" fontId="97" fillId="0" borderId="9" xfId="0" applyNumberFormat="1" applyFont="1" applyBorder="1" applyAlignment="1" applyProtection="1">
      <alignment wrapText="1"/>
    </xf>
    <xf numFmtId="0" fontId="33" fillId="0" borderId="24" xfId="0" applyFont="1" applyBorder="1" applyAlignment="1" applyProtection="1">
      <alignment horizontal="left" indent="1"/>
    </xf>
    <xf numFmtId="0" fontId="33" fillId="0" borderId="123" xfId="0" applyFont="1" applyBorder="1" applyProtection="1"/>
    <xf numFmtId="164" fontId="98" fillId="0" borderId="9" xfId="0" applyNumberFormat="1" applyFont="1" applyBorder="1" applyAlignment="1" applyProtection="1">
      <alignment wrapText="1"/>
    </xf>
    <xf numFmtId="0" fontId="25" fillId="3" borderId="10" xfId="0" applyFont="1" applyFill="1" applyBorder="1" applyProtection="1"/>
    <xf numFmtId="0" fontId="25" fillId="3" borderId="11" xfId="0" applyFont="1" applyFill="1" applyBorder="1" applyProtection="1"/>
    <xf numFmtId="0" fontId="4" fillId="3" borderId="85" xfId="0" applyFont="1" applyFill="1" applyBorder="1" applyProtection="1"/>
    <xf numFmtId="0" fontId="77" fillId="2" borderId="51" xfId="0" applyFont="1" applyFill="1" applyBorder="1" applyAlignment="1" applyProtection="1">
      <alignment horizontal="left" vertical="center" wrapText="1" indent="1"/>
    </xf>
    <xf numFmtId="0" fontId="25" fillId="0" borderId="32" xfId="0" applyFont="1" applyBorder="1" applyAlignment="1" applyProtection="1">
      <alignment horizontal="left"/>
    </xf>
    <xf numFmtId="0" fontId="70" fillId="0" borderId="33" xfId="0" applyFont="1" applyBorder="1" applyAlignment="1" applyProtection="1">
      <alignment horizontal="left"/>
    </xf>
    <xf numFmtId="0" fontId="25" fillId="0" borderId="33" xfId="0" applyFont="1" applyBorder="1" applyAlignment="1" applyProtection="1">
      <alignment horizontal="left"/>
    </xf>
    <xf numFmtId="0" fontId="25" fillId="0" borderId="33" xfId="0" applyFont="1" applyBorder="1" applyAlignment="1" applyProtection="1">
      <alignment horizontal="left" wrapText="1"/>
    </xf>
    <xf numFmtId="0" fontId="70" fillId="0" borderId="33" xfId="0" applyFont="1" applyBorder="1" applyAlignment="1" applyProtection="1">
      <alignment horizontal="left" wrapText="1"/>
    </xf>
    <xf numFmtId="0" fontId="25" fillId="0" borderId="53" xfId="0" applyFont="1" applyBorder="1" applyAlignment="1" applyProtection="1">
      <alignment horizontal="left" vertical="center" wrapText="1"/>
    </xf>
    <xf numFmtId="44" fontId="16" fillId="0" borderId="0" xfId="0" applyNumberFormat="1" applyFont="1" applyAlignment="1" applyProtection="1">
      <alignment horizontal="left"/>
    </xf>
    <xf numFmtId="0" fontId="33" fillId="0" borderId="54" xfId="0" applyFont="1" applyBorder="1" applyProtection="1"/>
    <xf numFmtId="0" fontId="29" fillId="3" borderId="10" xfId="0" applyFont="1" applyFill="1" applyBorder="1" applyProtection="1"/>
    <xf numFmtId="0" fontId="15" fillId="0" borderId="17" xfId="0" applyFont="1" applyBorder="1" applyAlignment="1" applyProtection="1">
      <alignment wrapText="1"/>
    </xf>
    <xf numFmtId="0" fontId="26" fillId="0" borderId="18" xfId="0" quotePrefix="1" applyFont="1" applyBorder="1" applyProtection="1"/>
    <xf numFmtId="164" fontId="4" fillId="0" borderId="55" xfId="0" applyNumberFormat="1" applyFont="1" applyBorder="1" applyProtection="1"/>
    <xf numFmtId="0" fontId="19" fillId="0" borderId="7" xfId="0" applyFont="1" applyBorder="1" applyAlignment="1" applyProtection="1">
      <alignment wrapText="1"/>
    </xf>
    <xf numFmtId="0" fontId="26" fillId="0" borderId="8" xfId="0" quotePrefix="1" applyFont="1" applyBorder="1" applyProtection="1"/>
    <xf numFmtId="0" fontId="15" fillId="0" borderId="14" xfId="0" applyFont="1" applyBorder="1" applyAlignment="1" applyProtection="1">
      <alignment wrapText="1"/>
    </xf>
    <xf numFmtId="0" fontId="26" fillId="0" borderId="15" xfId="0" quotePrefix="1" applyFont="1" applyBorder="1" applyProtection="1"/>
    <xf numFmtId="164" fontId="4" fillId="0" borderId="86" xfId="0" applyNumberFormat="1" applyFont="1" applyBorder="1" applyProtection="1"/>
    <xf numFmtId="0" fontId="20" fillId="0" borderId="0" xfId="0" applyFont="1" applyProtection="1"/>
    <xf numFmtId="0" fontId="34" fillId="0" borderId="82" xfId="0" applyFont="1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34" fillId="0" borderId="0" xfId="0" applyFont="1" applyAlignment="1" applyProtection="1">
      <alignment horizontal="left" vertical="center" wrapText="1"/>
    </xf>
    <xf numFmtId="0" fontId="13" fillId="5" borderId="0" xfId="0" applyFont="1" applyFill="1" applyAlignment="1" applyProtection="1">
      <alignment horizontal="left" vertical="center"/>
    </xf>
    <xf numFmtId="0" fontId="14" fillId="5" borderId="0" xfId="0" applyFont="1" applyFill="1" applyAlignment="1" applyProtection="1">
      <alignment horizontal="left" vertical="center" shrinkToFit="1"/>
    </xf>
    <xf numFmtId="0" fontId="2" fillId="0" borderId="0" xfId="0" applyFont="1" applyAlignment="1" applyProtection="1">
      <alignment horizontal="center"/>
    </xf>
    <xf numFmtId="0" fontId="27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 shrinkToFit="1"/>
    </xf>
    <xf numFmtId="0" fontId="10" fillId="2" borderId="4" xfId="0" applyFont="1" applyFill="1" applyBorder="1" applyAlignment="1" applyProtection="1">
      <alignment horizontal="left" vertical="center" wrapText="1"/>
    </xf>
    <xf numFmtId="0" fontId="84" fillId="4" borderId="5" xfId="0" applyFont="1" applyFill="1" applyBorder="1" applyAlignment="1" applyProtection="1">
      <alignment horizontal="center" vertical="center" wrapText="1" shrinkToFit="1"/>
    </xf>
    <xf numFmtId="0" fontId="12" fillId="4" borderId="5" xfId="0" applyFont="1" applyFill="1" applyBorder="1" applyAlignment="1" applyProtection="1">
      <alignment horizontal="center" vertical="center" wrapText="1" shrinkToFit="1"/>
    </xf>
    <xf numFmtId="0" fontId="12" fillId="4" borderId="6" xfId="0" applyFont="1" applyFill="1" applyBorder="1" applyAlignment="1" applyProtection="1">
      <alignment horizontal="center" vertical="center" wrapText="1" shrinkToFit="1"/>
    </xf>
    <xf numFmtId="0" fontId="3" fillId="0" borderId="0" xfId="0" applyFont="1" applyAlignment="1" applyProtection="1">
      <alignment horizontal="center" vertical="center"/>
    </xf>
    <xf numFmtId="0" fontId="68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13" fillId="6" borderId="4" xfId="0" applyFont="1" applyFill="1" applyBorder="1" applyAlignment="1" applyProtection="1">
      <alignment horizontal="left" vertical="center" wrapText="1"/>
    </xf>
    <xf numFmtId="0" fontId="12" fillId="6" borderId="6" xfId="0" applyFont="1" applyFill="1" applyBorder="1" applyAlignment="1" applyProtection="1">
      <alignment horizontal="left" vertical="center" shrinkToFit="1"/>
    </xf>
    <xf numFmtId="0" fontId="0" fillId="0" borderId="0" xfId="0" applyAlignment="1" applyProtection="1">
      <alignment horizontal="center"/>
    </xf>
    <xf numFmtId="0" fontId="31" fillId="0" borderId="0" xfId="0" applyFont="1" applyAlignment="1" applyProtection="1">
      <alignment horizontal="center"/>
    </xf>
    <xf numFmtId="0" fontId="0" fillId="0" borderId="0" xfId="0" applyProtection="1"/>
    <xf numFmtId="0" fontId="80" fillId="7" borderId="0" xfId="0" applyFont="1" applyFill="1" applyAlignment="1" applyProtection="1">
      <alignment horizontal="center"/>
    </xf>
    <xf numFmtId="0" fontId="81" fillId="7" borderId="0" xfId="0" applyFont="1" applyFill="1" applyAlignment="1" applyProtection="1">
      <alignment horizontal="center"/>
    </xf>
    <xf numFmtId="0" fontId="80" fillId="7" borderId="0" xfId="0" applyFont="1" applyFill="1" applyProtection="1"/>
    <xf numFmtId="0" fontId="36" fillId="0" borderId="0" xfId="0" applyFont="1" applyAlignment="1" applyProtection="1">
      <alignment wrapText="1"/>
    </xf>
    <xf numFmtId="3" fontId="5" fillId="0" borderId="0" xfId="1" applyNumberFormat="1" applyFont="1" applyFill="1" applyBorder="1" applyAlignment="1" applyProtection="1">
      <alignment horizontal="right" vertical="center" shrinkToFit="1"/>
    </xf>
    <xf numFmtId="49" fontId="22" fillId="0" borderId="0" xfId="0" quotePrefix="1" applyNumberFormat="1" applyFont="1" applyAlignment="1" applyProtection="1">
      <alignment horizontal="center" vertical="center"/>
    </xf>
    <xf numFmtId="16" fontId="22" fillId="0" borderId="0" xfId="0" applyNumberFormat="1" applyFont="1" applyAlignment="1" applyProtection="1">
      <alignment horizontal="center"/>
    </xf>
    <xf numFmtId="0" fontId="87" fillId="0" borderId="0" xfId="0" applyFont="1" applyAlignment="1" applyProtection="1">
      <alignment wrapText="1"/>
    </xf>
    <xf numFmtId="16" fontId="80" fillId="7" borderId="0" xfId="0" applyNumberFormat="1" applyFont="1" applyFill="1" applyAlignment="1" applyProtection="1">
      <alignment horizontal="center"/>
    </xf>
    <xf numFmtId="164" fontId="81" fillId="7" borderId="0" xfId="0" applyNumberFormat="1" applyFont="1" applyFill="1" applyAlignment="1" applyProtection="1">
      <alignment horizontal="center"/>
    </xf>
    <xf numFmtId="164" fontId="12" fillId="6" borderId="6" xfId="0" applyNumberFormat="1" applyFont="1" applyFill="1" applyBorder="1" applyAlignment="1" applyProtection="1">
      <alignment horizontal="left" vertical="center" shrinkToFit="1"/>
    </xf>
    <xf numFmtId="0" fontId="2" fillId="0" borderId="0" xfId="0" applyFont="1" applyAlignment="1" applyProtection="1">
      <alignment vertical="center" shrinkToFit="1"/>
    </xf>
    <xf numFmtId="16" fontId="80" fillId="7" borderId="0" xfId="0" quotePrefix="1" applyNumberFormat="1" applyFont="1" applyFill="1" applyAlignment="1" applyProtection="1">
      <alignment horizontal="center" vertical="center"/>
    </xf>
    <xf numFmtId="16" fontId="81" fillId="7" borderId="0" xfId="0" quotePrefix="1" applyNumberFormat="1" applyFont="1" applyFill="1" applyAlignment="1" applyProtection="1">
      <alignment horizontal="center" vertical="center"/>
    </xf>
    <xf numFmtId="164" fontId="12" fillId="6" borderId="70" xfId="0" applyNumberFormat="1" applyFont="1" applyFill="1" applyBorder="1" applyAlignment="1" applyProtection="1">
      <alignment horizontal="left" vertical="center" shrinkToFit="1"/>
    </xf>
    <xf numFmtId="0" fontId="81" fillId="7" borderId="0" xfId="0" quotePrefix="1" applyFont="1" applyFill="1" applyAlignment="1" applyProtection="1">
      <alignment horizontal="center" vertical="center"/>
    </xf>
    <xf numFmtId="164" fontId="8" fillId="6" borderId="19" xfId="0" applyNumberFormat="1" applyFont="1" applyFill="1" applyBorder="1" applyAlignment="1" applyProtection="1">
      <alignment horizontal="left" vertical="center" shrinkToFit="1"/>
    </xf>
    <xf numFmtId="0" fontId="82" fillId="7" borderId="0" xfId="0" applyFont="1" applyFill="1" applyProtection="1"/>
    <xf numFmtId="49" fontId="30" fillId="7" borderId="0" xfId="0" quotePrefix="1" applyNumberFormat="1" applyFont="1" applyFill="1" applyAlignment="1" applyProtection="1">
      <alignment horizontal="center" vertical="center"/>
    </xf>
    <xf numFmtId="0" fontId="23" fillId="7" borderId="0" xfId="0" applyFont="1" applyFill="1" applyAlignment="1" applyProtection="1">
      <alignment horizontal="center"/>
    </xf>
    <xf numFmtId="0" fontId="19" fillId="0" borderId="27" xfId="0" applyFont="1" applyBorder="1" applyAlignment="1" applyProtection="1">
      <alignment horizontal="left" vertical="center" wrapText="1"/>
    </xf>
    <xf numFmtId="0" fontId="19" fillId="0" borderId="8" xfId="0" applyFont="1" applyBorder="1" applyAlignment="1" applyProtection="1">
      <alignment wrapText="1"/>
    </xf>
    <xf numFmtId="0" fontId="2" fillId="0" borderId="8" xfId="0" applyFont="1" applyBorder="1" applyAlignment="1" applyProtection="1">
      <alignment vertical="center" shrinkToFit="1"/>
    </xf>
    <xf numFmtId="164" fontId="19" fillId="0" borderId="9" xfId="0" applyNumberFormat="1" applyFont="1" applyBorder="1" applyProtection="1"/>
    <xf numFmtId="49" fontId="81" fillId="7" borderId="0" xfId="0" quotePrefix="1" applyNumberFormat="1" applyFont="1" applyFill="1" applyAlignment="1" applyProtection="1">
      <alignment horizontal="center" vertical="center"/>
    </xf>
    <xf numFmtId="0" fontId="82" fillId="7" borderId="0" xfId="0" applyFont="1" applyFill="1" applyAlignment="1" applyProtection="1">
      <alignment horizontal="center"/>
    </xf>
    <xf numFmtId="0" fontId="15" fillId="0" borderId="18" xfId="0" applyFont="1" applyBorder="1" applyAlignment="1" applyProtection="1">
      <alignment wrapText="1"/>
    </xf>
    <xf numFmtId="0" fontId="2" fillId="0" borderId="18" xfId="0" applyFont="1" applyBorder="1" applyAlignment="1" applyProtection="1">
      <alignment vertical="center" shrinkToFit="1"/>
    </xf>
    <xf numFmtId="164" fontId="15" fillId="0" borderId="19" xfId="0" applyNumberFormat="1" applyFont="1" applyBorder="1" applyProtection="1"/>
    <xf numFmtId="0" fontId="15" fillId="0" borderId="15" xfId="0" applyFont="1" applyBorder="1" applyAlignment="1" applyProtection="1">
      <alignment wrapText="1"/>
    </xf>
    <xf numFmtId="0" fontId="2" fillId="0" borderId="15" xfId="0" applyFont="1" applyBorder="1" applyAlignment="1" applyProtection="1">
      <alignment vertical="center" shrinkToFit="1"/>
    </xf>
    <xf numFmtId="164" fontId="15" fillId="0" borderId="16" xfId="0" applyNumberFormat="1" applyFont="1" applyBorder="1" applyProtection="1"/>
    <xf numFmtId="164" fontId="19" fillId="0" borderId="0" xfId="0" applyNumberFormat="1" applyFont="1" applyProtection="1"/>
    <xf numFmtId="0" fontId="13" fillId="6" borderId="4" xfId="0" applyFont="1" applyFill="1" applyBorder="1" applyAlignment="1" applyProtection="1">
      <alignment horizontal="left" vertical="center" wrapText="1"/>
      <protection locked="0"/>
    </xf>
    <xf numFmtId="164" fontId="12" fillId="6" borderId="5" xfId="0" applyNumberFormat="1" applyFont="1" applyFill="1" applyBorder="1" applyAlignment="1" applyProtection="1">
      <alignment horizontal="left" vertical="center" shrinkToFit="1"/>
      <protection locked="0"/>
    </xf>
    <xf numFmtId="0" fontId="12" fillId="6" borderId="5" xfId="0" applyFont="1" applyFill="1" applyBorder="1" applyAlignment="1" applyProtection="1">
      <alignment horizontal="left" vertical="center" shrinkToFit="1"/>
      <protection locked="0"/>
    </xf>
    <xf numFmtId="0" fontId="71" fillId="0" borderId="44" xfId="0" applyFont="1" applyBorder="1" applyAlignment="1" applyProtection="1">
      <alignment horizontal="left" vertical="center" wrapText="1"/>
      <protection locked="0"/>
    </xf>
    <xf numFmtId="164" fontId="11" fillId="0" borderId="45" xfId="1" applyNumberFormat="1" applyFont="1" applyBorder="1" applyAlignment="1" applyProtection="1">
      <alignment horizontal="left" vertical="center" shrinkToFit="1"/>
      <protection locked="0"/>
    </xf>
    <xf numFmtId="3" fontId="11" fillId="0" borderId="45" xfId="1" applyNumberFormat="1" applyFont="1" applyBorder="1" applyAlignment="1" applyProtection="1">
      <alignment horizontal="right" vertical="center" shrinkToFit="1"/>
      <protection locked="0"/>
    </xf>
    <xf numFmtId="3" fontId="12" fillId="6" borderId="5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65" fillId="6" borderId="70" xfId="0" applyFont="1" applyFill="1" applyBorder="1" applyProtection="1">
      <protection locked="0"/>
    </xf>
    <xf numFmtId="0" fontId="12" fillId="6" borderId="4" xfId="0" applyFont="1" applyFill="1" applyBorder="1" applyAlignment="1" applyProtection="1">
      <alignment horizontal="left" vertical="center" wrapText="1"/>
      <protection locked="0"/>
    </xf>
    <xf numFmtId="0" fontId="57" fillId="0" borderId="0" xfId="0" applyFont="1" applyProtection="1">
      <protection locked="0"/>
    </xf>
    <xf numFmtId="0" fontId="52" fillId="6" borderId="4" xfId="0" applyFont="1" applyFill="1" applyBorder="1" applyAlignment="1" applyProtection="1">
      <alignment horizontal="left" vertical="center" wrapText="1"/>
      <protection locked="0"/>
    </xf>
    <xf numFmtId="0" fontId="53" fillId="3" borderId="70" xfId="0" applyFont="1" applyFill="1" applyBorder="1" applyProtection="1">
      <protection locked="0"/>
    </xf>
    <xf numFmtId="0" fontId="67" fillId="3" borderId="70" xfId="0" applyFont="1" applyFill="1" applyBorder="1" applyProtection="1">
      <protection locked="0"/>
    </xf>
    <xf numFmtId="0" fontId="38" fillId="3" borderId="0" xfId="0" applyFont="1" applyFill="1" applyProtection="1">
      <protection locked="0"/>
    </xf>
    <xf numFmtId="0" fontId="72" fillId="0" borderId="44" xfId="0" applyFont="1" applyBorder="1" applyAlignment="1" applyProtection="1">
      <alignment horizontal="left" vertical="center" wrapText="1"/>
      <protection locked="0"/>
    </xf>
    <xf numFmtId="164" fontId="11" fillId="0" borderId="0" xfId="1" applyNumberFormat="1" applyFont="1" applyBorder="1" applyAlignment="1" applyProtection="1">
      <alignment horizontal="left" vertical="center" shrinkToFit="1"/>
      <protection locked="0"/>
    </xf>
    <xf numFmtId="3" fontId="11" fillId="0" borderId="0" xfId="1" applyNumberFormat="1" applyFont="1" applyBorder="1" applyAlignment="1" applyProtection="1">
      <alignment horizontal="right" vertical="center" shrinkToFit="1"/>
      <protection locked="0"/>
    </xf>
    <xf numFmtId="3" fontId="11" fillId="0" borderId="48" xfId="1" applyNumberFormat="1" applyFont="1" applyBorder="1" applyAlignment="1" applyProtection="1">
      <alignment horizontal="right" vertical="center" shrinkToFit="1"/>
      <protection locked="0"/>
    </xf>
    <xf numFmtId="0" fontId="16" fillId="0" borderId="12" xfId="0" applyFont="1" applyBorder="1" applyAlignment="1" applyProtection="1">
      <alignment horizontal="left" vertical="center" wrapText="1"/>
      <protection locked="0"/>
    </xf>
    <xf numFmtId="0" fontId="71" fillId="0" borderId="49" xfId="0" applyFont="1" applyBorder="1" applyAlignment="1" applyProtection="1">
      <alignment horizontal="left" vertical="center" wrapText="1"/>
      <protection locked="0"/>
    </xf>
    <xf numFmtId="164" fontId="11" fillId="0" borderId="22" xfId="0" applyNumberFormat="1" applyFont="1" applyBorder="1" applyAlignment="1" applyProtection="1">
      <alignment horizontal="left" vertical="center" shrinkToFit="1"/>
      <protection locked="0"/>
    </xf>
    <xf numFmtId="3" fontId="11" fillId="0" borderId="22" xfId="1" applyNumberFormat="1" applyFont="1" applyBorder="1" applyAlignment="1" applyProtection="1">
      <alignment horizontal="right" vertical="center" shrinkToFit="1"/>
      <protection locked="0"/>
    </xf>
    <xf numFmtId="0" fontId="71" fillId="0" borderId="47" xfId="0" applyFont="1" applyBorder="1" applyAlignment="1" applyProtection="1">
      <alignment horizontal="left" vertical="center" wrapText="1"/>
      <protection locked="0"/>
    </xf>
    <xf numFmtId="164" fontId="11" fillId="0" borderId="48" xfId="1" applyNumberFormat="1" applyFont="1" applyBorder="1" applyAlignment="1" applyProtection="1">
      <alignment horizontal="left" vertical="center" shrinkToFit="1"/>
      <protection locked="0"/>
    </xf>
    <xf numFmtId="0" fontId="72" fillId="0" borderId="47" xfId="0" applyFont="1" applyBorder="1" applyAlignment="1" applyProtection="1">
      <alignment horizontal="left" vertical="center" wrapText="1"/>
      <protection locked="0"/>
    </xf>
    <xf numFmtId="164" fontId="73" fillId="0" borderId="48" xfId="1" applyNumberFormat="1" applyFont="1" applyBorder="1" applyAlignment="1" applyProtection="1">
      <alignment horizontal="left" vertical="center" shrinkToFit="1"/>
      <protection locked="0"/>
    </xf>
    <xf numFmtId="3" fontId="73" fillId="0" borderId="48" xfId="1" applyNumberFormat="1" applyFont="1" applyBorder="1" applyAlignment="1" applyProtection="1">
      <alignment horizontal="right" vertical="center" shrinkToFit="1"/>
      <protection locked="0"/>
    </xf>
    <xf numFmtId="164" fontId="13" fillId="6" borderId="70" xfId="0" applyNumberFormat="1" applyFont="1" applyFill="1" applyBorder="1" applyAlignment="1" applyProtection="1">
      <alignment horizontal="left" vertical="center" shrinkToFit="1"/>
      <protection locked="0"/>
    </xf>
    <xf numFmtId="0" fontId="46" fillId="6" borderId="70" xfId="0" applyFont="1" applyFill="1" applyBorder="1" applyProtection="1">
      <protection locked="0"/>
    </xf>
    <xf numFmtId="164" fontId="8" fillId="6" borderId="18" xfId="0" applyNumberFormat="1" applyFont="1" applyFill="1" applyBorder="1" applyAlignment="1" applyProtection="1">
      <alignment horizontal="left" vertical="center" shrinkToFit="1"/>
      <protection locked="0"/>
    </xf>
    <xf numFmtId="3" fontId="8" fillId="6" borderId="18" xfId="0" applyNumberFormat="1" applyFont="1" applyFill="1" applyBorder="1" applyAlignment="1" applyProtection="1">
      <alignment horizontal="left" vertical="center" shrinkToFit="1"/>
      <protection locked="0"/>
    </xf>
    <xf numFmtId="0" fontId="74" fillId="0" borderId="4" xfId="0" applyFont="1" applyBorder="1" applyAlignment="1" applyProtection="1">
      <alignment horizontal="left" vertical="center" wrapText="1"/>
      <protection locked="0"/>
    </xf>
    <xf numFmtId="164" fontId="76" fillId="0" borderId="5" xfId="1" applyNumberFormat="1" applyFont="1" applyFill="1" applyBorder="1" applyAlignment="1" applyProtection="1">
      <alignment horizontal="right" vertical="center" shrinkToFit="1"/>
      <protection locked="0"/>
    </xf>
    <xf numFmtId="3" fontId="76" fillId="0" borderId="5" xfId="1" applyNumberFormat="1" applyFont="1" applyFill="1" applyBorder="1" applyAlignment="1" applyProtection="1">
      <alignment horizontal="right" vertical="center" shrinkToFit="1"/>
      <protection locked="0"/>
    </xf>
    <xf numFmtId="0" fontId="20" fillId="0" borderId="65" xfId="0" applyFont="1" applyBorder="1" applyAlignment="1" applyProtection="1">
      <alignment horizontal="left" vertical="center" wrapText="1"/>
      <protection locked="0"/>
    </xf>
    <xf numFmtId="0" fontId="75" fillId="0" borderId="4" xfId="0" applyFont="1" applyBorder="1" applyAlignment="1" applyProtection="1">
      <alignment horizontal="left" vertical="center" wrapText="1"/>
      <protection locked="0"/>
    </xf>
    <xf numFmtId="164" fontId="69" fillId="0" borderId="5" xfId="1" applyNumberFormat="1" applyFont="1" applyFill="1" applyBorder="1" applyAlignment="1" applyProtection="1">
      <alignment horizontal="right" vertical="center" shrinkToFit="1"/>
      <protection locked="0"/>
    </xf>
    <xf numFmtId="3" fontId="69" fillId="0" borderId="5" xfId="1" applyNumberFormat="1" applyFont="1" applyFill="1" applyBorder="1" applyAlignment="1" applyProtection="1">
      <alignment horizontal="right" vertical="center" shrinkToFit="1"/>
      <protection locked="0"/>
    </xf>
    <xf numFmtId="0" fontId="16" fillId="3" borderId="37" xfId="0" applyFont="1" applyFill="1" applyBorder="1" applyAlignment="1" applyProtection="1">
      <alignment horizontal="left" vertical="center" wrapText="1"/>
      <protection locked="0"/>
    </xf>
    <xf numFmtId="0" fontId="92" fillId="6" borderId="70" xfId="0" applyFont="1" applyFill="1" applyBorder="1" applyProtection="1">
      <protection locked="0"/>
    </xf>
    <xf numFmtId="0" fontId="54" fillId="6" borderId="65" xfId="0" applyFont="1" applyFill="1" applyBorder="1" applyAlignment="1" applyProtection="1">
      <alignment vertical="center" shrinkToFit="1"/>
      <protection locked="0"/>
    </xf>
    <xf numFmtId="164" fontId="45" fillId="6" borderId="71" xfId="1" applyNumberFormat="1" applyFont="1" applyFill="1" applyBorder="1" applyAlignment="1" applyProtection="1">
      <alignment horizontal="right" vertical="center" shrinkToFit="1"/>
      <protection locked="0"/>
    </xf>
    <xf numFmtId="49" fontId="30" fillId="7" borderId="0" xfId="0" quotePrefix="1" applyNumberFormat="1" applyFont="1" applyFill="1" applyAlignment="1" applyProtection="1">
      <alignment horizontal="center" vertical="center"/>
      <protection locked="0"/>
    </xf>
    <xf numFmtId="0" fontId="93" fillId="0" borderId="49" xfId="0" applyFont="1" applyBorder="1" applyAlignment="1" applyProtection="1">
      <alignment horizontal="left" vertical="center" wrapText="1"/>
      <protection locked="0"/>
    </xf>
    <xf numFmtId="164" fontId="94" fillId="0" borderId="22" xfId="1" applyNumberFormat="1" applyFont="1" applyBorder="1" applyAlignment="1" applyProtection="1">
      <alignment horizontal="left" vertical="center" shrinkToFit="1"/>
      <protection locked="0"/>
    </xf>
    <xf numFmtId="3" fontId="94" fillId="0" borderId="22" xfId="1" applyNumberFormat="1" applyFont="1" applyBorder="1" applyAlignment="1" applyProtection="1">
      <alignment horizontal="right" vertical="center" shrinkToFit="1"/>
      <protection locked="0"/>
    </xf>
    <xf numFmtId="0" fontId="36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13" fillId="5" borderId="0" xfId="0" applyFont="1" applyFill="1" applyAlignment="1" applyProtection="1">
      <alignment horizontal="left" vertical="center" wrapText="1"/>
    </xf>
    <xf numFmtId="0" fontId="2" fillId="0" borderId="0" xfId="0" applyFont="1" applyAlignment="1" applyProtection="1">
      <alignment horizontal="center" vertical="center"/>
    </xf>
    <xf numFmtId="0" fontId="10" fillId="2" borderId="67" xfId="0" applyFont="1" applyFill="1" applyBorder="1" applyAlignment="1" applyProtection="1">
      <alignment horizontal="left" vertical="center" wrapText="1"/>
    </xf>
    <xf numFmtId="0" fontId="84" fillId="4" borderId="68" xfId="0" applyFont="1" applyFill="1" applyBorder="1" applyAlignment="1" applyProtection="1">
      <alignment horizontal="center" vertical="center" wrapText="1" shrinkToFit="1"/>
    </xf>
    <xf numFmtId="0" fontId="84" fillId="4" borderId="69" xfId="0" applyFont="1" applyFill="1" applyBorder="1" applyAlignment="1" applyProtection="1">
      <alignment horizontal="center" vertical="center" wrapText="1" shrinkToFit="1"/>
    </xf>
    <xf numFmtId="0" fontId="21" fillId="7" borderId="0" xfId="0" applyFont="1" applyFill="1" applyAlignment="1" applyProtection="1">
      <alignment horizontal="center" vertical="center"/>
    </xf>
    <xf numFmtId="0" fontId="52" fillId="6" borderId="70" xfId="0" applyFont="1" applyFill="1" applyBorder="1" applyAlignment="1" applyProtection="1">
      <alignment horizontal="left" vertical="center" wrapText="1"/>
    </xf>
    <xf numFmtId="0" fontId="12" fillId="0" borderId="65" xfId="0" applyFont="1" applyBorder="1" applyAlignment="1" applyProtection="1">
      <alignment horizontal="left" vertical="center" shrinkToFit="1"/>
    </xf>
    <xf numFmtId="0" fontId="12" fillId="0" borderId="71" xfId="0" applyFont="1" applyBorder="1" applyAlignment="1" applyProtection="1">
      <alignment horizontal="left" vertical="center" shrinkToFit="1"/>
    </xf>
    <xf numFmtId="0" fontId="22" fillId="7" borderId="0" xfId="0" applyFont="1" applyFill="1" applyAlignment="1" applyProtection="1">
      <alignment horizontal="center" vertical="center"/>
    </xf>
    <xf numFmtId="0" fontId="22" fillId="7" borderId="0" xfId="0" applyFont="1" applyFill="1" applyAlignment="1" applyProtection="1">
      <alignment horizontal="center"/>
    </xf>
    <xf numFmtId="0" fontId="34" fillId="0" borderId="0" xfId="0" applyFont="1" applyAlignment="1" applyProtection="1">
      <alignment wrapText="1" readingOrder="1"/>
    </xf>
    <xf numFmtId="0" fontId="43" fillId="0" borderId="0" xfId="0" applyFont="1" applyAlignment="1" applyProtection="1">
      <alignment wrapText="1"/>
    </xf>
    <xf numFmtId="0" fontId="12" fillId="6" borderId="70" xfId="0" applyFont="1" applyFill="1" applyBorder="1" applyAlignment="1" applyProtection="1">
      <alignment horizontal="left" vertical="center" wrapText="1"/>
    </xf>
    <xf numFmtId="16" fontId="22" fillId="7" borderId="0" xfId="0" quotePrefix="1" applyNumberFormat="1" applyFont="1" applyFill="1" applyAlignment="1" applyProtection="1">
      <alignment horizontal="center" vertical="center"/>
    </xf>
    <xf numFmtId="16" fontId="22" fillId="7" borderId="0" xfId="0" applyNumberFormat="1" applyFont="1" applyFill="1" applyAlignment="1" applyProtection="1">
      <alignment horizontal="center"/>
    </xf>
    <xf numFmtId="0" fontId="55" fillId="0" borderId="0" xfId="0" applyFont="1" applyAlignment="1" applyProtection="1">
      <alignment wrapText="1"/>
    </xf>
    <xf numFmtId="0" fontId="29" fillId="0" borderId="71" xfId="0" applyFont="1" applyBorder="1" applyAlignment="1" applyProtection="1">
      <alignment horizontal="left" vertical="center" wrapText="1"/>
    </xf>
    <xf numFmtId="49" fontId="22" fillId="7" borderId="0" xfId="0" quotePrefix="1" applyNumberFormat="1" applyFont="1" applyFill="1" applyAlignment="1" applyProtection="1">
      <alignment horizontal="center" vertical="center"/>
    </xf>
    <xf numFmtId="0" fontId="39" fillId="0" borderId="0" xfId="0" applyFont="1" applyAlignment="1" applyProtection="1">
      <alignment wrapText="1"/>
    </xf>
    <xf numFmtId="0" fontId="31" fillId="7" borderId="0" xfId="0" applyFont="1" applyFill="1" applyAlignment="1" applyProtection="1">
      <alignment horizontal="center"/>
    </xf>
    <xf numFmtId="16" fontId="30" fillId="7" borderId="0" xfId="0" applyNumberFormat="1" applyFont="1" applyFill="1" applyAlignment="1" applyProtection="1">
      <alignment horizontal="center"/>
    </xf>
    <xf numFmtId="0" fontId="38" fillId="0" borderId="0" xfId="0" applyFont="1" applyAlignment="1" applyProtection="1">
      <alignment wrapText="1"/>
    </xf>
    <xf numFmtId="0" fontId="25" fillId="2" borderId="71" xfId="0" applyFont="1" applyFill="1" applyBorder="1" applyAlignment="1" applyProtection="1">
      <alignment horizontal="left" vertical="center" wrapText="1"/>
    </xf>
    <xf numFmtId="0" fontId="31" fillId="0" borderId="0" xfId="0" applyFont="1" applyProtection="1"/>
    <xf numFmtId="0" fontId="48" fillId="0" borderId="71" xfId="0" applyFont="1" applyBorder="1" applyAlignment="1" applyProtection="1">
      <alignment horizontal="left" vertical="center" wrapText="1"/>
    </xf>
    <xf numFmtId="0" fontId="49" fillId="0" borderId="71" xfId="0" applyFont="1" applyBorder="1" applyAlignment="1" applyProtection="1">
      <alignment horizontal="left" vertical="center" wrapText="1"/>
    </xf>
    <xf numFmtId="0" fontId="52" fillId="6" borderId="71" xfId="0" applyFont="1" applyFill="1" applyBorder="1" applyAlignment="1" applyProtection="1">
      <alignment horizontal="left" vertical="center" wrapText="1"/>
    </xf>
    <xf numFmtId="0" fontId="13" fillId="6" borderId="71" xfId="0" applyFont="1" applyFill="1" applyBorder="1" applyAlignment="1" applyProtection="1">
      <alignment horizontal="left" vertical="center" wrapText="1"/>
    </xf>
    <xf numFmtId="0" fontId="34" fillId="0" borderId="0" xfId="0" applyFont="1" applyAlignment="1" applyProtection="1">
      <alignment wrapText="1"/>
    </xf>
    <xf numFmtId="164" fontId="5" fillId="0" borderId="65" xfId="1" applyNumberFormat="1" applyFont="1" applyFill="1" applyBorder="1" applyAlignment="1" applyProtection="1">
      <alignment horizontal="right" vertical="center" shrinkToFit="1"/>
    </xf>
    <xf numFmtId="0" fontId="58" fillId="0" borderId="0" xfId="0" applyFont="1" applyAlignment="1" applyProtection="1">
      <alignment wrapText="1"/>
    </xf>
    <xf numFmtId="0" fontId="57" fillId="0" borderId="0" xfId="0" applyFont="1" applyAlignment="1" applyProtection="1">
      <alignment wrapText="1"/>
    </xf>
    <xf numFmtId="0" fontId="56" fillId="0" borderId="0" xfId="0" applyFont="1" applyAlignment="1" applyProtection="1">
      <alignment wrapText="1" readingOrder="1"/>
    </xf>
    <xf numFmtId="0" fontId="37" fillId="0" borderId="0" xfId="0" applyFont="1" applyAlignment="1" applyProtection="1">
      <alignment wrapText="1"/>
    </xf>
    <xf numFmtId="0" fontId="2" fillId="0" borderId="74" xfId="0" applyFont="1" applyBorder="1" applyAlignment="1" applyProtection="1">
      <alignment vertical="center" shrinkToFit="1"/>
    </xf>
    <xf numFmtId="0" fontId="40" fillId="0" borderId="0" xfId="0" applyFont="1" applyAlignment="1" applyProtection="1">
      <alignment wrapText="1"/>
    </xf>
    <xf numFmtId="0" fontId="61" fillId="0" borderId="0" xfId="0" applyFont="1" applyAlignment="1" applyProtection="1">
      <alignment wrapText="1"/>
    </xf>
    <xf numFmtId="0" fontId="41" fillId="0" borderId="0" xfId="0" applyFont="1" applyAlignment="1" applyProtection="1">
      <alignment wrapText="1"/>
    </xf>
    <xf numFmtId="0" fontId="42" fillId="0" borderId="0" xfId="0" applyFont="1" applyAlignment="1" applyProtection="1">
      <alignment wrapText="1"/>
    </xf>
    <xf numFmtId="0" fontId="30" fillId="7" borderId="0" xfId="0" applyFont="1" applyFill="1" applyAlignment="1" applyProtection="1">
      <alignment horizontal="center"/>
    </xf>
    <xf numFmtId="0" fontId="30" fillId="7" borderId="0" xfId="0" quotePrefix="1" applyFont="1" applyFill="1" applyAlignment="1" applyProtection="1">
      <alignment horizontal="center" vertical="center"/>
    </xf>
    <xf numFmtId="0" fontId="60" fillId="0" borderId="0" xfId="0" applyFont="1" applyAlignment="1" applyProtection="1">
      <alignment wrapText="1"/>
    </xf>
    <xf numFmtId="0" fontId="22" fillId="7" borderId="0" xfId="0" applyFont="1" applyFill="1" applyAlignment="1" applyProtection="1">
      <alignment horizontal="center" wrapText="1"/>
    </xf>
    <xf numFmtId="164" fontId="85" fillId="3" borderId="98" xfId="1" applyNumberFormat="1" applyFont="1" applyFill="1" applyBorder="1" applyAlignment="1" applyProtection="1">
      <alignment horizontal="right" vertical="center" shrinkToFit="1"/>
    </xf>
    <xf numFmtId="164" fontId="10" fillId="0" borderId="97" xfId="1" applyNumberFormat="1" applyFont="1" applyFill="1" applyBorder="1" applyAlignment="1" applyProtection="1">
      <alignment horizontal="right" vertical="center" shrinkToFit="1"/>
    </xf>
    <xf numFmtId="164" fontId="85" fillId="3" borderId="65" xfId="1" applyNumberFormat="1" applyFont="1" applyFill="1" applyBorder="1" applyAlignment="1" applyProtection="1">
      <alignment horizontal="right" vertical="center" shrinkToFit="1"/>
    </xf>
    <xf numFmtId="164" fontId="89" fillId="0" borderId="98" xfId="1" applyNumberFormat="1" applyFont="1" applyFill="1" applyBorder="1" applyAlignment="1" applyProtection="1">
      <alignment horizontal="right" vertical="center" shrinkToFit="1"/>
    </xf>
    <xf numFmtId="164" fontId="10" fillId="0" borderId="73" xfId="1" applyNumberFormat="1" applyFont="1" applyFill="1" applyBorder="1" applyAlignment="1" applyProtection="1">
      <alignment horizontal="right" vertical="center" shrinkToFit="1"/>
    </xf>
    <xf numFmtId="164" fontId="12" fillId="6" borderId="71" xfId="0" applyNumberFormat="1" applyFont="1" applyFill="1" applyBorder="1" applyAlignment="1" applyProtection="1">
      <alignment horizontal="left" vertical="center" shrinkToFit="1"/>
    </xf>
    <xf numFmtId="0" fontId="22" fillId="7" borderId="0" xfId="0" quotePrefix="1" applyFont="1" applyFill="1" applyAlignment="1" applyProtection="1">
      <alignment horizontal="center" vertical="center"/>
    </xf>
    <xf numFmtId="0" fontId="59" fillId="0" borderId="0" xfId="0" applyFont="1" applyAlignment="1" applyProtection="1">
      <alignment wrapText="1"/>
    </xf>
    <xf numFmtId="164" fontId="5" fillId="0" borderId="91" xfId="1" applyNumberFormat="1" applyFont="1" applyFill="1" applyBorder="1" applyAlignment="1" applyProtection="1">
      <alignment horizontal="right" vertical="center" shrinkToFit="1"/>
    </xf>
    <xf numFmtId="164" fontId="10" fillId="0" borderId="104" xfId="1" applyNumberFormat="1" applyFont="1" applyFill="1" applyBorder="1" applyAlignment="1" applyProtection="1">
      <alignment horizontal="right" vertical="center" shrinkToFit="1"/>
    </xf>
    <xf numFmtId="0" fontId="62" fillId="0" borderId="0" xfId="0" applyFont="1" applyAlignment="1" applyProtection="1">
      <alignment wrapText="1"/>
    </xf>
    <xf numFmtId="164" fontId="5" fillId="0" borderId="97" xfId="1" applyNumberFormat="1" applyFont="1" applyFill="1" applyBorder="1" applyAlignment="1" applyProtection="1">
      <alignment horizontal="right" vertical="center" shrinkToFit="1"/>
    </xf>
    <xf numFmtId="3" fontId="45" fillId="6" borderId="71" xfId="1" applyNumberFormat="1" applyFont="1" applyFill="1" applyBorder="1" applyAlignment="1" applyProtection="1">
      <alignment horizontal="right" vertical="center" shrinkToFit="1"/>
    </xf>
    <xf numFmtId="164" fontId="5" fillId="0" borderId="104" xfId="1" applyNumberFormat="1" applyFont="1" applyFill="1" applyBorder="1" applyAlignment="1" applyProtection="1">
      <alignment horizontal="right" vertical="center" shrinkToFit="1"/>
    </xf>
    <xf numFmtId="164" fontId="85" fillId="2" borderId="117" xfId="1" applyNumberFormat="1" applyFont="1" applyFill="1" applyBorder="1" applyAlignment="1" applyProtection="1">
      <alignment horizontal="right" vertical="center" shrinkToFit="1"/>
    </xf>
    <xf numFmtId="164" fontId="85" fillId="3" borderId="117" xfId="1" applyNumberFormat="1" applyFont="1" applyFill="1" applyBorder="1" applyAlignment="1" applyProtection="1">
      <alignment horizontal="right" vertical="center" shrinkToFit="1"/>
    </xf>
    <xf numFmtId="164" fontId="5" fillId="0" borderId="118" xfId="1" applyNumberFormat="1" applyFont="1" applyFill="1" applyBorder="1" applyAlignment="1" applyProtection="1">
      <alignment horizontal="right" vertical="center" shrinkToFit="1"/>
    </xf>
    <xf numFmtId="0" fontId="83" fillId="0" borderId="111" xfId="0" applyFont="1" applyBorder="1" applyAlignment="1" applyProtection="1">
      <alignment wrapText="1"/>
    </xf>
    <xf numFmtId="0" fontId="2" fillId="0" borderId="112" xfId="0" applyFont="1" applyBorder="1" applyAlignment="1" applyProtection="1">
      <alignment vertical="center" shrinkToFit="1"/>
    </xf>
    <xf numFmtId="164" fontId="19" fillId="0" borderId="113" xfId="0" applyNumberFormat="1" applyFont="1" applyBorder="1" applyProtection="1"/>
    <xf numFmtId="0" fontId="15" fillId="0" borderId="109" xfId="0" applyFont="1" applyBorder="1" applyAlignment="1" applyProtection="1">
      <alignment wrapText="1"/>
    </xf>
    <xf numFmtId="0" fontId="2" fillId="0" borderId="66" xfId="0" applyFont="1" applyBorder="1" applyAlignment="1" applyProtection="1">
      <alignment vertical="center" shrinkToFit="1"/>
    </xf>
    <xf numFmtId="164" fontId="19" fillId="0" borderId="75" xfId="0" applyNumberFormat="1" applyFont="1" applyBorder="1" applyProtection="1"/>
    <xf numFmtId="0" fontId="19" fillId="0" borderId="109" xfId="0" applyFont="1" applyBorder="1" applyAlignment="1" applyProtection="1">
      <alignment wrapText="1"/>
    </xf>
    <xf numFmtId="0" fontId="15" fillId="0" borderId="110" xfId="0" applyFont="1" applyBorder="1" applyAlignment="1" applyProtection="1">
      <alignment wrapText="1"/>
    </xf>
    <xf numFmtId="0" fontId="2" fillId="0" borderId="114" xfId="0" applyFont="1" applyBorder="1" applyAlignment="1" applyProtection="1">
      <alignment vertical="center" shrinkToFit="1"/>
    </xf>
    <xf numFmtId="164" fontId="19" fillId="0" borderId="115" xfId="0" applyNumberFormat="1" applyFont="1" applyBorder="1" applyProtection="1"/>
    <xf numFmtId="0" fontId="50" fillId="0" borderId="70" xfId="0" applyFont="1" applyBorder="1" applyAlignment="1" applyProtection="1">
      <alignment horizontal="left" vertical="center" wrapText="1"/>
      <protection locked="0"/>
    </xf>
    <xf numFmtId="0" fontId="29" fillId="0" borderId="65" xfId="0" applyFont="1" applyBorder="1" applyAlignment="1" applyProtection="1">
      <alignment horizontal="left" vertical="center" wrapText="1"/>
      <protection locked="0"/>
    </xf>
    <xf numFmtId="0" fontId="36" fillId="0" borderId="70" xfId="0" applyFont="1" applyBorder="1" applyAlignment="1" applyProtection="1">
      <alignment wrapText="1"/>
      <protection locked="0"/>
    </xf>
    <xf numFmtId="0" fontId="38" fillId="3" borderId="70" xfId="0" applyFont="1" applyFill="1" applyBorder="1" applyAlignment="1" applyProtection="1">
      <alignment horizontal="left" vertical="center" wrapText="1"/>
      <protection locked="0"/>
    </xf>
    <xf numFmtId="0" fontId="16" fillId="3" borderId="70" xfId="0" applyFont="1" applyFill="1" applyBorder="1" applyAlignment="1" applyProtection="1">
      <alignment horizontal="left" vertical="center" wrapText="1"/>
      <protection locked="0"/>
    </xf>
    <xf numFmtId="0" fontId="50" fillId="2" borderId="70" xfId="0" applyFont="1" applyFill="1" applyBorder="1" applyAlignment="1" applyProtection="1">
      <alignment horizontal="left" vertical="center" wrapText="1"/>
      <protection locked="0"/>
    </xf>
    <xf numFmtId="0" fontId="25" fillId="2" borderId="65" xfId="0" applyFont="1" applyFill="1" applyBorder="1" applyAlignment="1" applyProtection="1">
      <alignment horizontal="left" vertical="center" wrapText="1"/>
      <protection locked="0"/>
    </xf>
    <xf numFmtId="0" fontId="49" fillId="0" borderId="70" xfId="0" applyFont="1" applyBorder="1" applyAlignment="1" applyProtection="1">
      <alignment horizontal="left" vertical="center" wrapText="1"/>
      <protection locked="0"/>
    </xf>
    <xf numFmtId="0" fontId="48" fillId="0" borderId="65" xfId="0" applyFont="1" applyBorder="1" applyAlignment="1" applyProtection="1">
      <alignment horizontal="left" vertical="center" wrapText="1"/>
      <protection locked="0"/>
    </xf>
    <xf numFmtId="0" fontId="49" fillId="0" borderId="65" xfId="0" applyFont="1" applyBorder="1" applyAlignment="1" applyProtection="1">
      <alignment horizontal="left" vertical="center" wrapText="1"/>
      <protection locked="0"/>
    </xf>
    <xf numFmtId="0" fontId="38" fillId="3" borderId="70" xfId="0" applyFont="1" applyFill="1" applyBorder="1" applyAlignment="1" applyProtection="1">
      <alignment wrapText="1"/>
      <protection locked="0"/>
    </xf>
    <xf numFmtId="0" fontId="36" fillId="0" borderId="70" xfId="0" applyFont="1" applyBorder="1" applyAlignment="1" applyProtection="1">
      <alignment vertical="top" wrapText="1"/>
      <protection locked="0"/>
    </xf>
    <xf numFmtId="0" fontId="12" fillId="6" borderId="70" xfId="0" applyFont="1" applyFill="1" applyBorder="1" applyAlignment="1" applyProtection="1">
      <alignment horizontal="left" vertical="center" wrapText="1"/>
      <protection locked="0"/>
    </xf>
    <xf numFmtId="0" fontId="52" fillId="6" borderId="65" xfId="0" applyFont="1" applyFill="1" applyBorder="1" applyAlignment="1" applyProtection="1">
      <alignment horizontal="left" vertical="center" wrapText="1"/>
      <protection locked="0"/>
    </xf>
    <xf numFmtId="0" fontId="13" fillId="6" borderId="65" xfId="0" applyFont="1" applyFill="1" applyBorder="1" applyAlignment="1" applyProtection="1">
      <alignment horizontal="left" vertical="center" wrapText="1"/>
      <protection locked="0"/>
    </xf>
    <xf numFmtId="0" fontId="28" fillId="0" borderId="70" xfId="0" applyFont="1" applyBorder="1" applyAlignment="1" applyProtection="1">
      <alignment horizontal="left" vertical="center" wrapText="1"/>
      <protection locked="0"/>
    </xf>
    <xf numFmtId="0" fontId="39" fillId="0" borderId="70" xfId="0" applyFont="1" applyBorder="1" applyProtection="1">
      <protection locked="0"/>
    </xf>
    <xf numFmtId="0" fontId="36" fillId="0" borderId="70" xfId="0" applyFont="1" applyBorder="1" applyProtection="1">
      <protection locked="0"/>
    </xf>
    <xf numFmtId="0" fontId="47" fillId="6" borderId="65" xfId="0" applyFont="1" applyFill="1" applyBorder="1" applyProtection="1">
      <protection locked="0"/>
    </xf>
    <xf numFmtId="0" fontId="41" fillId="0" borderId="70" xfId="0" applyFont="1" applyBorder="1" applyProtection="1">
      <protection locked="0"/>
    </xf>
    <xf numFmtId="0" fontId="0" fillId="0" borderId="65" xfId="0" applyBorder="1" applyProtection="1">
      <protection locked="0"/>
    </xf>
    <xf numFmtId="0" fontId="37" fillId="0" borderId="70" xfId="0" applyFont="1" applyBorder="1" applyProtection="1">
      <protection locked="0"/>
    </xf>
    <xf numFmtId="0" fontId="31" fillId="0" borderId="65" xfId="0" applyFont="1" applyBorder="1" applyProtection="1">
      <protection locked="0"/>
    </xf>
    <xf numFmtId="0" fontId="37" fillId="0" borderId="70" xfId="0" applyFont="1" applyBorder="1" applyAlignment="1" applyProtection="1">
      <alignment wrapText="1"/>
      <protection locked="0"/>
    </xf>
    <xf numFmtId="0" fontId="67" fillId="3" borderId="108" xfId="0" applyFont="1" applyFill="1" applyBorder="1" applyProtection="1">
      <protection locked="0"/>
    </xf>
    <xf numFmtId="0" fontId="31" fillId="3" borderId="87" xfId="0" applyFont="1" applyFill="1" applyBorder="1" applyProtection="1">
      <protection locked="0"/>
    </xf>
    <xf numFmtId="0" fontId="40" fillId="3" borderId="70" xfId="0" applyFont="1" applyFill="1" applyBorder="1" applyAlignment="1" applyProtection="1">
      <alignment vertical="center" wrapText="1"/>
      <protection locked="0"/>
    </xf>
    <xf numFmtId="0" fontId="31" fillId="3" borderId="65" xfId="0" applyFont="1" applyFill="1" applyBorder="1" applyProtection="1">
      <protection locked="0"/>
    </xf>
    <xf numFmtId="0" fontId="37" fillId="0" borderId="101" xfId="0" applyFont="1" applyBorder="1" applyAlignment="1" applyProtection="1">
      <alignment horizontal="left" vertical="top"/>
      <protection locked="0"/>
    </xf>
    <xf numFmtId="0" fontId="40" fillId="3" borderId="70" xfId="0" applyFont="1" applyFill="1" applyBorder="1" applyProtection="1">
      <protection locked="0"/>
    </xf>
    <xf numFmtId="0" fontId="41" fillId="0" borderId="101" xfId="0" applyFont="1" applyBorder="1" applyProtection="1">
      <protection locked="0"/>
    </xf>
    <xf numFmtId="0" fontId="39" fillId="0" borderId="101" xfId="0" applyFont="1" applyBorder="1" applyProtection="1">
      <protection locked="0"/>
    </xf>
    <xf numFmtId="0" fontId="74" fillId="0" borderId="105" xfId="0" applyFont="1" applyBorder="1" applyAlignment="1" applyProtection="1">
      <alignment horizontal="left" vertical="center" wrapText="1"/>
      <protection locked="0"/>
    </xf>
    <xf numFmtId="0" fontId="44" fillId="6" borderId="70" xfId="0" applyFont="1" applyFill="1" applyBorder="1" applyProtection="1">
      <protection locked="0"/>
    </xf>
    <xf numFmtId="0" fontId="37" fillId="0" borderId="65" xfId="0" applyFont="1" applyBorder="1" applyProtection="1">
      <protection locked="0"/>
    </xf>
    <xf numFmtId="0" fontId="41" fillId="0" borderId="65" xfId="0" applyFont="1" applyBorder="1" applyProtection="1">
      <protection locked="0"/>
    </xf>
    <xf numFmtId="0" fontId="41" fillId="0" borderId="70" xfId="0" applyFont="1" applyBorder="1" applyAlignment="1" applyProtection="1">
      <alignment wrapText="1"/>
      <protection locked="0"/>
    </xf>
    <xf numFmtId="0" fontId="0" fillId="3" borderId="65" xfId="0" applyFill="1" applyBorder="1" applyProtection="1">
      <protection locked="0"/>
    </xf>
    <xf numFmtId="0" fontId="36" fillId="0" borderId="70" xfId="0" applyFont="1" applyBorder="1" applyAlignment="1" applyProtection="1">
      <alignment horizontal="left" vertical="top" wrapText="1"/>
      <protection locked="0"/>
    </xf>
    <xf numFmtId="0" fontId="0" fillId="0" borderId="91" xfId="0" applyBorder="1" applyProtection="1">
      <protection locked="0"/>
    </xf>
    <xf numFmtId="164" fontId="19" fillId="0" borderId="65" xfId="0" applyNumberFormat="1" applyFont="1" applyBorder="1" applyProtection="1">
      <protection locked="0"/>
    </xf>
    <xf numFmtId="164" fontId="2" fillId="0" borderId="91" xfId="0" applyNumberFormat="1" applyFont="1" applyBorder="1" applyProtection="1">
      <protection locked="0"/>
    </xf>
    <xf numFmtId="0" fontId="37" fillId="0" borderId="105" xfId="0" applyFont="1" applyBorder="1" applyProtection="1">
      <protection locked="0"/>
    </xf>
    <xf numFmtId="0" fontId="37" fillId="0" borderId="101" xfId="0" applyFont="1" applyBorder="1" applyProtection="1">
      <protection locked="0"/>
    </xf>
    <xf numFmtId="164" fontId="12" fillId="0" borderId="65" xfId="0" applyNumberFormat="1" applyFont="1" applyBorder="1" applyAlignment="1" applyProtection="1">
      <alignment horizontal="left" vertical="center" shrinkToFit="1"/>
      <protection locked="0"/>
    </xf>
    <xf numFmtId="0" fontId="54" fillId="6" borderId="65" xfId="0" applyFont="1" applyFill="1" applyBorder="1" applyProtection="1">
      <protection locked="0"/>
    </xf>
    <xf numFmtId="0" fontId="2" fillId="0" borderId="65" xfId="0" applyFont="1" applyBorder="1" applyProtection="1">
      <protection locked="0"/>
    </xf>
    <xf numFmtId="0" fontId="2" fillId="0" borderId="65" xfId="0" applyFont="1" applyBorder="1" applyAlignment="1" applyProtection="1">
      <alignment vertical="center" shrinkToFit="1"/>
      <protection locked="0"/>
    </xf>
    <xf numFmtId="0" fontId="2" fillId="0" borderId="102" xfId="0" applyFont="1" applyBorder="1" applyAlignment="1" applyProtection="1">
      <alignment vertical="center" shrinkToFit="1"/>
      <protection locked="0"/>
    </xf>
    <xf numFmtId="0" fontId="2" fillId="0" borderId="91" xfId="0" applyFont="1" applyBorder="1" applyAlignment="1" applyProtection="1">
      <alignment vertical="center" shrinkToFit="1"/>
      <protection locked="0"/>
    </xf>
    <xf numFmtId="0" fontId="28" fillId="0" borderId="116" xfId="0" applyFont="1" applyBorder="1" applyAlignment="1" applyProtection="1">
      <alignment horizontal="left" vertical="center" wrapText="1"/>
      <protection locked="0"/>
    </xf>
    <xf numFmtId="0" fontId="2" fillId="0" borderId="88" xfId="0" applyFont="1" applyBorder="1" applyAlignment="1" applyProtection="1">
      <alignment vertical="center" shrinkToFit="1"/>
      <protection locked="0"/>
    </xf>
    <xf numFmtId="0" fontId="2" fillId="0" borderId="119" xfId="0" applyFont="1" applyBorder="1" applyAlignment="1" applyProtection="1">
      <alignment vertical="center" shrinkToFit="1"/>
      <protection locked="0"/>
    </xf>
  </cellXfs>
  <cellStyles count="3">
    <cellStyle name="Standard" xfId="0" builtinId="0"/>
    <cellStyle name="Standard 2 2" xfId="2" xr:uid="{00B4A993-192B-FC49-AD94-58217EE2220B}"/>
    <cellStyle name="Währung" xfId="1" builtinId="4"/>
  </cellStyles>
  <dxfs count="0"/>
  <tableStyles count="0" defaultTableStyle="TableStyleMedium2" defaultPivotStyle="PivotStyleLight16"/>
  <colors>
    <mruColors>
      <color rgb="FFEAE4E0"/>
      <color rgb="FFB09F93"/>
      <color rgb="FFE30813"/>
      <color rgb="FF8A7768"/>
      <color rgb="FFC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243417</xdr:colOff>
      <xdr:row>1</xdr:row>
      <xdr:rowOff>84667</xdr:rowOff>
    </xdr:from>
    <xdr:to>
      <xdr:col>0</xdr:col>
      <xdr:colOff>1572684</xdr:colOff>
      <xdr:row>8</xdr:row>
      <xdr:rowOff>8753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88E2E39-C2BA-C09E-2145-9EA9393F8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417" y="254000"/>
          <a:ext cx="1329267" cy="1109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28575</xdr:rowOff>
    </xdr:from>
    <xdr:to>
      <xdr:col>0</xdr:col>
      <xdr:colOff>1228725</xdr:colOff>
      <xdr:row>0</xdr:row>
      <xdr:rowOff>847725</xdr:rowOff>
    </xdr:to>
    <xdr:pic>
      <xdr:nvPicPr>
        <xdr:cNvPr id="4" name="Grafik 1">
          <a:extLst>
            <a:ext uri="{FF2B5EF4-FFF2-40B4-BE49-F238E27FC236}">
              <a16:creationId xmlns:a16="http://schemas.microsoft.com/office/drawing/2014/main" id="{9D59DA96-2A09-5848-AE65-AEA9DCFBD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8575"/>
          <a:ext cx="96202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9526</xdr:rowOff>
    </xdr:from>
    <xdr:to>
      <xdr:col>0</xdr:col>
      <xdr:colOff>1254278</xdr:colOff>
      <xdr:row>2</xdr:row>
      <xdr:rowOff>734485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2E6EE4E-6620-41A1-B1FB-6E6BF1A16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6"/>
          <a:ext cx="1254278" cy="1091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66052-9AD3-4038-A070-F164B4CC4F0B}">
  <sheetPr>
    <pageSetUpPr fitToPage="1"/>
  </sheetPr>
  <dimension ref="A1:G44"/>
  <sheetViews>
    <sheetView showGridLines="0" tabSelected="1" topLeftCell="A11" zoomScale="120" zoomScaleNormal="120" workbookViewId="0">
      <selection activeCell="E41" sqref="E41"/>
    </sheetView>
  </sheetViews>
  <sheetFormatPr baseColWidth="10" defaultColWidth="11" defaultRowHeight="13" outlineLevelCol="1"/>
  <cols>
    <col min="1" max="1" width="66.1640625" style="183" customWidth="1"/>
    <col min="2" max="2" width="42.33203125" style="183" customWidth="1"/>
    <col min="3" max="3" width="25.6640625" style="183" customWidth="1"/>
    <col min="4" max="4" width="11" style="183" hidden="1" customWidth="1" outlineLevel="1"/>
    <col min="5" max="5" width="19.6640625" style="183" bestFit="1" customWidth="1" collapsed="1"/>
    <col min="6" max="16384" width="11" style="183"/>
  </cols>
  <sheetData>
    <row r="1" spans="1:4" ht="13" customHeight="1">
      <c r="A1" s="180"/>
      <c r="B1" s="181"/>
      <c r="C1" s="182"/>
    </row>
    <row r="2" spans="1:4">
      <c r="A2" s="184"/>
      <c r="C2" s="185"/>
    </row>
    <row r="3" spans="1:4" ht="13.25" customHeight="1">
      <c r="A3" s="184"/>
      <c r="B3" s="186" t="s">
        <v>0</v>
      </c>
      <c r="C3" s="187"/>
    </row>
    <row r="4" spans="1:4" ht="13.25" customHeight="1">
      <c r="A4" s="184"/>
      <c r="B4" s="186"/>
      <c r="C4" s="187"/>
    </row>
    <row r="5" spans="1:4" ht="13.25" customHeight="1">
      <c r="A5" s="184"/>
      <c r="B5" s="186"/>
      <c r="C5" s="187"/>
    </row>
    <row r="6" spans="1:4" ht="13.25" customHeight="1">
      <c r="A6" s="184"/>
      <c r="B6" s="186"/>
      <c r="C6" s="187"/>
    </row>
    <row r="7" spans="1:4" ht="13.25" customHeight="1">
      <c r="A7" s="184"/>
      <c r="B7" s="186"/>
      <c r="C7" s="187"/>
    </row>
    <row r="8" spans="1:4" ht="13.25" customHeight="1">
      <c r="A8" s="184"/>
      <c r="B8" s="186"/>
      <c r="C8" s="187"/>
    </row>
    <row r="9" spans="1:4" ht="42" customHeight="1" thickBot="1">
      <c r="A9" s="184"/>
      <c r="C9" s="188" t="s">
        <v>1</v>
      </c>
      <c r="D9" s="189"/>
    </row>
    <row r="10" spans="1:4" ht="20" customHeight="1">
      <c r="A10" s="190" t="s">
        <v>2</v>
      </c>
      <c r="B10" s="191"/>
      <c r="C10" s="192"/>
    </row>
    <row r="11" spans="1:4" ht="20" customHeight="1">
      <c r="A11" s="193" t="s">
        <v>3</v>
      </c>
      <c r="B11" s="194"/>
      <c r="C11" s="195"/>
    </row>
    <row r="12" spans="1:4" ht="20">
      <c r="A12" s="196" t="s">
        <v>4</v>
      </c>
      <c r="B12" s="197"/>
      <c r="C12" s="198">
        <f>'Technik Personal'!F17</f>
        <v>0</v>
      </c>
      <c r="D12" s="199" t="s">
        <v>5</v>
      </c>
    </row>
    <row r="13" spans="1:4" ht="20">
      <c r="A13" s="200" t="s">
        <v>6</v>
      </c>
      <c r="B13" s="201"/>
      <c r="C13" s="202">
        <f>SUMIF('Technik Personal'!G:G,"OPT1",'Technik Personal'!F:F)</f>
        <v>0</v>
      </c>
      <c r="D13" s="199" t="s">
        <v>7</v>
      </c>
    </row>
    <row r="14" spans="1:4" s="206" customFormat="1" ht="20">
      <c r="A14" s="203" t="s">
        <v>8</v>
      </c>
      <c r="B14" s="204"/>
      <c r="C14" s="198">
        <f>'Technik Personal'!F29</f>
        <v>0</v>
      </c>
      <c r="D14" s="205" t="s">
        <v>9</v>
      </c>
    </row>
    <row r="15" spans="1:4" ht="20">
      <c r="A15" s="200" t="s">
        <v>6</v>
      </c>
      <c r="B15" s="207"/>
      <c r="C15" s="202">
        <f>SUMIF('Technik Personal'!G:G,"OPT2",'Technik Personal'!F:F)</f>
        <v>0</v>
      </c>
      <c r="D15" s="199" t="s">
        <v>10</v>
      </c>
    </row>
    <row r="16" spans="1:4" s="206" customFormat="1" ht="20">
      <c r="A16" s="208" t="s">
        <v>11</v>
      </c>
      <c r="B16" s="209"/>
      <c r="C16" s="198">
        <f>'Technik Personal'!F115</f>
        <v>0</v>
      </c>
      <c r="D16" s="205" t="s">
        <v>12</v>
      </c>
    </row>
    <row r="17" spans="1:4" s="206" customFormat="1" ht="20">
      <c r="A17" s="200" t="s">
        <v>6</v>
      </c>
      <c r="B17" s="207"/>
      <c r="C17" s="202">
        <f>SUMIF('Technik Personal'!G:G,"OPT3",'Technik Personal'!F:F)</f>
        <v>0</v>
      </c>
      <c r="D17" s="205" t="s">
        <v>13</v>
      </c>
    </row>
    <row r="18" spans="1:4" s="206" customFormat="1" ht="20">
      <c r="A18" s="210" t="s">
        <v>14</v>
      </c>
      <c r="B18" s="211"/>
      <c r="C18" s="198">
        <f>'Technik Personal'!F187</f>
        <v>0</v>
      </c>
      <c r="D18" s="205"/>
    </row>
    <row r="19" spans="1:4" ht="20">
      <c r="A19" s="200" t="s">
        <v>6</v>
      </c>
      <c r="B19" s="211"/>
      <c r="C19" s="202">
        <f>SUMIF('Technik Personal'!G:G,"OPT4",'Technik Personal'!F:F)</f>
        <v>0</v>
      </c>
      <c r="D19" s="199" t="s">
        <v>15</v>
      </c>
    </row>
    <row r="20" spans="1:4" ht="20">
      <c r="A20" s="203" t="s">
        <v>16</v>
      </c>
      <c r="B20" s="204"/>
      <c r="C20" s="198">
        <f>'Technik Personal'!F226</f>
        <v>0</v>
      </c>
      <c r="D20" s="199"/>
    </row>
    <row r="21" spans="1:4" ht="20">
      <c r="A21" s="200" t="s">
        <v>6</v>
      </c>
      <c r="B21" s="204"/>
      <c r="C21" s="202">
        <f>SUMIF('Technik Personal'!G:G,"OPT5",'Technik Personal'!F:F)</f>
        <v>0</v>
      </c>
      <c r="D21" s="205" t="s">
        <v>17</v>
      </c>
    </row>
    <row r="22" spans="1:4" ht="20">
      <c r="A22" s="203" t="s">
        <v>18</v>
      </c>
      <c r="B22" s="204"/>
      <c r="C22" s="198">
        <f>'Technik Personal'!F238</f>
        <v>0</v>
      </c>
      <c r="D22" s="199" t="s">
        <v>19</v>
      </c>
    </row>
    <row r="23" spans="1:4" ht="20">
      <c r="A23" s="200" t="s">
        <v>6</v>
      </c>
      <c r="B23" s="204"/>
      <c r="C23" s="202">
        <f>SUMIF('Technik Personal'!G:G,"OPT6",'Technik Personal'!F:F)</f>
        <v>0</v>
      </c>
      <c r="D23" s="199"/>
    </row>
    <row r="24" spans="1:4" s="206" customFormat="1" ht="20">
      <c r="A24" s="212" t="s">
        <v>20</v>
      </c>
      <c r="B24" s="204"/>
      <c r="C24" s="198">
        <f>'Technik Personal'!F251</f>
        <v>0</v>
      </c>
      <c r="D24" s="205" t="s">
        <v>21</v>
      </c>
    </row>
    <row r="25" spans="1:4" ht="20">
      <c r="A25" s="200" t="s">
        <v>6</v>
      </c>
      <c r="B25" s="211"/>
      <c r="C25" s="202">
        <f>SUMIF('Technik Personal'!G:G,"OPT7",'Technik Personal'!F:F)</f>
        <v>0</v>
      </c>
      <c r="D25" s="199" t="s">
        <v>22</v>
      </c>
    </row>
    <row r="26" spans="1:4" ht="20">
      <c r="A26" s="213" t="s">
        <v>323</v>
      </c>
      <c r="B26" s="204"/>
      <c r="C26" s="202">
        <f>'Technik Personal'!F257</f>
        <v>0</v>
      </c>
      <c r="D26" s="199"/>
    </row>
    <row r="27" spans="1:4" ht="20" customHeight="1">
      <c r="A27" s="214" t="s">
        <v>23</v>
      </c>
      <c r="B27" s="215"/>
      <c r="C27" s="216">
        <f>'Technik Personal'!F261</f>
        <v>0</v>
      </c>
      <c r="D27" s="199"/>
    </row>
    <row r="28" spans="1:4" ht="21" thickBot="1">
      <c r="A28" s="217" t="s">
        <v>24</v>
      </c>
      <c r="B28" s="218"/>
      <c r="C28" s="219">
        <f>'Technik Personal'!F260</f>
        <v>0</v>
      </c>
      <c r="D28" s="199" t="s">
        <v>7</v>
      </c>
    </row>
    <row r="29" spans="1:4" s="206" customFormat="1" ht="15">
      <c r="A29" s="220" t="s">
        <v>25</v>
      </c>
      <c r="B29" s="221"/>
      <c r="C29" s="222"/>
      <c r="D29" s="205" t="s">
        <v>26</v>
      </c>
    </row>
    <row r="30" spans="1:4" ht="20">
      <c r="A30" s="223" t="s">
        <v>27</v>
      </c>
      <c r="B30" s="224"/>
      <c r="C30" s="202">
        <f>'Technik Ausstattung'!D180</f>
        <v>0</v>
      </c>
      <c r="D30" s="199" t="s">
        <v>10</v>
      </c>
    </row>
    <row r="31" spans="1:4" s="206" customFormat="1" ht="20">
      <c r="A31" s="200" t="s">
        <v>6</v>
      </c>
      <c r="B31" s="225"/>
      <c r="C31" s="202">
        <f>SUMIF('Technik Ausstattung'!F:F,"OPT3",'Technik Ausstattung'!D:D)</f>
        <v>0</v>
      </c>
      <c r="D31" s="205" t="s">
        <v>9</v>
      </c>
    </row>
    <row r="32" spans="1:4" ht="20">
      <c r="A32" s="223" t="s">
        <v>14</v>
      </c>
      <c r="B32" s="226"/>
      <c r="C32" s="202">
        <f>'Technik Ausstattung'!D259</f>
        <v>0</v>
      </c>
      <c r="D32" s="199" t="s">
        <v>28</v>
      </c>
    </row>
    <row r="33" spans="1:7" s="206" customFormat="1" ht="20">
      <c r="A33" s="200" t="s">
        <v>6</v>
      </c>
      <c r="B33" s="225"/>
      <c r="C33" s="202">
        <f>SUMIF('Technik Ausstattung'!F:F,"OPT4",'Technik Ausstattung'!D:D)</f>
        <v>0</v>
      </c>
      <c r="D33" s="205" t="s">
        <v>29</v>
      </c>
    </row>
    <row r="34" spans="1:7" ht="20">
      <c r="A34" s="223" t="s">
        <v>16</v>
      </c>
      <c r="B34" s="227"/>
      <c r="C34" s="202">
        <f>'Technik Ausstattung'!D282</f>
        <v>0</v>
      </c>
      <c r="D34" s="199" t="s">
        <v>30</v>
      </c>
    </row>
    <row r="35" spans="1:7" s="206" customFormat="1" ht="20">
      <c r="A35" s="200" t="s">
        <v>6</v>
      </c>
      <c r="B35" s="228"/>
      <c r="C35" s="202">
        <f>SUMIF('Technik Ausstattung'!F:F,"OPT5",'Technik Ausstattung'!D:D)</f>
        <v>0</v>
      </c>
      <c r="D35" s="205" t="s">
        <v>12</v>
      </c>
    </row>
    <row r="36" spans="1:7" ht="20">
      <c r="A36" s="223" t="s">
        <v>31</v>
      </c>
      <c r="B36" s="227"/>
      <c r="C36" s="202">
        <f>'Technik Ausstattung'!D289</f>
        <v>0</v>
      </c>
    </row>
    <row r="37" spans="1:7" s="206" customFormat="1" ht="20">
      <c r="A37" s="200" t="s">
        <v>6</v>
      </c>
      <c r="B37" s="204"/>
      <c r="C37" s="202">
        <f>SUMIF('Technik Ausstattung'!F:F,"OPT6",'Technik Ausstattung'!D:D)</f>
        <v>0</v>
      </c>
      <c r="D37" s="205" t="s">
        <v>12</v>
      </c>
    </row>
    <row r="38" spans="1:7" ht="20">
      <c r="A38" s="214" t="s">
        <v>32</v>
      </c>
      <c r="B38" s="229"/>
      <c r="C38" s="216">
        <f>'Technik Ausstattung'!D293</f>
        <v>0</v>
      </c>
      <c r="G38" s="230"/>
    </row>
    <row r="39" spans="1:7" ht="21" thickBot="1">
      <c r="A39" s="217" t="s">
        <v>24</v>
      </c>
      <c r="B39" s="231"/>
      <c r="C39" s="219">
        <f>'Technik Ausstattung'!D292</f>
        <v>0</v>
      </c>
    </row>
    <row r="40" spans="1:7" s="206" customFormat="1" ht="21" thickBot="1">
      <c r="A40" s="232" t="s">
        <v>33</v>
      </c>
      <c r="B40" s="221"/>
      <c r="C40" s="175"/>
      <c r="D40" s="205"/>
    </row>
    <row r="41" spans="1:7" ht="22" thickBot="1">
      <c r="A41" s="233" t="s">
        <v>34</v>
      </c>
      <c r="B41" s="234"/>
      <c r="C41" s="235">
        <f>C27+C38-C28-C39</f>
        <v>0</v>
      </c>
    </row>
    <row r="42" spans="1:7" ht="21">
      <c r="A42" s="236" t="s">
        <v>35</v>
      </c>
      <c r="B42" s="237"/>
      <c r="C42" s="235">
        <f>C39+C28</f>
        <v>0</v>
      </c>
    </row>
    <row r="43" spans="1:7" ht="42">
      <c r="A43" s="238" t="s">
        <v>36</v>
      </c>
      <c r="B43" s="239"/>
      <c r="C43" s="240">
        <f>C40+C41+C42</f>
        <v>0</v>
      </c>
    </row>
    <row r="44" spans="1:7">
      <c r="C44" s="241"/>
    </row>
  </sheetData>
  <sheetProtection algorithmName="SHA-512" hashValue="JIYvSBiWREXbh4zvsaMxUrNvA163BbBFI03RgLtjarLSIcuqBtKIViRtrN93ktCHZCz0KbVYHyyM6lGMbILRZA==" saltValue="ZnzLkyW7KiNCgWafsQIV6Q==" spinCount="100000" sheet="1" objects="1" scenarios="1"/>
  <mergeCells count="1">
    <mergeCell ref="B3:C8"/>
  </mergeCells>
  <phoneticPr fontId="7" type="noConversion"/>
  <pageMargins left="0.82677165354330717" right="0.82677165354330717" top="0.74803149606299213" bottom="0.74803149606299213" header="0.31496062992125984" footer="0.31496062992125984"/>
  <pageSetup paperSize="9" scale="39" orientation="portrait" horizontalDpi="1200" verticalDpi="1200" r:id="rId1"/>
  <headerFooter>
    <oddFooter>&amp;C&amp;A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F21A2-6134-BC45-8597-63285A67A0EB}">
  <dimension ref="A1:P261"/>
  <sheetViews>
    <sheetView showGridLines="0" zoomScale="120" zoomScaleNormal="120" zoomScalePageLayoutView="88" workbookViewId="0">
      <pane xSplit="1" ySplit="4" topLeftCell="B237" activePane="bottomRight" state="frozen"/>
      <selection pane="topRight" activeCell="F96" sqref="F96"/>
      <selection pane="bottomLeft" activeCell="F96" sqref="F96"/>
      <selection pane="bottomRight" activeCell="H261" sqref="H261"/>
    </sheetView>
  </sheetViews>
  <sheetFormatPr baseColWidth="10" defaultColWidth="11" defaultRowHeight="13" outlineLevelRow="1" outlineLevelCol="1"/>
  <cols>
    <col min="1" max="1" width="102.1640625" style="249" customWidth="1"/>
    <col min="2" max="4" width="10.83203125" style="274" customWidth="1"/>
    <col min="5" max="5" width="2.33203125" style="274" customWidth="1"/>
    <col min="6" max="6" width="21.33203125" style="183" customWidth="1"/>
    <col min="7" max="7" width="11" style="247" customWidth="1" outlineLevel="1"/>
    <col min="8" max="8" width="11" style="248" customWidth="1" outlineLevel="1"/>
    <col min="9" max="9" width="11" style="183"/>
    <col min="10" max="10" width="36" style="183" bestFit="1" customWidth="1"/>
    <col min="11" max="16384" width="11" style="183"/>
  </cols>
  <sheetData>
    <row r="1" spans="1:16" ht="72" customHeight="1" thickTop="1">
      <c r="A1" s="106"/>
      <c r="B1" s="242" t="s">
        <v>37</v>
      </c>
      <c r="C1" s="243"/>
      <c r="D1" s="243"/>
      <c r="E1" s="243"/>
      <c r="F1" s="243"/>
      <c r="G1" s="244"/>
      <c r="H1" s="206"/>
    </row>
    <row r="2" spans="1:16" ht="20">
      <c r="A2" s="245" t="s">
        <v>38</v>
      </c>
      <c r="B2" s="246"/>
      <c r="C2" s="246"/>
      <c r="D2" s="246"/>
      <c r="E2" s="246"/>
      <c r="F2" s="246"/>
    </row>
    <row r="3" spans="1:16">
      <c r="B3" s="250"/>
      <c r="C3" s="250"/>
      <c r="D3" s="250"/>
      <c r="E3" s="250"/>
    </row>
    <row r="4" spans="1:16" s="257" customFormat="1" ht="26">
      <c r="A4" s="251" t="s">
        <v>39</v>
      </c>
      <c r="B4" s="252" t="s">
        <v>40</v>
      </c>
      <c r="C4" s="252" t="s">
        <v>41</v>
      </c>
      <c r="D4" s="252" t="s">
        <v>42</v>
      </c>
      <c r="E4" s="253"/>
      <c r="F4" s="254" t="s">
        <v>43</v>
      </c>
      <c r="G4" s="255"/>
      <c r="H4" s="256"/>
    </row>
    <row r="5" spans="1:16" s="262" customFormat="1" ht="21">
      <c r="A5" s="296" t="s">
        <v>44</v>
      </c>
      <c r="B5" s="297"/>
      <c r="C5" s="298"/>
      <c r="D5" s="298"/>
      <c r="E5" s="298"/>
      <c r="F5" s="259"/>
      <c r="G5" s="260"/>
      <c r="H5" s="261"/>
    </row>
    <row r="6" spans="1:16" s="262" customFormat="1" ht="16" outlineLevel="1">
      <c r="A6" s="2" t="s">
        <v>45</v>
      </c>
      <c r="B6" s="4"/>
      <c r="C6" s="5"/>
      <c r="D6" s="20"/>
      <c r="E6" s="20"/>
      <c r="F6" s="15">
        <f>B6*C6*D6</f>
        <v>0</v>
      </c>
      <c r="G6" s="263">
        <v>1</v>
      </c>
      <c r="H6" s="264"/>
      <c r="I6" s="265"/>
      <c r="J6" s="266"/>
      <c r="K6" s="174"/>
      <c r="L6" s="267"/>
      <c r="M6" s="174"/>
      <c r="N6" s="268"/>
      <c r="O6" s="269"/>
      <c r="P6" s="269"/>
    </row>
    <row r="7" spans="1:16" s="262" customFormat="1" ht="16" outlineLevel="1">
      <c r="A7" s="1" t="s">
        <v>46</v>
      </c>
      <c r="B7" s="3"/>
      <c r="C7" s="6"/>
      <c r="D7" s="21"/>
      <c r="E7" s="21"/>
      <c r="F7" s="16">
        <f t="shared" ref="F7:F14" si="0">B7*C7*D7</f>
        <v>0</v>
      </c>
      <c r="G7" s="263">
        <v>1</v>
      </c>
      <c r="H7" s="264"/>
      <c r="I7" s="265"/>
    </row>
    <row r="8" spans="1:16" s="262" customFormat="1" ht="15" outlineLevel="1">
      <c r="A8" s="1"/>
      <c r="B8" s="3"/>
      <c r="C8" s="6"/>
      <c r="D8" s="21"/>
      <c r="E8" s="21"/>
      <c r="F8" s="16">
        <f t="shared" si="0"/>
        <v>0</v>
      </c>
      <c r="G8" s="263">
        <v>1</v>
      </c>
      <c r="H8" s="264"/>
      <c r="I8" s="265"/>
    </row>
    <row r="9" spans="1:16" s="262" customFormat="1" ht="15" outlineLevel="1">
      <c r="A9" s="1"/>
      <c r="B9" s="3"/>
      <c r="C9" s="6"/>
      <c r="D9" s="21"/>
      <c r="E9" s="21"/>
      <c r="F9" s="16">
        <f t="shared" si="0"/>
        <v>0</v>
      </c>
      <c r="G9" s="263">
        <v>1</v>
      </c>
      <c r="H9" s="264"/>
      <c r="I9" s="265"/>
    </row>
    <row r="10" spans="1:16" s="262" customFormat="1" ht="15" outlineLevel="1">
      <c r="A10" s="1"/>
      <c r="B10" s="3"/>
      <c r="C10" s="6"/>
      <c r="D10" s="21"/>
      <c r="E10" s="21"/>
      <c r="F10" s="16">
        <f t="shared" si="0"/>
        <v>0</v>
      </c>
      <c r="G10" s="263">
        <v>1</v>
      </c>
      <c r="H10" s="264"/>
      <c r="I10" s="265"/>
    </row>
    <row r="11" spans="1:16" s="262" customFormat="1" ht="15" outlineLevel="1">
      <c r="A11" s="1"/>
      <c r="B11" s="3"/>
      <c r="C11" s="6"/>
      <c r="D11" s="21"/>
      <c r="E11" s="21"/>
      <c r="F11" s="16">
        <f t="shared" si="0"/>
        <v>0</v>
      </c>
      <c r="G11" s="263">
        <v>1</v>
      </c>
      <c r="H11" s="264"/>
      <c r="I11" s="265"/>
      <c r="J11" s="270"/>
    </row>
    <row r="12" spans="1:16" s="262" customFormat="1" ht="15" outlineLevel="1">
      <c r="A12" s="1"/>
      <c r="B12" s="3"/>
      <c r="C12" s="6"/>
      <c r="D12" s="21"/>
      <c r="E12" s="21"/>
      <c r="F12" s="16">
        <f>B12*C12*D12</f>
        <v>0</v>
      </c>
      <c r="G12" s="263">
        <v>1</v>
      </c>
      <c r="H12" s="264"/>
      <c r="I12" s="265"/>
    </row>
    <row r="13" spans="1:16" s="262" customFormat="1" ht="15" outlineLevel="1">
      <c r="A13" s="1"/>
      <c r="B13" s="3"/>
      <c r="C13" s="6"/>
      <c r="D13" s="21"/>
      <c r="E13" s="21"/>
      <c r="F13" s="16">
        <f t="shared" si="0"/>
        <v>0</v>
      </c>
      <c r="G13" s="263">
        <v>1</v>
      </c>
      <c r="H13" s="264"/>
      <c r="I13" s="265"/>
    </row>
    <row r="14" spans="1:16" s="262" customFormat="1" ht="15" outlineLevel="1">
      <c r="A14" s="1"/>
      <c r="B14" s="3"/>
      <c r="C14" s="6"/>
      <c r="D14" s="21"/>
      <c r="E14" s="21"/>
      <c r="F14" s="16">
        <f t="shared" si="0"/>
        <v>0</v>
      </c>
      <c r="G14" s="263">
        <v>1</v>
      </c>
      <c r="H14" s="264"/>
      <c r="I14" s="265"/>
    </row>
    <row r="15" spans="1:16" s="262" customFormat="1" ht="16" outlineLevel="1">
      <c r="A15" s="87" t="s">
        <v>47</v>
      </c>
      <c r="B15" s="80"/>
      <c r="C15" s="81"/>
      <c r="D15" s="82"/>
      <c r="E15" s="82"/>
      <c r="F15" s="83">
        <f>B15*C15*D15</f>
        <v>0</v>
      </c>
      <c r="G15" s="264" t="s">
        <v>26</v>
      </c>
      <c r="H15" s="264" t="s">
        <v>48</v>
      </c>
      <c r="I15" s="271" t="s">
        <v>49</v>
      </c>
    </row>
    <row r="16" spans="1:16" s="262" customFormat="1" ht="15">
      <c r="A16" s="93"/>
      <c r="B16" s="80"/>
      <c r="C16" s="81"/>
      <c r="D16" s="82"/>
      <c r="E16" s="82"/>
      <c r="F16" s="83">
        <f t="shared" ref="F16" si="1">B16*C16*D16</f>
        <v>0</v>
      </c>
      <c r="G16" s="264" t="s">
        <v>26</v>
      </c>
      <c r="H16" s="264" t="s">
        <v>48</v>
      </c>
      <c r="I16" s="271" t="s">
        <v>49</v>
      </c>
    </row>
    <row r="17" spans="1:10" s="262" customFormat="1" ht="17">
      <c r="A17" s="299" t="s">
        <v>50</v>
      </c>
      <c r="B17" s="300"/>
      <c r="C17" s="301"/>
      <c r="D17" s="301"/>
      <c r="E17" s="301"/>
      <c r="F17" s="106">
        <f>SUM(F6:F16)</f>
        <v>0</v>
      </c>
      <c r="G17" s="263" t="s">
        <v>51</v>
      </c>
      <c r="H17" s="272"/>
      <c r="I17" s="265"/>
    </row>
    <row r="18" spans="1:10" s="262" customFormat="1" ht="21" outlineLevel="1">
      <c r="A18" s="296" t="s">
        <v>8</v>
      </c>
      <c r="B18" s="297"/>
      <c r="C18" s="302"/>
      <c r="D18" s="302"/>
      <c r="E18" s="302"/>
      <c r="F18" s="273"/>
      <c r="G18" s="263"/>
      <c r="H18" s="264"/>
      <c r="I18" s="265"/>
    </row>
    <row r="19" spans="1:10" s="262" customFormat="1" ht="15" outlineLevel="1">
      <c r="A19" s="2"/>
      <c r="B19" s="4"/>
      <c r="C19" s="5"/>
      <c r="D19" s="24"/>
      <c r="E19" s="24"/>
      <c r="F19" s="16">
        <f t="shared" ref="F19:F28" si="2">B19*C19*D19</f>
        <v>0</v>
      </c>
      <c r="G19" s="263">
        <v>2</v>
      </c>
      <c r="H19" s="264"/>
      <c r="I19" s="265"/>
    </row>
    <row r="20" spans="1:10" s="262" customFormat="1" ht="15" outlineLevel="1">
      <c r="A20" s="1"/>
      <c r="B20" s="3"/>
      <c r="C20" s="6"/>
      <c r="D20" s="21"/>
      <c r="E20" s="21"/>
      <c r="F20" s="16">
        <f t="shared" si="2"/>
        <v>0</v>
      </c>
      <c r="G20" s="263">
        <v>2</v>
      </c>
      <c r="H20" s="264"/>
      <c r="I20" s="265"/>
    </row>
    <row r="21" spans="1:10" s="262" customFormat="1" ht="15" outlineLevel="1">
      <c r="A21" s="1"/>
      <c r="B21" s="3"/>
      <c r="C21" s="6"/>
      <c r="D21" s="21"/>
      <c r="E21" s="21"/>
      <c r="F21" s="16">
        <f t="shared" si="2"/>
        <v>0</v>
      </c>
      <c r="G21" s="263">
        <v>2</v>
      </c>
      <c r="H21" s="264"/>
      <c r="I21" s="265"/>
    </row>
    <row r="22" spans="1:10" s="262" customFormat="1" ht="15" outlineLevel="1">
      <c r="A22" s="1"/>
      <c r="B22" s="3"/>
      <c r="C22" s="6"/>
      <c r="D22" s="21"/>
      <c r="E22" s="21"/>
      <c r="F22" s="16">
        <f t="shared" si="2"/>
        <v>0</v>
      </c>
      <c r="G22" s="263">
        <v>2</v>
      </c>
      <c r="H22" s="264"/>
      <c r="I22" s="265"/>
    </row>
    <row r="23" spans="1:10" s="262" customFormat="1" ht="15" outlineLevel="1">
      <c r="A23" s="1"/>
      <c r="B23" s="3"/>
      <c r="C23" s="6"/>
      <c r="D23" s="21"/>
      <c r="E23" s="21"/>
      <c r="F23" s="16">
        <f t="shared" si="2"/>
        <v>0</v>
      </c>
      <c r="G23" s="263">
        <v>2</v>
      </c>
      <c r="H23" s="264"/>
      <c r="I23" s="265"/>
    </row>
    <row r="24" spans="1:10" s="262" customFormat="1" ht="15" outlineLevel="1">
      <c r="A24" s="1"/>
      <c r="B24" s="3"/>
      <c r="C24" s="6"/>
      <c r="D24" s="21"/>
      <c r="E24" s="21"/>
      <c r="F24" s="16">
        <f t="shared" si="2"/>
        <v>0</v>
      </c>
      <c r="G24" s="263">
        <v>2</v>
      </c>
      <c r="H24" s="264"/>
      <c r="I24" s="265"/>
    </row>
    <row r="25" spans="1:10" s="262" customFormat="1">
      <c r="A25" s="303"/>
      <c r="B25" s="304"/>
      <c r="C25" s="304"/>
      <c r="D25" s="304"/>
      <c r="E25" s="304"/>
      <c r="F25" s="183"/>
      <c r="G25" s="263">
        <v>2</v>
      </c>
      <c r="H25" s="264"/>
      <c r="I25" s="265"/>
    </row>
    <row r="26" spans="1:10" s="262" customFormat="1" ht="16">
      <c r="A26" s="87" t="s">
        <v>52</v>
      </c>
      <c r="B26" s="80"/>
      <c r="C26" s="81"/>
      <c r="D26" s="82"/>
      <c r="E26" s="82"/>
      <c r="F26" s="83">
        <f>B26*C26*D26</f>
        <v>0</v>
      </c>
      <c r="G26" s="264" t="s">
        <v>9</v>
      </c>
      <c r="H26" s="264" t="s">
        <v>48</v>
      </c>
      <c r="I26" s="265"/>
      <c r="J26" s="183"/>
    </row>
    <row r="27" spans="1:10" s="262" customFormat="1" ht="15" outlineLevel="1">
      <c r="A27" s="87"/>
      <c r="B27" s="80"/>
      <c r="C27" s="81"/>
      <c r="D27" s="82"/>
      <c r="E27" s="82"/>
      <c r="F27" s="83">
        <f>B27*C27*D27</f>
        <v>0</v>
      </c>
      <c r="G27" s="264" t="s">
        <v>9</v>
      </c>
      <c r="H27" s="264" t="s">
        <v>48</v>
      </c>
      <c r="I27" s="265"/>
    </row>
    <row r="28" spans="1:10" s="262" customFormat="1" ht="15" outlineLevel="1">
      <c r="A28" s="88"/>
      <c r="B28" s="75"/>
      <c r="C28" s="76"/>
      <c r="D28" s="77"/>
      <c r="E28" s="77"/>
      <c r="F28" s="78">
        <f t="shared" si="2"/>
        <v>0</v>
      </c>
      <c r="G28" s="264" t="s">
        <v>9</v>
      </c>
      <c r="H28" s="264" t="s">
        <v>48</v>
      </c>
      <c r="I28" s="265"/>
    </row>
    <row r="29" spans="1:10" s="262" customFormat="1" ht="17" outlineLevel="1">
      <c r="A29" s="299" t="s">
        <v>53</v>
      </c>
      <c r="B29" s="300"/>
      <c r="C29" s="301"/>
      <c r="D29" s="301"/>
      <c r="E29" s="301"/>
      <c r="F29" s="106">
        <f>SUM(F19:F28)</f>
        <v>0</v>
      </c>
      <c r="G29" s="263" t="s">
        <v>51</v>
      </c>
      <c r="H29" s="264"/>
      <c r="I29" s="265"/>
    </row>
    <row r="30" spans="1:10" s="262" customFormat="1" ht="19" outlineLevel="1">
      <c r="A30" s="305" t="s">
        <v>11</v>
      </c>
      <c r="B30" s="304"/>
      <c r="C30" s="304"/>
      <c r="D30" s="304"/>
      <c r="E30" s="304"/>
      <c r="F30" s="183"/>
      <c r="G30" s="263"/>
      <c r="H30" s="264"/>
      <c r="I30" s="265"/>
    </row>
    <row r="31" spans="1:10" s="262" customFormat="1" ht="16" outlineLevel="1">
      <c r="A31" s="306" t="s">
        <v>54</v>
      </c>
      <c r="B31" s="297"/>
      <c r="C31" s="302"/>
      <c r="D31" s="302"/>
      <c r="E31" s="302"/>
      <c r="F31" s="273"/>
      <c r="G31" s="263"/>
      <c r="H31" s="264"/>
      <c r="I31" s="265"/>
    </row>
    <row r="32" spans="1:10" s="262" customFormat="1" ht="15" outlineLevel="1">
      <c r="A32" s="2"/>
      <c r="B32" s="4"/>
      <c r="C32" s="5"/>
      <c r="D32" s="20"/>
      <c r="E32" s="20"/>
      <c r="F32" s="15">
        <f t="shared" ref="F32:F37" si="3">B32*C32*D32</f>
        <v>0</v>
      </c>
      <c r="G32" s="275" t="s">
        <v>55</v>
      </c>
      <c r="H32" s="264"/>
      <c r="I32" s="265"/>
    </row>
    <row r="33" spans="1:9" s="262" customFormat="1" ht="15" outlineLevel="1">
      <c r="A33" s="1"/>
      <c r="B33" s="3"/>
      <c r="C33" s="6"/>
      <c r="D33" s="21"/>
      <c r="E33" s="21"/>
      <c r="F33" s="16">
        <f t="shared" si="3"/>
        <v>0</v>
      </c>
      <c r="G33" s="275" t="s">
        <v>55</v>
      </c>
      <c r="H33" s="264"/>
      <c r="I33" s="265"/>
    </row>
    <row r="34" spans="1:9" s="262" customFormat="1" ht="15" outlineLevel="1">
      <c r="A34" s="307"/>
      <c r="B34" s="3"/>
      <c r="C34" s="6"/>
      <c r="D34" s="21"/>
      <c r="E34" s="21"/>
      <c r="F34" s="16">
        <f t="shared" si="3"/>
        <v>0</v>
      </c>
      <c r="G34" s="275" t="s">
        <v>55</v>
      </c>
      <c r="H34" s="264"/>
      <c r="I34" s="265"/>
    </row>
    <row r="35" spans="1:9" s="262" customFormat="1" ht="15" outlineLevel="1">
      <c r="A35" s="1"/>
      <c r="B35" s="3"/>
      <c r="C35" s="6"/>
      <c r="D35" s="21"/>
      <c r="E35" s="21"/>
      <c r="F35" s="16">
        <f t="shared" si="3"/>
        <v>0</v>
      </c>
      <c r="G35" s="275" t="s">
        <v>55</v>
      </c>
      <c r="H35" s="264"/>
      <c r="I35" s="265"/>
    </row>
    <row r="36" spans="1:9" s="262" customFormat="1" ht="15" outlineLevel="1">
      <c r="A36" s="1"/>
      <c r="B36" s="3"/>
      <c r="C36" s="6"/>
      <c r="D36" s="21"/>
      <c r="E36" s="21"/>
      <c r="F36" s="16">
        <f t="shared" si="3"/>
        <v>0</v>
      </c>
      <c r="G36" s="275" t="s">
        <v>55</v>
      </c>
      <c r="H36" s="264"/>
      <c r="I36" s="265"/>
    </row>
    <row r="37" spans="1:9" s="262" customFormat="1" ht="15" outlineLevel="1">
      <c r="A37" s="1"/>
      <c r="B37" s="3"/>
      <c r="C37" s="6"/>
      <c r="D37" s="21"/>
      <c r="E37" s="21"/>
      <c r="F37" s="16">
        <f t="shared" si="3"/>
        <v>0</v>
      </c>
      <c r="G37" s="275" t="s">
        <v>55</v>
      </c>
      <c r="H37" s="264"/>
      <c r="I37" s="265"/>
    </row>
    <row r="38" spans="1:9" s="262" customFormat="1" ht="15">
      <c r="A38" s="94"/>
      <c r="B38" s="89"/>
      <c r="C38" s="90"/>
      <c r="D38" s="91"/>
      <c r="E38" s="91"/>
      <c r="F38" s="92"/>
      <c r="G38" s="275" t="s">
        <v>55</v>
      </c>
      <c r="H38" s="264"/>
      <c r="I38" s="265"/>
    </row>
    <row r="39" spans="1:9" s="262" customFormat="1" ht="15">
      <c r="A39" s="87"/>
      <c r="B39" s="80"/>
      <c r="C39" s="81"/>
      <c r="D39" s="82"/>
      <c r="E39" s="82"/>
      <c r="F39" s="83">
        <f t="shared" ref="F39:F40" si="4">B39*C39*D39</f>
        <v>0</v>
      </c>
      <c r="G39" s="276" t="s">
        <v>29</v>
      </c>
      <c r="H39" s="264" t="s">
        <v>48</v>
      </c>
      <c r="I39" s="265"/>
    </row>
    <row r="40" spans="1:9" s="262" customFormat="1" ht="15" outlineLevel="1">
      <c r="A40" s="87"/>
      <c r="B40" s="80"/>
      <c r="C40" s="81"/>
      <c r="D40" s="82"/>
      <c r="E40" s="82"/>
      <c r="F40" s="83">
        <f t="shared" si="4"/>
        <v>0</v>
      </c>
      <c r="G40" s="276" t="s">
        <v>29</v>
      </c>
      <c r="H40" s="264" t="s">
        <v>48</v>
      </c>
      <c r="I40" s="265"/>
    </row>
    <row r="41" spans="1:9" s="262" customFormat="1" ht="15" outlineLevel="1">
      <c r="A41" s="93"/>
      <c r="B41" s="80"/>
      <c r="C41" s="81"/>
      <c r="D41" s="82"/>
      <c r="E41" s="82"/>
      <c r="F41" s="83">
        <f t="shared" ref="F41" si="5">B41*C41*D41</f>
        <v>0</v>
      </c>
      <c r="G41" s="276" t="s">
        <v>29</v>
      </c>
      <c r="H41" s="264" t="s">
        <v>48</v>
      </c>
      <c r="I41" s="265"/>
    </row>
    <row r="42" spans="1:9" s="262" customFormat="1" ht="17" outlineLevel="1">
      <c r="A42" s="299" t="s">
        <v>56</v>
      </c>
      <c r="B42" s="300"/>
      <c r="C42" s="301"/>
      <c r="D42" s="301"/>
      <c r="E42" s="301"/>
      <c r="F42" s="106">
        <f>SUM(F32:F41)</f>
        <v>0</v>
      </c>
      <c r="G42" s="263" t="s">
        <v>51</v>
      </c>
      <c r="H42" s="264"/>
      <c r="I42" s="265"/>
    </row>
    <row r="43" spans="1:9" s="262" customFormat="1" ht="16" outlineLevel="1">
      <c r="A43" s="306" t="s">
        <v>57</v>
      </c>
      <c r="B43" s="297"/>
      <c r="C43" s="302"/>
      <c r="D43" s="302"/>
      <c r="E43" s="302"/>
      <c r="F43" s="273"/>
      <c r="G43" s="263"/>
      <c r="H43" s="264"/>
      <c r="I43" s="265"/>
    </row>
    <row r="44" spans="1:9" s="262" customFormat="1" ht="15" outlineLevel="1">
      <c r="A44" s="2"/>
      <c r="B44" s="4"/>
      <c r="C44" s="5"/>
      <c r="D44" s="20"/>
      <c r="E44" s="20"/>
      <c r="F44" s="15">
        <f t="shared" ref="F44:F53" si="6">B44*C44*D44</f>
        <v>0</v>
      </c>
      <c r="G44" s="275" t="s">
        <v>58</v>
      </c>
      <c r="H44" s="264"/>
      <c r="I44" s="265"/>
    </row>
    <row r="45" spans="1:9" s="262" customFormat="1" ht="15" outlineLevel="1">
      <c r="A45" s="1"/>
      <c r="B45" s="3"/>
      <c r="C45" s="6"/>
      <c r="D45" s="21"/>
      <c r="E45" s="21"/>
      <c r="F45" s="16">
        <f t="shared" si="6"/>
        <v>0</v>
      </c>
      <c r="G45" s="275" t="s">
        <v>58</v>
      </c>
      <c r="H45" s="264"/>
      <c r="I45" s="265"/>
    </row>
    <row r="46" spans="1:9" s="262" customFormat="1" ht="15" outlineLevel="1">
      <c r="A46" s="1"/>
      <c r="B46" s="3"/>
      <c r="C46" s="6"/>
      <c r="D46" s="21"/>
      <c r="E46" s="21"/>
      <c r="F46" s="16">
        <f t="shared" si="6"/>
        <v>0</v>
      </c>
      <c r="G46" s="275" t="s">
        <v>58</v>
      </c>
      <c r="H46" s="264"/>
      <c r="I46" s="265"/>
    </row>
    <row r="47" spans="1:9" s="262" customFormat="1" ht="15" outlineLevel="1">
      <c r="A47" s="1"/>
      <c r="B47" s="3"/>
      <c r="C47" s="6"/>
      <c r="D47" s="21"/>
      <c r="E47" s="21"/>
      <c r="F47" s="16">
        <f t="shared" si="6"/>
        <v>0</v>
      </c>
      <c r="G47" s="275" t="s">
        <v>58</v>
      </c>
      <c r="H47" s="264"/>
      <c r="I47" s="265"/>
    </row>
    <row r="48" spans="1:9" s="262" customFormat="1" ht="15">
      <c r="A48" s="1"/>
      <c r="B48" s="3"/>
      <c r="C48" s="6"/>
      <c r="D48" s="21"/>
      <c r="E48" s="21"/>
      <c r="F48" s="16">
        <f t="shared" si="6"/>
        <v>0</v>
      </c>
      <c r="G48" s="275" t="s">
        <v>58</v>
      </c>
      <c r="H48" s="264"/>
      <c r="I48" s="265"/>
    </row>
    <row r="49" spans="1:9" s="262" customFormat="1" ht="15" outlineLevel="1">
      <c r="A49" s="1"/>
      <c r="B49" s="3"/>
      <c r="C49" s="6"/>
      <c r="D49" s="21"/>
      <c r="E49" s="21"/>
      <c r="F49" s="16">
        <f t="shared" si="6"/>
        <v>0</v>
      </c>
      <c r="G49" s="275" t="s">
        <v>58</v>
      </c>
      <c r="H49" s="264"/>
      <c r="I49" s="265"/>
    </row>
    <row r="50" spans="1:9" s="262" customFormat="1" ht="15" outlineLevel="1">
      <c r="A50" s="1"/>
      <c r="B50" s="3"/>
      <c r="C50" s="6"/>
      <c r="D50" s="21"/>
      <c r="E50" s="21"/>
      <c r="F50" s="16">
        <f t="shared" si="6"/>
        <v>0</v>
      </c>
      <c r="G50" s="275" t="s">
        <v>58</v>
      </c>
      <c r="H50" s="264"/>
      <c r="I50" s="265"/>
    </row>
    <row r="51" spans="1:9" s="262" customFormat="1" ht="16" outlineLevel="1">
      <c r="A51" s="79" t="s">
        <v>59</v>
      </c>
      <c r="B51" s="80"/>
      <c r="C51" s="81"/>
      <c r="D51" s="82"/>
      <c r="E51" s="82"/>
      <c r="F51" s="83">
        <f t="shared" si="6"/>
        <v>0</v>
      </c>
      <c r="G51" s="276" t="s">
        <v>29</v>
      </c>
      <c r="H51" s="264" t="s">
        <v>48</v>
      </c>
      <c r="I51" s="265"/>
    </row>
    <row r="52" spans="1:9" s="262" customFormat="1" ht="15" outlineLevel="1">
      <c r="A52" s="79"/>
      <c r="B52" s="80"/>
      <c r="C52" s="81"/>
      <c r="D52" s="82"/>
      <c r="E52" s="82"/>
      <c r="F52" s="83">
        <f t="shared" si="6"/>
        <v>0</v>
      </c>
      <c r="G52" s="276" t="s">
        <v>29</v>
      </c>
      <c r="H52" s="264" t="s">
        <v>48</v>
      </c>
      <c r="I52" s="265"/>
    </row>
    <row r="53" spans="1:9" s="262" customFormat="1" ht="15" outlineLevel="1">
      <c r="A53" s="84"/>
      <c r="B53" s="10"/>
      <c r="C53" s="11"/>
      <c r="D53" s="85"/>
      <c r="E53" s="85"/>
      <c r="F53" s="86">
        <f t="shared" si="6"/>
        <v>0</v>
      </c>
      <c r="G53" s="276" t="s">
        <v>29</v>
      </c>
      <c r="H53" s="264" t="s">
        <v>48</v>
      </c>
      <c r="I53" s="265"/>
    </row>
    <row r="54" spans="1:9" s="262" customFormat="1" ht="17" outlineLevel="1">
      <c r="A54" s="299" t="s">
        <v>60</v>
      </c>
      <c r="B54" s="300"/>
      <c r="C54" s="301"/>
      <c r="D54" s="301"/>
      <c r="E54" s="301"/>
      <c r="F54" s="106">
        <f>SUM(F44:F53)</f>
        <v>0</v>
      </c>
      <c r="G54" s="263" t="s">
        <v>51</v>
      </c>
      <c r="H54" s="264"/>
      <c r="I54" s="265"/>
    </row>
    <row r="55" spans="1:9" s="262" customFormat="1" ht="20" outlineLevel="1">
      <c r="A55" s="308" t="s">
        <v>61</v>
      </c>
      <c r="B55" s="296"/>
      <c r="C55" s="296"/>
      <c r="D55" s="296"/>
      <c r="E55" s="296"/>
      <c r="F55" s="258"/>
      <c r="G55" s="263"/>
      <c r="H55" s="264"/>
      <c r="I55" s="265"/>
    </row>
    <row r="56" spans="1:9" s="262" customFormat="1" ht="15" outlineLevel="1">
      <c r="A56" s="2"/>
      <c r="B56" s="4"/>
      <c r="C56" s="5"/>
      <c r="D56" s="20"/>
      <c r="E56" s="20"/>
      <c r="F56" s="15">
        <f t="shared" ref="F56:F65" si="7">B56*C56*D56</f>
        <v>0</v>
      </c>
      <c r="G56" s="275" t="s">
        <v>62</v>
      </c>
      <c r="H56" s="264"/>
      <c r="I56" s="265"/>
    </row>
    <row r="57" spans="1:9" s="262" customFormat="1" ht="15" outlineLevel="1">
      <c r="A57" s="1"/>
      <c r="B57" s="3"/>
      <c r="C57" s="6"/>
      <c r="D57" s="21"/>
      <c r="E57" s="21"/>
      <c r="F57" s="16">
        <f t="shared" si="7"/>
        <v>0</v>
      </c>
      <c r="G57" s="275" t="s">
        <v>62</v>
      </c>
      <c r="H57" s="264"/>
      <c r="I57" s="265"/>
    </row>
    <row r="58" spans="1:9" s="262" customFormat="1" ht="15" outlineLevel="1">
      <c r="A58" s="1"/>
      <c r="B58" s="3"/>
      <c r="C58" s="6"/>
      <c r="D58" s="21"/>
      <c r="E58" s="21"/>
      <c r="F58" s="16">
        <f t="shared" si="7"/>
        <v>0</v>
      </c>
      <c r="G58" s="275" t="s">
        <v>62</v>
      </c>
      <c r="H58" s="264"/>
      <c r="I58" s="265"/>
    </row>
    <row r="59" spans="1:9" s="262" customFormat="1" ht="15">
      <c r="A59" s="1"/>
      <c r="B59" s="3"/>
      <c r="C59" s="6"/>
      <c r="D59" s="21"/>
      <c r="E59" s="21"/>
      <c r="F59" s="16">
        <f t="shared" si="7"/>
        <v>0</v>
      </c>
      <c r="G59" s="275" t="s">
        <v>62</v>
      </c>
      <c r="H59" s="264"/>
      <c r="I59" s="265"/>
    </row>
    <row r="60" spans="1:9" s="262" customFormat="1" ht="15">
      <c r="A60" s="1"/>
      <c r="B60" s="3"/>
      <c r="C60" s="6"/>
      <c r="D60" s="21"/>
      <c r="E60" s="21"/>
      <c r="F60" s="16">
        <f t="shared" si="7"/>
        <v>0</v>
      </c>
      <c r="G60" s="275" t="s">
        <v>62</v>
      </c>
      <c r="H60" s="264"/>
      <c r="I60" s="265"/>
    </row>
    <row r="61" spans="1:9" s="262" customFormat="1" ht="15" outlineLevel="1">
      <c r="A61" s="1"/>
      <c r="B61" s="3"/>
      <c r="C61" s="6"/>
      <c r="D61" s="21"/>
      <c r="E61" s="21"/>
      <c r="F61" s="16">
        <f t="shared" si="7"/>
        <v>0</v>
      </c>
      <c r="G61" s="275" t="s">
        <v>62</v>
      </c>
      <c r="H61" s="264"/>
      <c r="I61" s="265"/>
    </row>
    <row r="62" spans="1:9" s="262" customFormat="1" ht="16" outlineLevel="1">
      <c r="A62" s="79" t="s">
        <v>63</v>
      </c>
      <c r="B62" s="71"/>
      <c r="C62" s="72"/>
      <c r="D62" s="73"/>
      <c r="E62" s="73"/>
      <c r="F62" s="74">
        <f t="shared" ref="F62" si="8">B62*C62*D62</f>
        <v>0</v>
      </c>
      <c r="G62" s="276" t="s">
        <v>29</v>
      </c>
      <c r="H62" s="264" t="s">
        <v>48</v>
      </c>
      <c r="I62" s="265"/>
    </row>
    <row r="63" spans="1:9" s="262" customFormat="1" ht="15" outlineLevel="1">
      <c r="A63" s="309"/>
      <c r="B63" s="71"/>
      <c r="C63" s="72"/>
      <c r="D63" s="73"/>
      <c r="E63" s="73"/>
      <c r="F63" s="74">
        <f t="shared" ref="F63" si="9">B63*C63*D63</f>
        <v>0</v>
      </c>
      <c r="G63" s="276" t="s">
        <v>29</v>
      </c>
      <c r="H63" s="264" t="s">
        <v>48</v>
      </c>
      <c r="I63" s="265"/>
    </row>
    <row r="64" spans="1:9" s="262" customFormat="1" ht="15" outlineLevel="1">
      <c r="A64" s="309"/>
      <c r="B64" s="75"/>
      <c r="C64" s="76"/>
      <c r="D64" s="77"/>
      <c r="E64" s="77"/>
      <c r="F64" s="78">
        <f t="shared" si="7"/>
        <v>0</v>
      </c>
      <c r="G64" s="276" t="s">
        <v>29</v>
      </c>
      <c r="H64" s="264" t="s">
        <v>48</v>
      </c>
      <c r="I64" s="265"/>
    </row>
    <row r="65" spans="1:9" s="262" customFormat="1" ht="15" outlineLevel="1">
      <c r="A65" s="309"/>
      <c r="B65" s="71"/>
      <c r="C65" s="72"/>
      <c r="D65" s="73"/>
      <c r="E65" s="73"/>
      <c r="F65" s="74">
        <f t="shared" si="7"/>
        <v>0</v>
      </c>
      <c r="G65" s="276" t="s">
        <v>29</v>
      </c>
      <c r="H65" s="264" t="s">
        <v>48</v>
      </c>
      <c r="I65" s="265"/>
    </row>
    <row r="66" spans="1:9" s="262" customFormat="1" ht="15">
      <c r="A66" s="309"/>
      <c r="B66" s="67"/>
      <c r="C66" s="68"/>
      <c r="D66" s="69"/>
      <c r="E66" s="69"/>
      <c r="F66" s="70">
        <f t="shared" ref="F66" si="10">B66*C66*D66</f>
        <v>0</v>
      </c>
      <c r="G66" s="276" t="s">
        <v>29</v>
      </c>
      <c r="H66" s="264" t="s">
        <v>48</v>
      </c>
      <c r="I66" s="265"/>
    </row>
    <row r="67" spans="1:9" s="262" customFormat="1" ht="17">
      <c r="A67" s="299" t="s">
        <v>64</v>
      </c>
      <c r="B67" s="300"/>
      <c r="C67" s="301"/>
      <c r="D67" s="301"/>
      <c r="E67" s="301"/>
      <c r="F67" s="106">
        <f>SUM(F56:F66)</f>
        <v>0</v>
      </c>
      <c r="G67" s="263" t="s">
        <v>51</v>
      </c>
      <c r="H67" s="264"/>
      <c r="I67" s="265"/>
    </row>
    <row r="68" spans="1:9" s="262" customFormat="1" ht="20" outlineLevel="1">
      <c r="A68" s="308" t="s">
        <v>65</v>
      </c>
      <c r="B68" s="296"/>
      <c r="C68" s="296"/>
      <c r="D68" s="296"/>
      <c r="E68" s="296"/>
      <c r="F68" s="258"/>
      <c r="G68" s="263"/>
      <c r="H68" s="264"/>
      <c r="I68" s="265"/>
    </row>
    <row r="69" spans="1:9" s="262" customFormat="1" ht="15" outlineLevel="1">
      <c r="A69" s="2"/>
      <c r="B69" s="4"/>
      <c r="C69" s="5"/>
      <c r="D69" s="20"/>
      <c r="E69" s="20"/>
      <c r="F69" s="15">
        <f t="shared" ref="F69:F77" si="11">B69*C69*D69</f>
        <v>0</v>
      </c>
      <c r="G69" s="275" t="s">
        <v>66</v>
      </c>
      <c r="H69" s="264"/>
      <c r="I69" s="265"/>
    </row>
    <row r="70" spans="1:9" s="262" customFormat="1" ht="15" outlineLevel="1">
      <c r="A70" s="1"/>
      <c r="B70" s="3"/>
      <c r="C70" s="6"/>
      <c r="D70" s="21"/>
      <c r="E70" s="21"/>
      <c r="F70" s="16">
        <f t="shared" si="11"/>
        <v>0</v>
      </c>
      <c r="G70" s="275" t="s">
        <v>66</v>
      </c>
      <c r="H70" s="264"/>
      <c r="I70" s="265"/>
    </row>
    <row r="71" spans="1:9" s="262" customFormat="1" ht="15" outlineLevel="1">
      <c r="A71" s="1"/>
      <c r="B71" s="3"/>
      <c r="C71" s="6"/>
      <c r="D71" s="21"/>
      <c r="E71" s="21"/>
      <c r="F71" s="16">
        <f t="shared" si="11"/>
        <v>0</v>
      </c>
      <c r="G71" s="275" t="s">
        <v>66</v>
      </c>
      <c r="H71" s="264"/>
      <c r="I71" s="265"/>
    </row>
    <row r="72" spans="1:9" s="262" customFormat="1" ht="15" outlineLevel="1">
      <c r="A72" s="1"/>
      <c r="B72" s="3"/>
      <c r="C72" s="6"/>
      <c r="D72" s="21"/>
      <c r="E72" s="21"/>
      <c r="F72" s="16">
        <f t="shared" si="11"/>
        <v>0</v>
      </c>
      <c r="G72" s="275" t="s">
        <v>66</v>
      </c>
      <c r="H72" s="264"/>
      <c r="I72" s="265"/>
    </row>
    <row r="73" spans="1:9" s="262" customFormat="1" ht="15" outlineLevel="1">
      <c r="A73" s="1"/>
      <c r="B73" s="3"/>
      <c r="C73" s="6"/>
      <c r="D73" s="21"/>
      <c r="E73" s="21"/>
      <c r="F73" s="16">
        <f t="shared" si="11"/>
        <v>0</v>
      </c>
      <c r="G73" s="275" t="s">
        <v>66</v>
      </c>
      <c r="H73" s="264"/>
      <c r="I73" s="265"/>
    </row>
    <row r="74" spans="1:9" s="262" customFormat="1" ht="16">
      <c r="A74" s="79" t="s">
        <v>67</v>
      </c>
      <c r="B74" s="75"/>
      <c r="C74" s="76"/>
      <c r="D74" s="77"/>
      <c r="E74" s="77"/>
      <c r="F74" s="78">
        <f t="shared" ref="F74:F75" si="12">B74*C74*D74</f>
        <v>0</v>
      </c>
      <c r="G74" s="276" t="s">
        <v>29</v>
      </c>
      <c r="H74" s="264" t="s">
        <v>48</v>
      </c>
      <c r="I74" s="265"/>
    </row>
    <row r="75" spans="1:9" s="262" customFormat="1" ht="15">
      <c r="A75" s="310"/>
      <c r="B75" s="71"/>
      <c r="C75" s="72"/>
      <c r="D75" s="73"/>
      <c r="E75" s="73"/>
      <c r="F75" s="74">
        <f t="shared" si="12"/>
        <v>0</v>
      </c>
      <c r="G75" s="276" t="s">
        <v>29</v>
      </c>
      <c r="H75" s="264" t="s">
        <v>48</v>
      </c>
      <c r="I75" s="265"/>
    </row>
    <row r="76" spans="1:9" s="262" customFormat="1" ht="15" outlineLevel="1">
      <c r="A76" s="79"/>
      <c r="B76" s="75"/>
      <c r="C76" s="76"/>
      <c r="D76" s="77"/>
      <c r="E76" s="77"/>
      <c r="F76" s="78">
        <f t="shared" si="11"/>
        <v>0</v>
      </c>
      <c r="G76" s="276" t="s">
        <v>29</v>
      </c>
      <c r="H76" s="264" t="s">
        <v>48</v>
      </c>
      <c r="I76" s="265"/>
    </row>
    <row r="77" spans="1:9" s="262" customFormat="1" ht="16" outlineLevel="1" thickBot="1">
      <c r="A77" s="309"/>
      <c r="B77" s="67"/>
      <c r="C77" s="68"/>
      <c r="D77" s="69"/>
      <c r="E77" s="69"/>
      <c r="F77" s="70">
        <f t="shared" si="11"/>
        <v>0</v>
      </c>
      <c r="G77" s="276" t="s">
        <v>29</v>
      </c>
      <c r="H77" s="264" t="s">
        <v>48</v>
      </c>
      <c r="I77" s="265"/>
    </row>
    <row r="78" spans="1:9" s="262" customFormat="1" ht="17" outlineLevel="1">
      <c r="A78" s="299" t="s">
        <v>68</v>
      </c>
      <c r="B78" s="300"/>
      <c r="C78" s="301"/>
      <c r="D78" s="301"/>
      <c r="E78" s="301"/>
      <c r="F78" s="106">
        <f>SUM(F69:F77)</f>
        <v>0</v>
      </c>
      <c r="G78" s="263" t="s">
        <v>51</v>
      </c>
      <c r="H78" s="264"/>
      <c r="I78" s="265"/>
    </row>
    <row r="79" spans="1:9" s="262" customFormat="1" ht="20" outlineLevel="1">
      <c r="A79" s="308" t="s">
        <v>69</v>
      </c>
      <c r="B79" s="296"/>
      <c r="C79" s="296"/>
      <c r="D79" s="296"/>
      <c r="E79" s="296"/>
      <c r="F79" s="258"/>
      <c r="G79" s="263"/>
      <c r="H79" s="264"/>
      <c r="I79" s="265"/>
    </row>
    <row r="80" spans="1:9" s="262" customFormat="1" ht="15" outlineLevel="1">
      <c r="A80" s="2"/>
      <c r="B80" s="4"/>
      <c r="C80" s="5"/>
      <c r="D80" s="20"/>
      <c r="E80" s="20"/>
      <c r="F80" s="15">
        <f t="shared" ref="F80:F89" si="13">B80*C80*D80</f>
        <v>0</v>
      </c>
      <c r="G80" s="275" t="s">
        <v>70</v>
      </c>
      <c r="H80" s="264"/>
      <c r="I80" s="265"/>
    </row>
    <row r="81" spans="1:9" s="262" customFormat="1" ht="15" outlineLevel="1">
      <c r="A81" s="1"/>
      <c r="B81" s="3"/>
      <c r="C81" s="6"/>
      <c r="D81" s="21"/>
      <c r="E81" s="21"/>
      <c r="F81" s="16">
        <f t="shared" si="13"/>
        <v>0</v>
      </c>
      <c r="G81" s="275" t="s">
        <v>70</v>
      </c>
      <c r="H81" s="264"/>
      <c r="I81" s="265"/>
    </row>
    <row r="82" spans="1:9" s="262" customFormat="1" ht="15" outlineLevel="1">
      <c r="A82" s="1"/>
      <c r="B82" s="3"/>
      <c r="C82" s="6"/>
      <c r="D82" s="21"/>
      <c r="E82" s="21"/>
      <c r="F82" s="16">
        <f t="shared" si="13"/>
        <v>0</v>
      </c>
      <c r="G82" s="275" t="s">
        <v>70</v>
      </c>
      <c r="H82" s="264"/>
      <c r="I82" s="265"/>
    </row>
    <row r="83" spans="1:9" s="262" customFormat="1" ht="15" outlineLevel="1">
      <c r="A83" s="1"/>
      <c r="B83" s="3"/>
      <c r="C83" s="6"/>
      <c r="D83" s="21"/>
      <c r="E83" s="21"/>
      <c r="F83" s="16">
        <f t="shared" si="13"/>
        <v>0</v>
      </c>
      <c r="G83" s="275" t="s">
        <v>70</v>
      </c>
      <c r="H83" s="264"/>
      <c r="I83" s="265"/>
    </row>
    <row r="84" spans="1:9" s="262" customFormat="1" ht="15" outlineLevel="1">
      <c r="A84" s="1"/>
      <c r="B84" s="3"/>
      <c r="C84" s="6"/>
      <c r="D84" s="21"/>
      <c r="E84" s="21"/>
      <c r="F84" s="16">
        <f t="shared" si="13"/>
        <v>0</v>
      </c>
      <c r="G84" s="275" t="s">
        <v>70</v>
      </c>
      <c r="H84" s="264"/>
      <c r="I84" s="265"/>
    </row>
    <row r="85" spans="1:9" s="262" customFormat="1" ht="15">
      <c r="A85" s="1"/>
      <c r="B85" s="3"/>
      <c r="C85" s="6"/>
      <c r="D85" s="21"/>
      <c r="E85" s="21"/>
      <c r="F85" s="16">
        <f t="shared" si="13"/>
        <v>0</v>
      </c>
      <c r="G85" s="275" t="s">
        <v>70</v>
      </c>
      <c r="H85" s="264"/>
      <c r="I85" s="265"/>
    </row>
    <row r="86" spans="1:9" s="262" customFormat="1" ht="15">
      <c r="A86" s="1"/>
      <c r="B86" s="3"/>
      <c r="C86" s="6"/>
      <c r="D86" s="21"/>
      <c r="E86" s="21"/>
      <c r="F86" s="16">
        <f t="shared" si="13"/>
        <v>0</v>
      </c>
      <c r="G86" s="275" t="s">
        <v>70</v>
      </c>
      <c r="H86" s="264"/>
      <c r="I86" s="265"/>
    </row>
    <row r="87" spans="1:9" s="262" customFormat="1" ht="15" outlineLevel="1">
      <c r="A87" s="1"/>
      <c r="B87" s="3"/>
      <c r="C87" s="6"/>
      <c r="D87" s="21"/>
      <c r="E87" s="21"/>
      <c r="F87" s="16">
        <f t="shared" si="13"/>
        <v>0</v>
      </c>
      <c r="G87" s="275" t="s">
        <v>70</v>
      </c>
      <c r="H87" s="264"/>
      <c r="I87" s="265"/>
    </row>
    <row r="88" spans="1:9" s="262" customFormat="1" ht="15" outlineLevel="1">
      <c r="A88" s="1"/>
      <c r="B88" s="3"/>
      <c r="C88" s="6"/>
      <c r="D88" s="21"/>
      <c r="E88" s="21"/>
      <c r="F88" s="16">
        <f t="shared" si="13"/>
        <v>0</v>
      </c>
      <c r="G88" s="275" t="s">
        <v>70</v>
      </c>
      <c r="H88" s="264"/>
      <c r="I88" s="265"/>
    </row>
    <row r="89" spans="1:9" s="262" customFormat="1" ht="15" outlineLevel="1">
      <c r="A89" s="7"/>
      <c r="B89" s="8"/>
      <c r="C89" s="9"/>
      <c r="D89" s="22"/>
      <c r="E89" s="25"/>
      <c r="F89" s="16">
        <f t="shared" si="13"/>
        <v>0</v>
      </c>
      <c r="G89" s="275" t="s">
        <v>70</v>
      </c>
      <c r="H89" s="264"/>
      <c r="I89" s="265"/>
    </row>
    <row r="90" spans="1:9" s="262" customFormat="1" ht="17" outlineLevel="1">
      <c r="A90" s="299" t="s">
        <v>71</v>
      </c>
      <c r="B90" s="300"/>
      <c r="C90" s="301"/>
      <c r="D90" s="301"/>
      <c r="E90" s="301"/>
      <c r="F90" s="106">
        <f>SUM(F80:F89)</f>
        <v>0</v>
      </c>
      <c r="G90" s="263" t="s">
        <v>51</v>
      </c>
      <c r="H90" s="264"/>
      <c r="I90" s="265"/>
    </row>
    <row r="91" spans="1:9" s="262" customFormat="1" ht="20" outlineLevel="1">
      <c r="A91" s="308" t="s">
        <v>72</v>
      </c>
      <c r="B91" s="296"/>
      <c r="C91" s="296"/>
      <c r="D91" s="296"/>
      <c r="E91" s="296"/>
      <c r="F91" s="258"/>
      <c r="G91" s="263"/>
      <c r="H91" s="264"/>
      <c r="I91" s="265"/>
    </row>
    <row r="92" spans="1:9" s="262" customFormat="1" ht="15" outlineLevel="1">
      <c r="A92" s="2"/>
      <c r="B92" s="4"/>
      <c r="C92" s="5"/>
      <c r="D92" s="20"/>
      <c r="E92" s="20"/>
      <c r="F92" s="15">
        <f t="shared" ref="F92:F101" si="14">B92*C92*D92</f>
        <v>0</v>
      </c>
      <c r="G92" s="275" t="s">
        <v>73</v>
      </c>
      <c r="H92" s="264"/>
      <c r="I92" s="265"/>
    </row>
    <row r="93" spans="1:9" s="262" customFormat="1" ht="15" outlineLevel="1">
      <c r="A93" s="1"/>
      <c r="B93" s="3"/>
      <c r="C93" s="6"/>
      <c r="D93" s="21"/>
      <c r="E93" s="21"/>
      <c r="F93" s="16">
        <f t="shared" si="14"/>
        <v>0</v>
      </c>
      <c r="G93" s="275" t="s">
        <v>73</v>
      </c>
      <c r="H93" s="264"/>
      <c r="I93" s="265"/>
    </row>
    <row r="94" spans="1:9" s="262" customFormat="1" ht="15">
      <c r="A94" s="1"/>
      <c r="B94" s="3"/>
      <c r="C94" s="6"/>
      <c r="D94" s="21"/>
      <c r="E94" s="21"/>
      <c r="F94" s="16">
        <f t="shared" si="14"/>
        <v>0</v>
      </c>
      <c r="G94" s="275" t="s">
        <v>73</v>
      </c>
      <c r="H94" s="264"/>
      <c r="I94" s="265"/>
    </row>
    <row r="95" spans="1:9" s="262" customFormat="1" ht="15">
      <c r="A95" s="1"/>
      <c r="B95" s="3"/>
      <c r="C95" s="6"/>
      <c r="D95" s="21"/>
      <c r="E95" s="21"/>
      <c r="F95" s="16">
        <f t="shared" si="14"/>
        <v>0</v>
      </c>
      <c r="G95" s="275" t="s">
        <v>73</v>
      </c>
      <c r="H95" s="264"/>
      <c r="I95" s="265"/>
    </row>
    <row r="96" spans="1:9" s="262" customFormat="1" ht="15" outlineLevel="1">
      <c r="A96" s="1"/>
      <c r="B96" s="3"/>
      <c r="C96" s="6"/>
      <c r="D96" s="21"/>
      <c r="E96" s="21"/>
      <c r="F96" s="16">
        <f t="shared" si="14"/>
        <v>0</v>
      </c>
      <c r="G96" s="275" t="s">
        <v>73</v>
      </c>
      <c r="H96" s="264"/>
      <c r="I96" s="265"/>
    </row>
    <row r="97" spans="1:9" s="262" customFormat="1" ht="15" outlineLevel="1">
      <c r="A97" s="1"/>
      <c r="B97" s="3"/>
      <c r="C97" s="6"/>
      <c r="D97" s="21"/>
      <c r="E97" s="21"/>
      <c r="F97" s="16">
        <f t="shared" si="14"/>
        <v>0</v>
      </c>
      <c r="G97" s="275" t="s">
        <v>73</v>
      </c>
      <c r="H97" s="264"/>
      <c r="I97" s="265"/>
    </row>
    <row r="98" spans="1:9" s="262" customFormat="1" ht="15" outlineLevel="1">
      <c r="A98" s="1"/>
      <c r="B98" s="3"/>
      <c r="C98" s="6"/>
      <c r="D98" s="21"/>
      <c r="E98" s="21"/>
      <c r="F98" s="16">
        <f t="shared" si="14"/>
        <v>0</v>
      </c>
      <c r="G98" s="275" t="s">
        <v>73</v>
      </c>
      <c r="H98" s="264"/>
      <c r="I98" s="265"/>
    </row>
    <row r="99" spans="1:9" s="262" customFormat="1" ht="15" outlineLevel="1">
      <c r="A99" s="1"/>
      <c r="B99" s="3"/>
      <c r="C99" s="6"/>
      <c r="D99" s="21"/>
      <c r="E99" s="21"/>
      <c r="F99" s="16">
        <f t="shared" si="14"/>
        <v>0</v>
      </c>
      <c r="G99" s="275" t="s">
        <v>73</v>
      </c>
      <c r="H99" s="264"/>
      <c r="I99" s="265"/>
    </row>
    <row r="100" spans="1:9" s="262" customFormat="1" ht="15" outlineLevel="1">
      <c r="A100" s="1"/>
      <c r="B100" s="3"/>
      <c r="C100" s="6"/>
      <c r="D100" s="21"/>
      <c r="E100" s="21"/>
      <c r="F100" s="16">
        <f t="shared" si="14"/>
        <v>0</v>
      </c>
      <c r="G100" s="275" t="s">
        <v>73</v>
      </c>
      <c r="H100" s="264"/>
      <c r="I100" s="265"/>
    </row>
    <row r="101" spans="1:9" s="262" customFormat="1" ht="15" outlineLevel="1">
      <c r="A101" s="1"/>
      <c r="B101" s="3"/>
      <c r="C101" s="6"/>
      <c r="D101" s="21"/>
      <c r="E101" s="21"/>
      <c r="F101" s="16">
        <f t="shared" si="14"/>
        <v>0</v>
      </c>
      <c r="G101" s="275" t="s">
        <v>73</v>
      </c>
      <c r="H101" s="264"/>
      <c r="I101" s="265"/>
    </row>
    <row r="102" spans="1:9" s="262" customFormat="1" ht="17" outlineLevel="1">
      <c r="A102" s="299" t="s">
        <v>74</v>
      </c>
      <c r="B102" s="300"/>
      <c r="C102" s="301"/>
      <c r="D102" s="301"/>
      <c r="E102" s="301"/>
      <c r="F102" s="106">
        <f>SUM(F92:F101)</f>
        <v>0</v>
      </c>
      <c r="G102" s="263" t="s">
        <v>51</v>
      </c>
      <c r="H102" s="264"/>
      <c r="I102" s="265"/>
    </row>
    <row r="103" spans="1:9" s="262" customFormat="1" ht="20">
      <c r="A103" s="308" t="s">
        <v>75</v>
      </c>
      <c r="B103" s="296"/>
      <c r="C103" s="296"/>
      <c r="D103" s="296"/>
      <c r="E103" s="296"/>
      <c r="F103" s="258"/>
      <c r="G103" s="263"/>
      <c r="H103" s="264"/>
      <c r="I103" s="265"/>
    </row>
    <row r="104" spans="1:9" s="262" customFormat="1" ht="15">
      <c r="A104" s="2"/>
      <c r="B104" s="4"/>
      <c r="C104" s="5"/>
      <c r="D104" s="20"/>
      <c r="E104" s="20"/>
      <c r="F104" s="15">
        <f t="shared" ref="F104:F113" si="15">B104*C104*D104</f>
        <v>0</v>
      </c>
      <c r="G104" s="275" t="s">
        <v>76</v>
      </c>
      <c r="H104" s="264"/>
      <c r="I104" s="265"/>
    </row>
    <row r="105" spans="1:9" s="262" customFormat="1" ht="15" outlineLevel="1">
      <c r="A105" s="1"/>
      <c r="B105" s="3"/>
      <c r="C105" s="6"/>
      <c r="D105" s="21"/>
      <c r="E105" s="21"/>
      <c r="F105" s="16">
        <f t="shared" si="15"/>
        <v>0</v>
      </c>
      <c r="G105" s="275" t="s">
        <v>76</v>
      </c>
      <c r="H105" s="264"/>
      <c r="I105" s="265"/>
    </row>
    <row r="106" spans="1:9" s="262" customFormat="1" ht="15" outlineLevel="1">
      <c r="A106" s="1"/>
      <c r="B106" s="3"/>
      <c r="C106" s="6"/>
      <c r="D106" s="21"/>
      <c r="E106" s="21"/>
      <c r="F106" s="16">
        <f t="shared" si="15"/>
        <v>0</v>
      </c>
      <c r="G106" s="275" t="s">
        <v>76</v>
      </c>
      <c r="H106" s="264"/>
      <c r="I106" s="265"/>
    </row>
    <row r="107" spans="1:9" s="262" customFormat="1" ht="15" outlineLevel="1">
      <c r="A107" s="1"/>
      <c r="B107" s="3"/>
      <c r="C107" s="6"/>
      <c r="D107" s="21"/>
      <c r="E107" s="21"/>
      <c r="F107" s="16">
        <f t="shared" si="15"/>
        <v>0</v>
      </c>
      <c r="G107" s="275" t="s">
        <v>76</v>
      </c>
      <c r="H107" s="264"/>
      <c r="I107" s="265"/>
    </row>
    <row r="108" spans="1:9" s="262" customFormat="1" ht="15" outlineLevel="1">
      <c r="A108" s="1"/>
      <c r="B108" s="3"/>
      <c r="C108" s="6"/>
      <c r="D108" s="21"/>
      <c r="E108" s="21"/>
      <c r="F108" s="16">
        <f t="shared" si="15"/>
        <v>0</v>
      </c>
      <c r="G108" s="275" t="s">
        <v>76</v>
      </c>
      <c r="H108" s="264"/>
      <c r="I108" s="265"/>
    </row>
    <row r="109" spans="1:9" s="262" customFormat="1" ht="15" outlineLevel="1">
      <c r="A109" s="1"/>
      <c r="B109" s="3"/>
      <c r="C109" s="6"/>
      <c r="D109" s="21"/>
      <c r="E109" s="21"/>
      <c r="F109" s="16">
        <f t="shared" si="15"/>
        <v>0</v>
      </c>
      <c r="G109" s="275" t="s">
        <v>76</v>
      </c>
      <c r="H109" s="264"/>
      <c r="I109" s="265"/>
    </row>
    <row r="110" spans="1:9" s="262" customFormat="1" ht="15" outlineLevel="1">
      <c r="A110" s="1"/>
      <c r="B110" s="3"/>
      <c r="C110" s="6"/>
      <c r="D110" s="21"/>
      <c r="E110" s="21"/>
      <c r="F110" s="16">
        <f t="shared" si="15"/>
        <v>0</v>
      </c>
      <c r="G110" s="275" t="s">
        <v>76</v>
      </c>
      <c r="H110" s="264"/>
      <c r="I110" s="265"/>
    </row>
    <row r="111" spans="1:9" s="262" customFormat="1" ht="15" outlineLevel="1">
      <c r="A111" s="1"/>
      <c r="B111" s="3"/>
      <c r="C111" s="6"/>
      <c r="D111" s="21"/>
      <c r="E111" s="21"/>
      <c r="F111" s="16">
        <f t="shared" si="15"/>
        <v>0</v>
      </c>
      <c r="G111" s="275" t="s">
        <v>76</v>
      </c>
      <c r="H111" s="264"/>
      <c r="I111" s="265"/>
    </row>
    <row r="112" spans="1:9" s="262" customFormat="1" ht="15" outlineLevel="1">
      <c r="A112" s="311" t="s">
        <v>77</v>
      </c>
      <c r="B112" s="80"/>
      <c r="C112" s="81"/>
      <c r="D112" s="82"/>
      <c r="E112" s="82"/>
      <c r="F112" s="83">
        <f t="shared" si="15"/>
        <v>0</v>
      </c>
      <c r="G112" s="276" t="s">
        <v>29</v>
      </c>
      <c r="H112" s="264" t="s">
        <v>48</v>
      </c>
      <c r="I112" s="265"/>
    </row>
    <row r="113" spans="1:9" s="262" customFormat="1" ht="15" outlineLevel="1">
      <c r="A113" s="84"/>
      <c r="B113" s="10"/>
      <c r="C113" s="11"/>
      <c r="D113" s="85"/>
      <c r="E113" s="85"/>
      <c r="F113" s="86">
        <f t="shared" si="15"/>
        <v>0</v>
      </c>
      <c r="G113" s="276" t="s">
        <v>29</v>
      </c>
      <c r="H113" s="264" t="s">
        <v>48</v>
      </c>
      <c r="I113" s="265"/>
    </row>
    <row r="114" spans="1:9" s="262" customFormat="1" ht="17">
      <c r="A114" s="299" t="s">
        <v>78</v>
      </c>
      <c r="B114" s="300"/>
      <c r="C114" s="301"/>
      <c r="D114" s="301"/>
      <c r="E114" s="301"/>
      <c r="F114" s="106">
        <f>SUM(F104:F113)</f>
        <v>0</v>
      </c>
      <c r="G114" s="263" t="s">
        <v>51</v>
      </c>
      <c r="H114" s="264"/>
      <c r="I114" s="265"/>
    </row>
    <row r="115" spans="1:9" s="262" customFormat="1" ht="21">
      <c r="A115" s="312" t="s">
        <v>79</v>
      </c>
      <c r="B115" s="300"/>
      <c r="C115" s="301"/>
      <c r="D115" s="301"/>
      <c r="E115" s="301"/>
      <c r="F115" s="107">
        <f>F114+F102+F90+F78+F67+F54+F42</f>
        <v>0</v>
      </c>
      <c r="G115" s="263"/>
      <c r="H115" s="263"/>
      <c r="I115" s="265"/>
    </row>
    <row r="116" spans="1:9" s="262" customFormat="1" ht="19" outlineLevel="1">
      <c r="A116" s="305" t="s">
        <v>14</v>
      </c>
      <c r="B116" s="313"/>
      <c r="C116" s="314"/>
      <c r="D116" s="314"/>
      <c r="E116" s="314"/>
      <c r="F116" s="66"/>
      <c r="G116" s="263"/>
      <c r="H116" s="264"/>
      <c r="I116" s="265"/>
    </row>
    <row r="117" spans="1:9" s="262" customFormat="1" ht="20" outlineLevel="1">
      <c r="A117" s="306" t="s">
        <v>80</v>
      </c>
      <c r="B117" s="296"/>
      <c r="C117" s="296"/>
      <c r="D117" s="296"/>
      <c r="E117" s="296"/>
      <c r="F117" s="258"/>
      <c r="G117" s="263"/>
      <c r="H117" s="264"/>
      <c r="I117" s="265"/>
    </row>
    <row r="118" spans="1:9" s="262" customFormat="1" ht="15" outlineLevel="1">
      <c r="A118" s="2"/>
      <c r="B118" s="4"/>
      <c r="C118" s="5"/>
      <c r="D118" s="20"/>
      <c r="E118" s="20"/>
      <c r="F118" s="15">
        <f t="shared" ref="F118:F127" si="16">B118*C118*D118</f>
        <v>0</v>
      </c>
      <c r="G118" s="275" t="s">
        <v>81</v>
      </c>
      <c r="H118" s="264"/>
      <c r="I118" s="265"/>
    </row>
    <row r="119" spans="1:9" s="262" customFormat="1" ht="15" outlineLevel="1">
      <c r="A119" s="1"/>
      <c r="B119" s="3"/>
      <c r="C119" s="6"/>
      <c r="D119" s="21"/>
      <c r="E119" s="21"/>
      <c r="F119" s="16">
        <f t="shared" si="16"/>
        <v>0</v>
      </c>
      <c r="G119" s="275" t="s">
        <v>81</v>
      </c>
      <c r="H119" s="264"/>
      <c r="I119" s="265"/>
    </row>
    <row r="120" spans="1:9" s="262" customFormat="1" ht="15" outlineLevel="1">
      <c r="A120" s="1"/>
      <c r="B120" s="3"/>
      <c r="C120" s="6"/>
      <c r="D120" s="21"/>
      <c r="E120" s="21"/>
      <c r="F120" s="16">
        <f t="shared" si="16"/>
        <v>0</v>
      </c>
      <c r="G120" s="275" t="s">
        <v>81</v>
      </c>
      <c r="H120" s="264"/>
      <c r="I120" s="265"/>
    </row>
    <row r="121" spans="1:9" s="262" customFormat="1" ht="15" outlineLevel="1">
      <c r="A121" s="1"/>
      <c r="B121" s="3"/>
      <c r="C121" s="6"/>
      <c r="D121" s="21"/>
      <c r="E121" s="21"/>
      <c r="F121" s="16">
        <f t="shared" si="16"/>
        <v>0</v>
      </c>
      <c r="G121" s="275" t="s">
        <v>81</v>
      </c>
      <c r="H121" s="264"/>
      <c r="I121" s="265"/>
    </row>
    <row r="122" spans="1:9" s="262" customFormat="1" ht="15" outlineLevel="1">
      <c r="A122" s="1"/>
      <c r="B122" s="3"/>
      <c r="C122" s="6"/>
      <c r="D122" s="21"/>
      <c r="E122" s="21"/>
      <c r="F122" s="16">
        <f t="shared" si="16"/>
        <v>0</v>
      </c>
      <c r="G122" s="275" t="s">
        <v>81</v>
      </c>
      <c r="H122" s="264"/>
      <c r="I122" s="265"/>
    </row>
    <row r="123" spans="1:9" s="262" customFormat="1" ht="15" outlineLevel="1">
      <c r="A123" s="1"/>
      <c r="B123" s="3"/>
      <c r="C123" s="6"/>
      <c r="D123" s="21"/>
      <c r="E123" s="21"/>
      <c r="F123" s="16">
        <f t="shared" si="16"/>
        <v>0</v>
      </c>
      <c r="G123" s="275" t="s">
        <v>81</v>
      </c>
      <c r="H123" s="264"/>
      <c r="I123" s="265"/>
    </row>
    <row r="124" spans="1:9" s="262" customFormat="1" ht="15" outlineLevel="1">
      <c r="A124" s="1"/>
      <c r="B124" s="3"/>
      <c r="C124" s="6"/>
      <c r="D124" s="21"/>
      <c r="E124" s="21"/>
      <c r="F124" s="16">
        <f t="shared" si="16"/>
        <v>0</v>
      </c>
      <c r="G124" s="275" t="s">
        <v>81</v>
      </c>
      <c r="H124" s="264"/>
      <c r="I124" s="265"/>
    </row>
    <row r="125" spans="1:9" s="262" customFormat="1" ht="15">
      <c r="A125" s="1"/>
      <c r="B125" s="3"/>
      <c r="C125" s="6"/>
      <c r="D125" s="21"/>
      <c r="E125" s="21"/>
      <c r="F125" s="16">
        <f t="shared" si="16"/>
        <v>0</v>
      </c>
      <c r="G125" s="275" t="s">
        <v>81</v>
      </c>
      <c r="H125" s="264"/>
      <c r="I125" s="265"/>
    </row>
    <row r="126" spans="1:9" s="262" customFormat="1" ht="15">
      <c r="A126" s="1"/>
      <c r="B126" s="3"/>
      <c r="C126" s="6"/>
      <c r="D126" s="21"/>
      <c r="E126" s="21"/>
      <c r="F126" s="16">
        <f t="shared" si="16"/>
        <v>0</v>
      </c>
      <c r="G126" s="275" t="s">
        <v>81</v>
      </c>
      <c r="H126" s="264"/>
      <c r="I126" s="265"/>
    </row>
    <row r="127" spans="1:9" s="262" customFormat="1" ht="15" outlineLevel="1">
      <c r="A127" s="1"/>
      <c r="B127" s="3"/>
      <c r="C127" s="6"/>
      <c r="D127" s="21"/>
      <c r="E127" s="25"/>
      <c r="F127" s="16">
        <f t="shared" si="16"/>
        <v>0</v>
      </c>
      <c r="G127" s="275" t="s">
        <v>81</v>
      </c>
      <c r="H127" s="264"/>
      <c r="I127" s="265"/>
    </row>
    <row r="128" spans="1:9" s="262" customFormat="1" ht="17" outlineLevel="1">
      <c r="A128" s="299" t="s">
        <v>82</v>
      </c>
      <c r="B128" s="300"/>
      <c r="C128" s="301"/>
      <c r="D128" s="301"/>
      <c r="E128" s="315"/>
      <c r="F128" s="105">
        <f>SUM(F118:F127)</f>
        <v>0</v>
      </c>
      <c r="G128" s="263" t="s">
        <v>51</v>
      </c>
      <c r="H128" s="264"/>
      <c r="I128" s="265"/>
    </row>
    <row r="129" spans="1:9" s="262" customFormat="1" ht="15" outlineLevel="1">
      <c r="A129" s="61" t="s">
        <v>83</v>
      </c>
      <c r="B129" s="61"/>
      <c r="C129" s="61"/>
      <c r="D129" s="61"/>
      <c r="E129" s="61"/>
      <c r="F129" s="277"/>
      <c r="G129" s="263"/>
      <c r="H129" s="264"/>
      <c r="I129" s="265"/>
    </row>
    <row r="130" spans="1:9" s="262" customFormat="1" ht="15" outlineLevel="1">
      <c r="A130" s="2"/>
      <c r="B130" s="4"/>
      <c r="C130" s="5"/>
      <c r="D130" s="20"/>
      <c r="E130" s="20"/>
      <c r="F130" s="15">
        <f t="shared" ref="F130:F140" si="17">B130*C130*D130</f>
        <v>0</v>
      </c>
      <c r="G130" s="275" t="s">
        <v>84</v>
      </c>
      <c r="H130" s="264"/>
      <c r="I130" s="265"/>
    </row>
    <row r="131" spans="1:9" s="262" customFormat="1" ht="15" outlineLevel="1">
      <c r="A131" s="1"/>
      <c r="B131" s="3"/>
      <c r="C131" s="6"/>
      <c r="D131" s="21"/>
      <c r="E131" s="21"/>
      <c r="F131" s="16">
        <f t="shared" si="17"/>
        <v>0</v>
      </c>
      <c r="G131" s="275" t="s">
        <v>84</v>
      </c>
      <c r="H131" s="264"/>
      <c r="I131" s="265"/>
    </row>
    <row r="132" spans="1:9" s="262" customFormat="1" ht="15" outlineLevel="1">
      <c r="A132" s="1"/>
      <c r="B132" s="3"/>
      <c r="C132" s="6"/>
      <c r="D132" s="21"/>
      <c r="E132" s="21"/>
      <c r="F132" s="16">
        <f t="shared" si="17"/>
        <v>0</v>
      </c>
      <c r="G132" s="275" t="s">
        <v>84</v>
      </c>
      <c r="H132" s="264"/>
      <c r="I132" s="265"/>
    </row>
    <row r="133" spans="1:9" s="262" customFormat="1" ht="15" outlineLevel="1">
      <c r="A133" s="1"/>
      <c r="B133" s="3"/>
      <c r="C133" s="6"/>
      <c r="D133" s="21"/>
      <c r="E133" s="21"/>
      <c r="F133" s="16">
        <f t="shared" si="17"/>
        <v>0</v>
      </c>
      <c r="G133" s="275" t="s">
        <v>84</v>
      </c>
      <c r="H133" s="264"/>
      <c r="I133" s="265"/>
    </row>
    <row r="134" spans="1:9" s="262" customFormat="1" ht="15">
      <c r="A134" s="1"/>
      <c r="B134" s="3"/>
      <c r="C134" s="6"/>
      <c r="D134" s="21"/>
      <c r="E134" s="21"/>
      <c r="F134" s="16">
        <f t="shared" si="17"/>
        <v>0</v>
      </c>
      <c r="G134" s="275" t="s">
        <v>84</v>
      </c>
      <c r="H134" s="264"/>
      <c r="I134" s="265"/>
    </row>
    <row r="135" spans="1:9" s="262" customFormat="1" ht="15">
      <c r="A135" s="1"/>
      <c r="B135" s="3"/>
      <c r="C135" s="6"/>
      <c r="D135" s="21"/>
      <c r="E135" s="21"/>
      <c r="F135" s="16">
        <f t="shared" si="17"/>
        <v>0</v>
      </c>
      <c r="G135" s="275" t="s">
        <v>84</v>
      </c>
      <c r="H135" s="264"/>
      <c r="I135" s="265"/>
    </row>
    <row r="136" spans="1:9" s="262" customFormat="1" ht="15" outlineLevel="1">
      <c r="A136" s="1"/>
      <c r="B136" s="3"/>
      <c r="C136" s="6"/>
      <c r="D136" s="21"/>
      <c r="E136" s="21"/>
      <c r="F136" s="16">
        <f t="shared" si="17"/>
        <v>0</v>
      </c>
      <c r="G136" s="275" t="s">
        <v>84</v>
      </c>
      <c r="H136" s="264"/>
      <c r="I136" s="265"/>
    </row>
    <row r="137" spans="1:9" s="262" customFormat="1" ht="15" outlineLevel="1">
      <c r="A137" s="1"/>
      <c r="B137" s="3"/>
      <c r="C137" s="6"/>
      <c r="D137" s="21"/>
      <c r="E137" s="21"/>
      <c r="F137" s="16">
        <f t="shared" si="17"/>
        <v>0</v>
      </c>
      <c r="G137" s="275" t="s">
        <v>84</v>
      </c>
      <c r="H137" s="264"/>
      <c r="I137" s="265"/>
    </row>
    <row r="138" spans="1:9" s="262" customFormat="1" ht="15" outlineLevel="1">
      <c r="A138" s="1"/>
      <c r="B138" s="3"/>
      <c r="C138" s="6"/>
      <c r="D138" s="21"/>
      <c r="E138" s="21"/>
      <c r="F138" s="16">
        <f t="shared" si="17"/>
        <v>0</v>
      </c>
      <c r="G138" s="275" t="s">
        <v>84</v>
      </c>
      <c r="H138" s="264"/>
      <c r="I138" s="265"/>
    </row>
    <row r="139" spans="1:9" s="262" customFormat="1" ht="15" outlineLevel="1">
      <c r="A139" s="26"/>
      <c r="B139" s="27"/>
      <c r="C139" s="28"/>
      <c r="D139" s="29"/>
      <c r="E139" s="29"/>
      <c r="F139" s="18">
        <f t="shared" si="17"/>
        <v>0</v>
      </c>
      <c r="G139" s="275" t="s">
        <v>84</v>
      </c>
      <c r="H139" s="264"/>
      <c r="I139" s="265"/>
    </row>
    <row r="140" spans="1:9" s="262" customFormat="1" ht="15" outlineLevel="1">
      <c r="A140" s="316"/>
      <c r="B140" s="63"/>
      <c r="C140" s="64"/>
      <c r="D140" s="65"/>
      <c r="E140" s="114"/>
      <c r="F140" s="18">
        <f t="shared" si="17"/>
        <v>0</v>
      </c>
      <c r="G140" s="275" t="s">
        <v>84</v>
      </c>
      <c r="H140" s="264"/>
      <c r="I140" s="265"/>
    </row>
    <row r="141" spans="1:9" s="262" customFormat="1" ht="17" outlineLevel="1">
      <c r="A141" s="317" t="s">
        <v>85</v>
      </c>
      <c r="B141" s="318"/>
      <c r="C141" s="319"/>
      <c r="D141" s="319"/>
      <c r="E141" s="319"/>
      <c r="F141" s="105">
        <f>SUM(F130:F140)</f>
        <v>0</v>
      </c>
      <c r="G141" s="263" t="s">
        <v>51</v>
      </c>
      <c r="H141" s="264"/>
      <c r="I141" s="265"/>
    </row>
    <row r="142" spans="1:9" s="262" customFormat="1" ht="15" outlineLevel="1">
      <c r="A142" s="61" t="s">
        <v>86</v>
      </c>
      <c r="B142" s="61"/>
      <c r="C142" s="61"/>
      <c r="D142" s="61"/>
      <c r="E142" s="61"/>
      <c r="F142" s="277"/>
      <c r="G142" s="263"/>
      <c r="H142" s="264"/>
      <c r="I142" s="265"/>
    </row>
    <row r="143" spans="1:9" s="262" customFormat="1" ht="15">
      <c r="A143" s="2"/>
      <c r="B143" s="4"/>
      <c r="C143" s="5"/>
      <c r="D143" s="20"/>
      <c r="E143" s="20"/>
      <c r="F143" s="15">
        <f t="shared" ref="F143:F152" si="18">B143*C143*D143</f>
        <v>0</v>
      </c>
      <c r="G143" s="275" t="s">
        <v>87</v>
      </c>
      <c r="H143" s="264"/>
      <c r="I143" s="265"/>
    </row>
    <row r="144" spans="1:9" s="262" customFormat="1" ht="15">
      <c r="A144" s="1"/>
      <c r="B144" s="3"/>
      <c r="C144" s="6"/>
      <c r="D144" s="21"/>
      <c r="E144" s="21"/>
      <c r="F144" s="16">
        <f t="shared" si="18"/>
        <v>0</v>
      </c>
      <c r="G144" s="275" t="s">
        <v>87</v>
      </c>
      <c r="H144" s="264"/>
      <c r="I144" s="265"/>
    </row>
    <row r="145" spans="1:9" s="262" customFormat="1" ht="15">
      <c r="A145" s="1"/>
      <c r="B145" s="3"/>
      <c r="C145" s="6"/>
      <c r="D145" s="21"/>
      <c r="E145" s="21"/>
      <c r="F145" s="16">
        <f t="shared" si="18"/>
        <v>0</v>
      </c>
      <c r="G145" s="275" t="s">
        <v>87</v>
      </c>
      <c r="H145" s="264"/>
      <c r="I145" s="265"/>
    </row>
    <row r="146" spans="1:9" s="262" customFormat="1" ht="15">
      <c r="A146" s="1"/>
      <c r="B146" s="3"/>
      <c r="C146" s="6"/>
      <c r="D146" s="21"/>
      <c r="E146" s="21"/>
      <c r="F146" s="16">
        <f t="shared" si="18"/>
        <v>0</v>
      </c>
      <c r="G146" s="275" t="s">
        <v>87</v>
      </c>
      <c r="H146" s="264"/>
      <c r="I146" s="265"/>
    </row>
    <row r="147" spans="1:9" s="262" customFormat="1" ht="15" outlineLevel="1">
      <c r="A147" s="1"/>
      <c r="B147" s="3"/>
      <c r="C147" s="6"/>
      <c r="D147" s="21"/>
      <c r="E147" s="21"/>
      <c r="F147" s="16">
        <f t="shared" si="18"/>
        <v>0</v>
      </c>
      <c r="G147" s="275" t="s">
        <v>87</v>
      </c>
      <c r="H147" s="264"/>
      <c r="I147" s="265"/>
    </row>
    <row r="148" spans="1:9" s="262" customFormat="1" ht="15" outlineLevel="1">
      <c r="A148" s="1"/>
      <c r="B148" s="3"/>
      <c r="C148" s="6"/>
      <c r="D148" s="21"/>
      <c r="E148" s="21"/>
      <c r="F148" s="16">
        <f t="shared" si="18"/>
        <v>0</v>
      </c>
      <c r="G148" s="275" t="s">
        <v>87</v>
      </c>
      <c r="H148" s="264"/>
      <c r="I148" s="265"/>
    </row>
    <row r="149" spans="1:9" s="262" customFormat="1" ht="15" outlineLevel="1">
      <c r="A149" s="1"/>
      <c r="B149" s="3"/>
      <c r="C149" s="6"/>
      <c r="D149" s="21"/>
      <c r="E149" s="21"/>
      <c r="F149" s="16">
        <f t="shared" si="18"/>
        <v>0</v>
      </c>
      <c r="G149" s="275" t="s">
        <v>87</v>
      </c>
      <c r="H149" s="264"/>
      <c r="I149" s="265"/>
    </row>
    <row r="150" spans="1:9" s="262" customFormat="1" ht="15" outlineLevel="1">
      <c r="A150" s="1"/>
      <c r="B150" s="3"/>
      <c r="C150" s="6"/>
      <c r="D150" s="21"/>
      <c r="E150" s="21"/>
      <c r="F150" s="16">
        <f t="shared" si="18"/>
        <v>0</v>
      </c>
      <c r="G150" s="275" t="s">
        <v>87</v>
      </c>
      <c r="H150" s="264"/>
      <c r="I150" s="265"/>
    </row>
    <row r="151" spans="1:9" s="262" customFormat="1" ht="15" outlineLevel="1">
      <c r="A151" s="1"/>
      <c r="B151" s="3"/>
      <c r="C151" s="6"/>
      <c r="D151" s="21"/>
      <c r="E151" s="21"/>
      <c r="F151" s="16">
        <f t="shared" si="18"/>
        <v>0</v>
      </c>
      <c r="G151" s="275" t="s">
        <v>87</v>
      </c>
      <c r="H151" s="264"/>
      <c r="I151" s="265"/>
    </row>
    <row r="152" spans="1:9" s="262" customFormat="1" ht="15" outlineLevel="1">
      <c r="A152" s="1"/>
      <c r="B152" s="3"/>
      <c r="C152" s="6"/>
      <c r="D152" s="21"/>
      <c r="E152" s="21"/>
      <c r="F152" s="16">
        <f t="shared" si="18"/>
        <v>0</v>
      </c>
      <c r="G152" s="275" t="s">
        <v>87</v>
      </c>
      <c r="H152" s="264"/>
      <c r="I152" s="265"/>
    </row>
    <row r="153" spans="1:9" s="262" customFormat="1" ht="17" outlineLevel="1">
      <c r="A153" s="299" t="s">
        <v>88</v>
      </c>
      <c r="B153" s="300"/>
      <c r="C153" s="319"/>
      <c r="D153" s="319"/>
      <c r="E153" s="319"/>
      <c r="F153" s="105">
        <f>SUM(F143:F152)</f>
        <v>0</v>
      </c>
      <c r="G153" s="263" t="s">
        <v>51</v>
      </c>
      <c r="H153" s="264"/>
      <c r="I153" s="265"/>
    </row>
    <row r="154" spans="1:9" s="262" customFormat="1" ht="15">
      <c r="A154" s="61" t="s">
        <v>89</v>
      </c>
      <c r="B154" s="61"/>
      <c r="C154" s="61"/>
      <c r="D154" s="61"/>
      <c r="E154" s="61"/>
      <c r="F154" s="277"/>
      <c r="G154" s="263"/>
      <c r="H154" s="264"/>
      <c r="I154" s="265"/>
    </row>
    <row r="155" spans="1:9" s="262" customFormat="1" ht="15">
      <c r="A155" s="2"/>
      <c r="B155" s="4"/>
      <c r="C155" s="5"/>
      <c r="D155" s="20"/>
      <c r="E155" s="20"/>
      <c r="F155" s="15">
        <f t="shared" ref="F155:F161" si="19">B155*C155*D155</f>
        <v>0</v>
      </c>
      <c r="G155" s="275" t="s">
        <v>90</v>
      </c>
      <c r="H155" s="264"/>
      <c r="I155" s="265"/>
    </row>
    <row r="156" spans="1:9" s="262" customFormat="1" ht="15" outlineLevel="1">
      <c r="A156" s="1"/>
      <c r="B156" s="3"/>
      <c r="C156" s="6"/>
      <c r="D156" s="21"/>
      <c r="E156" s="21"/>
      <c r="F156" s="16">
        <f t="shared" si="19"/>
        <v>0</v>
      </c>
      <c r="G156" s="275" t="s">
        <v>90</v>
      </c>
      <c r="H156" s="264"/>
      <c r="I156" s="265"/>
    </row>
    <row r="157" spans="1:9" s="262" customFormat="1" ht="15" outlineLevel="1">
      <c r="A157" s="1"/>
      <c r="B157" s="3"/>
      <c r="C157" s="6"/>
      <c r="D157" s="21"/>
      <c r="E157" s="21"/>
      <c r="F157" s="16">
        <f t="shared" si="19"/>
        <v>0</v>
      </c>
      <c r="G157" s="275" t="s">
        <v>90</v>
      </c>
      <c r="H157" s="264"/>
      <c r="I157" s="265"/>
    </row>
    <row r="158" spans="1:9" s="262" customFormat="1" ht="15" outlineLevel="1">
      <c r="A158" s="1"/>
      <c r="B158" s="3"/>
      <c r="C158" s="6"/>
      <c r="D158" s="21"/>
      <c r="E158" s="21"/>
      <c r="F158" s="16">
        <f t="shared" si="19"/>
        <v>0</v>
      </c>
      <c r="G158" s="275" t="s">
        <v>90</v>
      </c>
      <c r="H158" s="264"/>
      <c r="I158" s="265"/>
    </row>
    <row r="159" spans="1:9" s="262" customFormat="1" ht="15" outlineLevel="1">
      <c r="A159" s="1"/>
      <c r="B159" s="3"/>
      <c r="C159" s="6"/>
      <c r="D159" s="21"/>
      <c r="E159" s="21"/>
      <c r="F159" s="16">
        <f t="shared" si="19"/>
        <v>0</v>
      </c>
      <c r="G159" s="275" t="s">
        <v>90</v>
      </c>
      <c r="H159" s="264"/>
      <c r="I159" s="265"/>
    </row>
    <row r="160" spans="1:9" s="262" customFormat="1" ht="15" outlineLevel="1">
      <c r="A160" s="1"/>
      <c r="B160" s="3"/>
      <c r="C160" s="6"/>
      <c r="D160" s="21"/>
      <c r="E160" s="21"/>
      <c r="F160" s="16">
        <f t="shared" si="19"/>
        <v>0</v>
      </c>
      <c r="G160" s="275" t="s">
        <v>90</v>
      </c>
      <c r="H160" s="264"/>
      <c r="I160" s="265"/>
    </row>
    <row r="161" spans="1:9" s="262" customFormat="1" ht="15" outlineLevel="1">
      <c r="A161" s="1"/>
      <c r="B161" s="3"/>
      <c r="C161" s="6"/>
      <c r="D161" s="21"/>
      <c r="E161" s="21"/>
      <c r="F161" s="16">
        <f t="shared" si="19"/>
        <v>0</v>
      </c>
      <c r="G161" s="275" t="s">
        <v>90</v>
      </c>
      <c r="H161" s="264"/>
      <c r="I161" s="265"/>
    </row>
    <row r="162" spans="1:9" s="262" customFormat="1" ht="17" outlineLevel="1">
      <c r="A162" s="299" t="s">
        <v>91</v>
      </c>
      <c r="B162" s="300"/>
      <c r="C162" s="319"/>
      <c r="D162" s="319"/>
      <c r="E162" s="319"/>
      <c r="F162" s="105">
        <f>SUM(F155:F161)</f>
        <v>0</v>
      </c>
      <c r="G162" s="263" t="s">
        <v>51</v>
      </c>
      <c r="H162" s="264"/>
      <c r="I162" s="265"/>
    </row>
    <row r="163" spans="1:9" s="262" customFormat="1" ht="15" outlineLevel="1">
      <c r="A163" s="61" t="s">
        <v>92</v>
      </c>
      <c r="B163" s="61"/>
      <c r="C163" s="61"/>
      <c r="D163" s="61"/>
      <c r="E163" s="61"/>
      <c r="F163" s="277"/>
      <c r="G163" s="263"/>
      <c r="H163" s="264"/>
      <c r="I163" s="265"/>
    </row>
    <row r="164" spans="1:9" s="262" customFormat="1" ht="15">
      <c r="A164" s="2"/>
      <c r="B164" s="4"/>
      <c r="C164" s="5"/>
      <c r="D164" s="20"/>
      <c r="E164" s="20"/>
      <c r="F164" s="15">
        <f t="shared" ref="F164:F173" si="20">B164*C164*D164</f>
        <v>0</v>
      </c>
      <c r="G164" s="275" t="s">
        <v>93</v>
      </c>
      <c r="H164" s="264"/>
      <c r="I164" s="265"/>
    </row>
    <row r="165" spans="1:9" s="262" customFormat="1" ht="15">
      <c r="A165" s="1"/>
      <c r="B165" s="3"/>
      <c r="C165" s="6"/>
      <c r="D165" s="21"/>
      <c r="E165" s="21"/>
      <c r="F165" s="16">
        <f t="shared" si="20"/>
        <v>0</v>
      </c>
      <c r="G165" s="275" t="s">
        <v>93</v>
      </c>
      <c r="H165" s="264"/>
      <c r="I165" s="265"/>
    </row>
    <row r="166" spans="1:9" s="262" customFormat="1" ht="15" outlineLevel="1">
      <c r="A166" s="1"/>
      <c r="B166" s="3"/>
      <c r="C166" s="6"/>
      <c r="D166" s="21"/>
      <c r="E166" s="21"/>
      <c r="F166" s="16">
        <f t="shared" si="20"/>
        <v>0</v>
      </c>
      <c r="G166" s="275" t="s">
        <v>93</v>
      </c>
      <c r="H166" s="264"/>
      <c r="I166" s="265"/>
    </row>
    <row r="167" spans="1:9" s="262" customFormat="1" ht="15" outlineLevel="1">
      <c r="A167" s="1"/>
      <c r="B167" s="3"/>
      <c r="C167" s="6"/>
      <c r="D167" s="21"/>
      <c r="E167" s="21"/>
      <c r="F167" s="16">
        <f t="shared" si="20"/>
        <v>0</v>
      </c>
      <c r="G167" s="275" t="s">
        <v>93</v>
      </c>
      <c r="H167" s="264"/>
      <c r="I167" s="265"/>
    </row>
    <row r="168" spans="1:9" s="262" customFormat="1" ht="15" outlineLevel="1">
      <c r="A168" s="1"/>
      <c r="B168" s="3"/>
      <c r="C168" s="6"/>
      <c r="D168" s="21"/>
      <c r="E168" s="21"/>
      <c r="F168" s="16">
        <f t="shared" si="20"/>
        <v>0</v>
      </c>
      <c r="G168" s="275" t="s">
        <v>93</v>
      </c>
      <c r="H168" s="264"/>
      <c r="I168" s="265"/>
    </row>
    <row r="169" spans="1:9" s="262" customFormat="1" ht="15" outlineLevel="1">
      <c r="A169" s="1"/>
      <c r="B169" s="3"/>
      <c r="C169" s="6"/>
      <c r="D169" s="21"/>
      <c r="E169" s="21"/>
      <c r="F169" s="16">
        <f t="shared" si="20"/>
        <v>0</v>
      </c>
      <c r="G169" s="275" t="s">
        <v>93</v>
      </c>
      <c r="H169" s="264"/>
      <c r="I169" s="265"/>
    </row>
    <row r="170" spans="1:9" s="262" customFormat="1" ht="15" outlineLevel="1">
      <c r="A170" s="1"/>
      <c r="B170" s="3"/>
      <c r="C170" s="6"/>
      <c r="D170" s="21"/>
      <c r="E170" s="21"/>
      <c r="F170" s="16">
        <f t="shared" si="20"/>
        <v>0</v>
      </c>
      <c r="G170" s="275" t="s">
        <v>93</v>
      </c>
      <c r="H170" s="264"/>
      <c r="I170" s="265"/>
    </row>
    <row r="171" spans="1:9" s="262" customFormat="1" ht="15" outlineLevel="1">
      <c r="A171" s="1"/>
      <c r="B171" s="3"/>
      <c r="C171" s="6"/>
      <c r="D171" s="21"/>
      <c r="E171" s="21"/>
      <c r="F171" s="16">
        <f t="shared" si="20"/>
        <v>0</v>
      </c>
      <c r="G171" s="275" t="s">
        <v>93</v>
      </c>
      <c r="H171" s="264"/>
      <c r="I171" s="265"/>
    </row>
    <row r="172" spans="1:9" s="262" customFormat="1" ht="15" outlineLevel="1">
      <c r="A172" s="1"/>
      <c r="B172" s="3"/>
      <c r="C172" s="6"/>
      <c r="D172" s="21"/>
      <c r="E172" s="21"/>
      <c r="F172" s="16">
        <f t="shared" si="20"/>
        <v>0</v>
      </c>
      <c r="G172" s="275" t="s">
        <v>93</v>
      </c>
      <c r="H172" s="264"/>
      <c r="I172" s="265"/>
    </row>
    <row r="173" spans="1:9" s="262" customFormat="1" ht="15" outlineLevel="1">
      <c r="A173" s="7"/>
      <c r="B173" s="8"/>
      <c r="C173" s="9"/>
      <c r="D173" s="22"/>
      <c r="E173" s="22"/>
      <c r="F173" s="17">
        <f t="shared" si="20"/>
        <v>0</v>
      </c>
      <c r="G173" s="275" t="s">
        <v>93</v>
      </c>
      <c r="H173" s="278"/>
      <c r="I173" s="265"/>
    </row>
    <row r="174" spans="1:9" s="262" customFormat="1" ht="17">
      <c r="A174" s="299" t="s">
        <v>94</v>
      </c>
      <c r="B174" s="300"/>
      <c r="C174" s="319"/>
      <c r="D174" s="319"/>
      <c r="E174" s="319"/>
      <c r="F174" s="105">
        <f>SUM(F164:F173)</f>
        <v>0</v>
      </c>
      <c r="G174" s="263" t="s">
        <v>51</v>
      </c>
      <c r="H174" s="264"/>
      <c r="I174" s="265"/>
    </row>
    <row r="175" spans="1:9" s="262" customFormat="1" ht="15" outlineLevel="1">
      <c r="A175" s="61" t="s">
        <v>95</v>
      </c>
      <c r="B175" s="297"/>
      <c r="C175" s="302"/>
      <c r="D175" s="302"/>
      <c r="E175" s="302"/>
      <c r="F175" s="273"/>
      <c r="G175" s="263"/>
      <c r="H175" s="264"/>
      <c r="I175" s="265"/>
    </row>
    <row r="176" spans="1:9" s="262" customFormat="1" ht="15" outlineLevel="1">
      <c r="A176" s="2"/>
      <c r="B176" s="4"/>
      <c r="C176" s="5"/>
      <c r="D176" s="20"/>
      <c r="E176" s="20"/>
      <c r="F176" s="15">
        <f t="shared" ref="F176:F185" si="21">B176*C176*D176</f>
        <v>0</v>
      </c>
      <c r="G176" s="275" t="s">
        <v>96</v>
      </c>
      <c r="H176" s="264"/>
      <c r="I176" s="265"/>
    </row>
    <row r="177" spans="1:9" s="262" customFormat="1" ht="15" outlineLevel="1">
      <c r="A177" s="1"/>
      <c r="B177" s="3"/>
      <c r="C177" s="6"/>
      <c r="D177" s="21"/>
      <c r="E177" s="21"/>
      <c r="F177" s="16">
        <f t="shared" si="21"/>
        <v>0</v>
      </c>
      <c r="G177" s="275" t="s">
        <v>96</v>
      </c>
      <c r="H177" s="264"/>
      <c r="I177" s="265"/>
    </row>
    <row r="178" spans="1:9" s="262" customFormat="1" ht="15" outlineLevel="1">
      <c r="A178" s="1"/>
      <c r="B178" s="3"/>
      <c r="C178" s="6"/>
      <c r="D178" s="21"/>
      <c r="E178" s="21"/>
      <c r="F178" s="16">
        <f t="shared" si="21"/>
        <v>0</v>
      </c>
      <c r="G178" s="275" t="s">
        <v>96</v>
      </c>
      <c r="H178" s="264"/>
      <c r="I178" s="265"/>
    </row>
    <row r="179" spans="1:9" s="262" customFormat="1" ht="15" outlineLevel="1">
      <c r="A179" s="1"/>
      <c r="B179" s="3"/>
      <c r="C179" s="6"/>
      <c r="D179" s="21"/>
      <c r="E179" s="21"/>
      <c r="F179" s="16">
        <f t="shared" si="21"/>
        <v>0</v>
      </c>
      <c r="G179" s="275" t="s">
        <v>96</v>
      </c>
      <c r="H179" s="264"/>
      <c r="I179" s="265"/>
    </row>
    <row r="180" spans="1:9" s="262" customFormat="1" ht="15" outlineLevel="1">
      <c r="A180" s="1"/>
      <c r="B180" s="3"/>
      <c r="C180" s="6"/>
      <c r="D180" s="21"/>
      <c r="E180" s="21"/>
      <c r="F180" s="16">
        <f t="shared" si="21"/>
        <v>0</v>
      </c>
      <c r="G180" s="275" t="s">
        <v>96</v>
      </c>
      <c r="H180" s="264"/>
      <c r="I180" s="265"/>
    </row>
    <row r="181" spans="1:9" s="262" customFormat="1" ht="15" outlineLevel="1">
      <c r="A181" s="1"/>
      <c r="B181" s="3"/>
      <c r="C181" s="6"/>
      <c r="D181" s="21"/>
      <c r="E181" s="21"/>
      <c r="F181" s="16">
        <f t="shared" si="21"/>
        <v>0</v>
      </c>
      <c r="G181" s="275" t="s">
        <v>96</v>
      </c>
      <c r="H181" s="264"/>
      <c r="I181" s="265"/>
    </row>
    <row r="182" spans="1:9" s="262" customFormat="1" ht="15" outlineLevel="1">
      <c r="A182" s="1"/>
      <c r="B182" s="3"/>
      <c r="C182" s="6"/>
      <c r="D182" s="21"/>
      <c r="E182" s="21"/>
      <c r="F182" s="16">
        <f t="shared" si="21"/>
        <v>0</v>
      </c>
      <c r="G182" s="275" t="s">
        <v>96</v>
      </c>
      <c r="H182" s="264"/>
      <c r="I182" s="265"/>
    </row>
    <row r="183" spans="1:9" s="262" customFormat="1" ht="15" outlineLevel="1">
      <c r="A183" s="1"/>
      <c r="B183" s="3"/>
      <c r="C183" s="6"/>
      <c r="D183" s="21"/>
      <c r="E183" s="21"/>
      <c r="F183" s="16">
        <f t="shared" si="21"/>
        <v>0</v>
      </c>
      <c r="G183" s="275" t="s">
        <v>96</v>
      </c>
      <c r="H183" s="264"/>
      <c r="I183" s="265"/>
    </row>
    <row r="184" spans="1:9" s="262" customFormat="1" ht="15" outlineLevel="1">
      <c r="A184" s="1"/>
      <c r="B184" s="3"/>
      <c r="C184" s="6"/>
      <c r="D184" s="21"/>
      <c r="E184" s="21"/>
      <c r="F184" s="16">
        <f t="shared" si="21"/>
        <v>0</v>
      </c>
      <c r="G184" s="275" t="s">
        <v>96</v>
      </c>
      <c r="H184" s="264"/>
      <c r="I184" s="265"/>
    </row>
    <row r="185" spans="1:9" s="262" customFormat="1" ht="15">
      <c r="A185" s="7"/>
      <c r="B185" s="8"/>
      <c r="C185" s="9"/>
      <c r="D185" s="22"/>
      <c r="E185" s="22"/>
      <c r="F185" s="17">
        <f t="shared" si="21"/>
        <v>0</v>
      </c>
      <c r="G185" s="275" t="s">
        <v>96</v>
      </c>
      <c r="H185" s="264"/>
      <c r="I185" s="265"/>
    </row>
    <row r="186" spans="1:9" s="262" customFormat="1" ht="17" outlineLevel="1">
      <c r="A186" s="320" t="s">
        <v>97</v>
      </c>
      <c r="B186" s="321"/>
      <c r="C186" s="315"/>
      <c r="D186" s="315"/>
      <c r="E186" s="315"/>
      <c r="F186" s="104">
        <f>SUM(F176:F185)</f>
        <v>0</v>
      </c>
      <c r="G186" s="263" t="s">
        <v>51</v>
      </c>
      <c r="H186" s="264"/>
      <c r="I186" s="265"/>
    </row>
    <row r="187" spans="1:9" s="262" customFormat="1" ht="42" outlineLevel="1">
      <c r="A187" s="322" t="s">
        <v>98</v>
      </c>
      <c r="B187" s="323"/>
      <c r="C187" s="324"/>
      <c r="D187" s="324"/>
      <c r="E187" s="324"/>
      <c r="F187" s="103">
        <f>F186+F174+F162+F153+F141+F128</f>
        <v>0</v>
      </c>
      <c r="G187" s="263"/>
      <c r="H187" s="264"/>
      <c r="I187" s="265"/>
    </row>
    <row r="188" spans="1:9" s="262" customFormat="1" ht="20" outlineLevel="1">
      <c r="A188" s="325" t="s">
        <v>16</v>
      </c>
      <c r="B188" s="313"/>
      <c r="C188" s="314"/>
      <c r="D188" s="314"/>
      <c r="E188" s="314"/>
      <c r="F188" s="30"/>
      <c r="G188" s="263"/>
      <c r="H188" s="264"/>
      <c r="I188" s="265"/>
    </row>
    <row r="189" spans="1:9" s="262" customFormat="1" ht="15" outlineLevel="1">
      <c r="A189" s="326" t="s">
        <v>99</v>
      </c>
      <c r="B189" s="327"/>
      <c r="C189" s="328"/>
      <c r="D189" s="328"/>
      <c r="E189" s="328"/>
      <c r="F189" s="279"/>
      <c r="G189" s="263"/>
      <c r="H189" s="264"/>
      <c r="I189" s="265"/>
    </row>
    <row r="190" spans="1:9" s="262" customFormat="1" ht="15" outlineLevel="1">
      <c r="A190" s="1"/>
      <c r="B190" s="3"/>
      <c r="C190" s="6"/>
      <c r="D190" s="24"/>
      <c r="E190" s="24"/>
      <c r="F190" s="15">
        <f t="shared" ref="F190:F200" si="22">B190*C190*D190</f>
        <v>0</v>
      </c>
      <c r="G190" s="275" t="s">
        <v>100</v>
      </c>
      <c r="H190" s="264"/>
      <c r="I190" s="265"/>
    </row>
    <row r="191" spans="1:9" s="262" customFormat="1" ht="15" outlineLevel="1">
      <c r="A191" s="1"/>
      <c r="B191" s="3"/>
      <c r="C191" s="6"/>
      <c r="D191" s="21"/>
      <c r="E191" s="21"/>
      <c r="F191" s="16">
        <f t="shared" si="22"/>
        <v>0</v>
      </c>
      <c r="G191" s="275" t="s">
        <v>100</v>
      </c>
      <c r="H191" s="264"/>
      <c r="I191" s="265"/>
    </row>
    <row r="192" spans="1:9" s="262" customFormat="1" ht="15" outlineLevel="1">
      <c r="A192" s="1"/>
      <c r="B192" s="3"/>
      <c r="C192" s="6"/>
      <c r="D192" s="21"/>
      <c r="E192" s="21"/>
      <c r="F192" s="16">
        <f t="shared" si="22"/>
        <v>0</v>
      </c>
      <c r="G192" s="275" t="s">
        <v>100</v>
      </c>
      <c r="H192" s="264"/>
      <c r="I192" s="265"/>
    </row>
    <row r="193" spans="1:9" s="262" customFormat="1" ht="15" outlineLevel="1">
      <c r="A193" s="1"/>
      <c r="B193" s="3"/>
      <c r="C193" s="6"/>
      <c r="D193" s="21"/>
      <c r="E193" s="21"/>
      <c r="F193" s="16">
        <f t="shared" si="22"/>
        <v>0</v>
      </c>
      <c r="G193" s="275" t="s">
        <v>100</v>
      </c>
      <c r="H193" s="264"/>
      <c r="I193" s="265"/>
    </row>
    <row r="194" spans="1:9" s="262" customFormat="1" ht="15" outlineLevel="1">
      <c r="A194" s="1"/>
      <c r="B194" s="3"/>
      <c r="C194" s="6"/>
      <c r="D194" s="21"/>
      <c r="E194" s="21"/>
      <c r="F194" s="16">
        <f t="shared" si="22"/>
        <v>0</v>
      </c>
      <c r="G194" s="275" t="s">
        <v>100</v>
      </c>
      <c r="H194" s="264"/>
      <c r="I194" s="265"/>
    </row>
    <row r="195" spans="1:9" s="262" customFormat="1" ht="15">
      <c r="A195" s="1"/>
      <c r="B195" s="3"/>
      <c r="C195" s="6"/>
      <c r="D195" s="21"/>
      <c r="E195" s="21"/>
      <c r="F195" s="16">
        <f t="shared" si="22"/>
        <v>0</v>
      </c>
      <c r="G195" s="275" t="s">
        <v>100</v>
      </c>
      <c r="H195" s="264"/>
      <c r="I195" s="265"/>
    </row>
    <row r="196" spans="1:9" s="262" customFormat="1" ht="15">
      <c r="A196" s="1"/>
      <c r="B196" s="3"/>
      <c r="C196" s="6"/>
      <c r="D196" s="21"/>
      <c r="E196" s="21"/>
      <c r="F196" s="16">
        <f t="shared" si="22"/>
        <v>0</v>
      </c>
      <c r="G196" s="275" t="s">
        <v>100</v>
      </c>
      <c r="H196" s="264"/>
      <c r="I196" s="265"/>
    </row>
    <row r="197" spans="1:9" s="262" customFormat="1" ht="15" outlineLevel="1">
      <c r="A197" s="1"/>
      <c r="B197" s="3"/>
      <c r="C197" s="6"/>
      <c r="D197" s="21"/>
      <c r="E197" s="21"/>
      <c r="F197" s="16">
        <f t="shared" si="22"/>
        <v>0</v>
      </c>
      <c r="G197" s="275" t="s">
        <v>100</v>
      </c>
      <c r="H197" s="264"/>
      <c r="I197" s="265"/>
    </row>
    <row r="198" spans="1:9" s="262" customFormat="1" ht="15" outlineLevel="1">
      <c r="A198" s="1"/>
      <c r="B198" s="3"/>
      <c r="C198" s="6"/>
      <c r="D198" s="21"/>
      <c r="E198" s="21"/>
      <c r="F198" s="16">
        <f t="shared" si="22"/>
        <v>0</v>
      </c>
      <c r="G198" s="275" t="s">
        <v>100</v>
      </c>
      <c r="H198" s="264"/>
      <c r="I198" s="265"/>
    </row>
    <row r="199" spans="1:9" s="262" customFormat="1" ht="15" outlineLevel="1">
      <c r="A199" s="1"/>
      <c r="B199" s="3"/>
      <c r="C199" s="6"/>
      <c r="D199" s="21"/>
      <c r="E199" s="21"/>
      <c r="F199" s="16">
        <f t="shared" si="22"/>
        <v>0</v>
      </c>
      <c r="G199" s="275" t="s">
        <v>100</v>
      </c>
      <c r="H199" s="264"/>
      <c r="I199" s="265"/>
    </row>
    <row r="200" spans="1:9" s="262" customFormat="1" ht="15" outlineLevel="1">
      <c r="A200" s="1"/>
      <c r="B200" s="3"/>
      <c r="C200" s="6"/>
      <c r="D200" s="21"/>
      <c r="E200" s="21"/>
      <c r="F200" s="16">
        <f t="shared" si="22"/>
        <v>0</v>
      </c>
      <c r="G200" s="275" t="s">
        <v>100</v>
      </c>
      <c r="H200" s="264"/>
      <c r="I200" s="265"/>
    </row>
    <row r="201" spans="1:9" s="262" customFormat="1" ht="17" outlineLevel="1">
      <c r="A201" s="299" t="s">
        <v>101</v>
      </c>
      <c r="B201" s="300"/>
      <c r="C201" s="319"/>
      <c r="D201" s="319"/>
      <c r="E201" s="319"/>
      <c r="F201" s="12">
        <f>SUM(F190:F200)</f>
        <v>0</v>
      </c>
      <c r="G201" s="263" t="s">
        <v>51</v>
      </c>
      <c r="H201" s="264"/>
      <c r="I201" s="265"/>
    </row>
    <row r="202" spans="1:9" s="262" customFormat="1" ht="15" outlineLevel="1">
      <c r="A202" s="326" t="s">
        <v>102</v>
      </c>
      <c r="B202" s="327"/>
      <c r="C202" s="328"/>
      <c r="D202" s="328"/>
      <c r="E202" s="328"/>
      <c r="F202" s="279"/>
      <c r="G202" s="263"/>
      <c r="H202" s="264"/>
      <c r="I202" s="265"/>
    </row>
    <row r="203" spans="1:9" s="262" customFormat="1" ht="15" outlineLevel="1">
      <c r="A203" s="2"/>
      <c r="B203" s="4"/>
      <c r="C203" s="5"/>
      <c r="D203" s="20"/>
      <c r="E203" s="20"/>
      <c r="F203" s="15">
        <f t="shared" ref="F203:F212" si="23">B203*C203*D203</f>
        <v>0</v>
      </c>
      <c r="G203" s="275" t="s">
        <v>103</v>
      </c>
      <c r="H203" s="264"/>
      <c r="I203" s="265"/>
    </row>
    <row r="204" spans="1:9" s="262" customFormat="1" ht="15" outlineLevel="1">
      <c r="A204" s="1"/>
      <c r="B204" s="3"/>
      <c r="C204" s="6"/>
      <c r="D204" s="21"/>
      <c r="E204" s="21"/>
      <c r="F204" s="16">
        <f t="shared" si="23"/>
        <v>0</v>
      </c>
      <c r="G204" s="275" t="s">
        <v>103</v>
      </c>
      <c r="H204" s="264"/>
      <c r="I204" s="265"/>
    </row>
    <row r="205" spans="1:9" s="262" customFormat="1" ht="15">
      <c r="A205" s="1"/>
      <c r="B205" s="3"/>
      <c r="C205" s="6"/>
      <c r="D205" s="21"/>
      <c r="E205" s="21"/>
      <c r="F205" s="16">
        <f t="shared" si="23"/>
        <v>0</v>
      </c>
      <c r="G205" s="275" t="s">
        <v>103</v>
      </c>
      <c r="H205" s="264"/>
      <c r="I205" s="265"/>
    </row>
    <row r="206" spans="1:9" s="262" customFormat="1" ht="15">
      <c r="A206" s="1"/>
      <c r="B206" s="3"/>
      <c r="C206" s="6"/>
      <c r="D206" s="21"/>
      <c r="E206" s="21"/>
      <c r="F206" s="16">
        <f t="shared" si="23"/>
        <v>0</v>
      </c>
      <c r="G206" s="275" t="s">
        <v>103</v>
      </c>
      <c r="H206" s="264"/>
      <c r="I206" s="265"/>
    </row>
    <row r="207" spans="1:9" s="262" customFormat="1" ht="15" outlineLevel="1">
      <c r="A207" s="1"/>
      <c r="B207" s="3"/>
      <c r="C207" s="6"/>
      <c r="D207" s="21"/>
      <c r="E207" s="21"/>
      <c r="F207" s="16">
        <f t="shared" si="23"/>
        <v>0</v>
      </c>
      <c r="G207" s="275" t="s">
        <v>103</v>
      </c>
      <c r="H207" s="264"/>
      <c r="I207" s="265"/>
    </row>
    <row r="208" spans="1:9" s="262" customFormat="1" ht="15" outlineLevel="1">
      <c r="A208" s="1"/>
      <c r="B208" s="3"/>
      <c r="C208" s="6"/>
      <c r="D208" s="21"/>
      <c r="E208" s="21"/>
      <c r="F208" s="16">
        <f t="shared" si="23"/>
        <v>0</v>
      </c>
      <c r="G208" s="275" t="s">
        <v>103</v>
      </c>
      <c r="H208" s="264"/>
      <c r="I208" s="265"/>
    </row>
    <row r="209" spans="1:15" s="262" customFormat="1" ht="15" outlineLevel="1">
      <c r="A209" s="1"/>
      <c r="B209" s="3"/>
      <c r="C209" s="6"/>
      <c r="D209" s="21"/>
      <c r="E209" s="21"/>
      <c r="F209" s="16">
        <f t="shared" si="23"/>
        <v>0</v>
      </c>
      <c r="G209" s="275" t="s">
        <v>103</v>
      </c>
      <c r="H209" s="264"/>
      <c r="I209" s="265"/>
    </row>
    <row r="210" spans="1:15" s="262" customFormat="1" ht="15" outlineLevel="1">
      <c r="A210" s="1"/>
      <c r="B210" s="3"/>
      <c r="C210" s="6"/>
      <c r="D210" s="21"/>
      <c r="E210" s="21"/>
      <c r="F210" s="16">
        <f t="shared" si="23"/>
        <v>0</v>
      </c>
      <c r="G210" s="275" t="s">
        <v>103</v>
      </c>
      <c r="H210" s="264"/>
      <c r="I210" s="265"/>
    </row>
    <row r="211" spans="1:15" s="262" customFormat="1" ht="15" outlineLevel="1">
      <c r="A211" s="1"/>
      <c r="B211" s="3"/>
      <c r="C211" s="6"/>
      <c r="D211" s="21"/>
      <c r="E211" s="21"/>
      <c r="F211" s="16">
        <f t="shared" si="23"/>
        <v>0</v>
      </c>
      <c r="G211" s="275" t="s">
        <v>103</v>
      </c>
      <c r="H211" s="264"/>
      <c r="I211" s="265"/>
    </row>
    <row r="212" spans="1:15" s="262" customFormat="1" ht="15" outlineLevel="1">
      <c r="A212" s="1"/>
      <c r="B212" s="3"/>
      <c r="C212" s="6"/>
      <c r="D212" s="21"/>
      <c r="E212" s="21"/>
      <c r="F212" s="16">
        <f t="shared" si="23"/>
        <v>0</v>
      </c>
      <c r="G212" s="275" t="s">
        <v>103</v>
      </c>
      <c r="H212" s="264"/>
      <c r="I212" s="265"/>
    </row>
    <row r="213" spans="1:15" s="262" customFormat="1" ht="17" outlineLevel="1">
      <c r="A213" s="299" t="s">
        <v>104</v>
      </c>
      <c r="B213" s="300"/>
      <c r="C213" s="319"/>
      <c r="D213" s="319"/>
      <c r="E213" s="319"/>
      <c r="F213" s="12">
        <f>SUM(F203:F212)</f>
        <v>0</v>
      </c>
      <c r="G213" s="263" t="s">
        <v>51</v>
      </c>
      <c r="H213" s="264"/>
      <c r="I213" s="265"/>
      <c r="J213" s="183"/>
      <c r="K213" s="183"/>
      <c r="L213" s="183"/>
      <c r="M213" s="183"/>
      <c r="N213" s="183"/>
      <c r="O213" s="183"/>
    </row>
    <row r="214" spans="1:15" s="262" customFormat="1" ht="15">
      <c r="A214" s="326" t="s">
        <v>105</v>
      </c>
      <c r="B214" s="327"/>
      <c r="C214" s="328"/>
      <c r="D214" s="328"/>
      <c r="E214" s="328"/>
      <c r="F214" s="279"/>
      <c r="G214" s="263"/>
      <c r="H214" s="264"/>
      <c r="I214" s="265"/>
      <c r="J214" s="183"/>
      <c r="K214" s="183"/>
      <c r="L214" s="183"/>
      <c r="M214" s="183"/>
      <c r="N214" s="183"/>
      <c r="O214" s="183"/>
    </row>
    <row r="215" spans="1:15" ht="15">
      <c r="A215" s="2"/>
      <c r="B215" s="4"/>
      <c r="C215" s="5"/>
      <c r="D215" s="20"/>
      <c r="E215" s="20"/>
      <c r="F215" s="15">
        <f t="shared" ref="F215:F224" si="24">B215*C215*D215</f>
        <v>0</v>
      </c>
      <c r="G215" s="275" t="s">
        <v>106</v>
      </c>
      <c r="H215" s="264"/>
      <c r="I215" s="265"/>
    </row>
    <row r="216" spans="1:15" ht="15">
      <c r="A216" s="1"/>
      <c r="B216" s="3"/>
      <c r="C216" s="6"/>
      <c r="D216" s="21"/>
      <c r="E216" s="21"/>
      <c r="F216" s="16">
        <f t="shared" si="24"/>
        <v>0</v>
      </c>
      <c r="G216" s="275" t="s">
        <v>106</v>
      </c>
      <c r="H216" s="264"/>
      <c r="I216" s="265"/>
    </row>
    <row r="217" spans="1:15" ht="15">
      <c r="A217" s="1"/>
      <c r="B217" s="3"/>
      <c r="C217" s="6"/>
      <c r="D217" s="21"/>
      <c r="E217" s="21"/>
      <c r="F217" s="16">
        <f t="shared" si="24"/>
        <v>0</v>
      </c>
      <c r="G217" s="275" t="s">
        <v>106</v>
      </c>
      <c r="H217" s="264"/>
      <c r="I217" s="265"/>
    </row>
    <row r="218" spans="1:15" ht="15">
      <c r="A218" s="1"/>
      <c r="B218" s="3"/>
      <c r="C218" s="6"/>
      <c r="D218" s="21"/>
      <c r="E218" s="21"/>
      <c r="F218" s="16">
        <f t="shared" si="24"/>
        <v>0</v>
      </c>
      <c r="G218" s="275" t="s">
        <v>106</v>
      </c>
      <c r="H218" s="264"/>
      <c r="I218" s="265"/>
    </row>
    <row r="219" spans="1:15" ht="15">
      <c r="A219" s="1"/>
      <c r="B219" s="3"/>
      <c r="C219" s="6"/>
      <c r="D219" s="21"/>
      <c r="E219" s="21"/>
      <c r="F219" s="16">
        <f t="shared" si="24"/>
        <v>0</v>
      </c>
      <c r="G219" s="275" t="s">
        <v>106</v>
      </c>
      <c r="H219" s="264"/>
      <c r="I219" s="265"/>
    </row>
    <row r="220" spans="1:15" ht="15">
      <c r="A220" s="1"/>
      <c r="B220" s="3"/>
      <c r="C220" s="6"/>
      <c r="D220" s="21"/>
      <c r="E220" s="21"/>
      <c r="F220" s="16">
        <f t="shared" si="24"/>
        <v>0</v>
      </c>
      <c r="G220" s="275" t="s">
        <v>106</v>
      </c>
      <c r="H220" s="264"/>
      <c r="I220" s="265"/>
    </row>
    <row r="221" spans="1:15" ht="15">
      <c r="A221" s="1"/>
      <c r="B221" s="3"/>
      <c r="C221" s="6"/>
      <c r="D221" s="21"/>
      <c r="E221" s="21"/>
      <c r="F221" s="16">
        <f t="shared" si="24"/>
        <v>0</v>
      </c>
      <c r="G221" s="275" t="s">
        <v>106</v>
      </c>
      <c r="H221" s="264"/>
      <c r="I221" s="265"/>
    </row>
    <row r="222" spans="1:15" ht="15">
      <c r="A222" s="1"/>
      <c r="B222" s="3"/>
      <c r="C222" s="6"/>
      <c r="D222" s="21"/>
      <c r="E222" s="21"/>
      <c r="F222" s="16">
        <f t="shared" si="24"/>
        <v>0</v>
      </c>
      <c r="G222" s="275" t="s">
        <v>106</v>
      </c>
      <c r="H222" s="264"/>
      <c r="I222" s="265"/>
    </row>
    <row r="223" spans="1:15" ht="15">
      <c r="A223" s="1"/>
      <c r="B223" s="3"/>
      <c r="C223" s="6"/>
      <c r="D223" s="21"/>
      <c r="E223" s="21"/>
      <c r="F223" s="16">
        <f t="shared" si="24"/>
        <v>0</v>
      </c>
      <c r="G223" s="275" t="s">
        <v>106</v>
      </c>
      <c r="H223" s="264"/>
      <c r="I223" s="265"/>
    </row>
    <row r="224" spans="1:15" ht="15">
      <c r="A224" s="1"/>
      <c r="B224" s="3"/>
      <c r="C224" s="6"/>
      <c r="D224" s="21"/>
      <c r="E224" s="21"/>
      <c r="F224" s="16">
        <f t="shared" si="24"/>
        <v>0</v>
      </c>
      <c r="G224" s="275" t="s">
        <v>106</v>
      </c>
      <c r="H224" s="278"/>
      <c r="I224" s="265"/>
    </row>
    <row r="225" spans="1:9" ht="17">
      <c r="A225" s="299" t="s">
        <v>107</v>
      </c>
      <c r="B225" s="300"/>
      <c r="C225" s="319"/>
      <c r="D225" s="319"/>
      <c r="E225" s="319"/>
      <c r="F225" s="12">
        <f>SUM(F215:F224)</f>
        <v>0</v>
      </c>
      <c r="G225" s="263" t="s">
        <v>51</v>
      </c>
      <c r="H225" s="264"/>
      <c r="I225" s="265"/>
    </row>
    <row r="226" spans="1:9" ht="42">
      <c r="A226" s="329" t="s">
        <v>108</v>
      </c>
      <c r="B226" s="330"/>
      <c r="C226" s="331"/>
      <c r="D226" s="331"/>
      <c r="E226" s="331"/>
      <c r="F226" s="109">
        <f>F225+F213+F201</f>
        <v>0</v>
      </c>
      <c r="G226" s="263"/>
      <c r="H226" s="263"/>
      <c r="I226" s="265"/>
    </row>
    <row r="227" spans="1:9" ht="15">
      <c r="A227" s="326" t="s">
        <v>109</v>
      </c>
      <c r="B227" s="297"/>
      <c r="C227" s="302"/>
      <c r="D227" s="302"/>
      <c r="E227" s="302"/>
      <c r="F227" s="273"/>
      <c r="G227" s="263"/>
      <c r="H227" s="264"/>
      <c r="I227" s="265"/>
    </row>
    <row r="228" spans="1:9" ht="15">
      <c r="A228" s="332" t="s">
        <v>110</v>
      </c>
      <c r="B228" s="4"/>
      <c r="C228" s="5"/>
      <c r="D228" s="20"/>
      <c r="E228" s="20"/>
      <c r="F228" s="15">
        <f t="shared" ref="F228:F237" si="25">B228*C228*D228</f>
        <v>0</v>
      </c>
      <c r="G228" s="275" t="s">
        <v>111</v>
      </c>
      <c r="H228" s="264"/>
      <c r="I228" s="265"/>
    </row>
    <row r="229" spans="1:9" ht="15">
      <c r="A229" s="1"/>
      <c r="B229" s="3"/>
      <c r="C229" s="6"/>
      <c r="D229" s="21"/>
      <c r="E229" s="21"/>
      <c r="F229" s="16">
        <f t="shared" si="25"/>
        <v>0</v>
      </c>
      <c r="G229" s="275" t="s">
        <v>111</v>
      </c>
      <c r="H229" s="264"/>
      <c r="I229" s="265"/>
    </row>
    <row r="230" spans="1:9" ht="15">
      <c r="A230" s="1"/>
      <c r="B230" s="3"/>
      <c r="C230" s="6"/>
      <c r="D230" s="21"/>
      <c r="E230" s="21"/>
      <c r="F230" s="16">
        <f t="shared" si="25"/>
        <v>0</v>
      </c>
      <c r="G230" s="275" t="s">
        <v>111</v>
      </c>
      <c r="H230" s="264"/>
      <c r="I230" s="265"/>
    </row>
    <row r="231" spans="1:9" ht="15">
      <c r="A231" s="1"/>
      <c r="B231" s="3"/>
      <c r="C231" s="6"/>
      <c r="D231" s="21"/>
      <c r="E231" s="21"/>
      <c r="F231" s="16">
        <f t="shared" si="25"/>
        <v>0</v>
      </c>
      <c r="G231" s="275" t="s">
        <v>111</v>
      </c>
      <c r="H231" s="264"/>
      <c r="I231" s="265"/>
    </row>
    <row r="232" spans="1:9" ht="15">
      <c r="A232" s="1"/>
      <c r="B232" s="3"/>
      <c r="C232" s="6"/>
      <c r="D232" s="21"/>
      <c r="E232" s="21"/>
      <c r="F232" s="16">
        <f t="shared" si="25"/>
        <v>0</v>
      </c>
      <c r="G232" s="275" t="s">
        <v>111</v>
      </c>
      <c r="H232" s="264"/>
      <c r="I232" s="265"/>
    </row>
    <row r="233" spans="1:9" ht="15">
      <c r="A233" s="1"/>
      <c r="B233" s="3"/>
      <c r="C233" s="6"/>
      <c r="D233" s="21"/>
      <c r="E233" s="21"/>
      <c r="F233" s="16">
        <f t="shared" si="25"/>
        <v>0</v>
      </c>
      <c r="G233" s="275" t="s">
        <v>111</v>
      </c>
      <c r="H233" s="264"/>
      <c r="I233" s="265"/>
    </row>
    <row r="234" spans="1:9" ht="15">
      <c r="A234" s="1"/>
      <c r="B234" s="3"/>
      <c r="C234" s="6"/>
      <c r="D234" s="21"/>
      <c r="E234" s="21"/>
      <c r="F234" s="16">
        <f t="shared" si="25"/>
        <v>0</v>
      </c>
      <c r="G234" s="275" t="s">
        <v>111</v>
      </c>
      <c r="H234" s="264"/>
      <c r="I234" s="265"/>
    </row>
    <row r="235" spans="1:9" ht="15">
      <c r="A235" s="1"/>
      <c r="B235" s="3"/>
      <c r="C235" s="6"/>
      <c r="D235" s="21"/>
      <c r="E235" s="21"/>
      <c r="F235" s="16">
        <f t="shared" si="25"/>
        <v>0</v>
      </c>
      <c r="G235" s="275" t="s">
        <v>111</v>
      </c>
      <c r="H235" s="264"/>
      <c r="I235" s="265"/>
    </row>
    <row r="236" spans="1:9" ht="15">
      <c r="A236" s="1"/>
      <c r="B236" s="3"/>
      <c r="C236" s="6"/>
      <c r="D236" s="21"/>
      <c r="E236" s="21"/>
      <c r="F236" s="16">
        <f t="shared" si="25"/>
        <v>0</v>
      </c>
      <c r="G236" s="275" t="s">
        <v>111</v>
      </c>
      <c r="H236" s="264"/>
      <c r="I236" s="265"/>
    </row>
    <row r="237" spans="1:9" ht="16" thickBot="1">
      <c r="A237" s="1"/>
      <c r="B237" s="3"/>
      <c r="C237" s="6"/>
      <c r="D237" s="21"/>
      <c r="E237" s="21"/>
      <c r="F237" s="16">
        <f t="shared" si="25"/>
        <v>0</v>
      </c>
      <c r="G237" s="275" t="s">
        <v>111</v>
      </c>
      <c r="H237" s="264"/>
      <c r="I237" s="265"/>
    </row>
    <row r="238" spans="1:9" ht="18" thickBot="1">
      <c r="A238" s="333" t="s">
        <v>112</v>
      </c>
      <c r="B238" s="334"/>
      <c r="C238" s="335"/>
      <c r="D238" s="335"/>
      <c r="E238" s="335"/>
      <c r="F238" s="108">
        <f>SUM(F228:F237)</f>
        <v>0</v>
      </c>
      <c r="G238" s="263" t="s">
        <v>51</v>
      </c>
      <c r="H238" s="264"/>
      <c r="I238" s="265"/>
    </row>
    <row r="239" spans="1:9" ht="16">
      <c r="A239" s="306" t="s">
        <v>20</v>
      </c>
      <c r="B239" s="297"/>
      <c r="C239" s="302"/>
      <c r="D239" s="302"/>
      <c r="E239" s="302"/>
      <c r="F239" s="273"/>
      <c r="G239" s="263"/>
      <c r="H239" s="264"/>
      <c r="I239" s="265"/>
    </row>
    <row r="240" spans="1:9" ht="15">
      <c r="A240" s="1"/>
      <c r="B240" s="3"/>
      <c r="C240" s="6"/>
      <c r="D240" s="24"/>
      <c r="E240" s="24"/>
      <c r="F240" s="15">
        <f t="shared" ref="F240:F250" si="26">B240*C240*D240</f>
        <v>0</v>
      </c>
      <c r="G240" s="275" t="s">
        <v>113</v>
      </c>
      <c r="H240" s="264"/>
      <c r="I240" s="265"/>
    </row>
    <row r="241" spans="1:9" ht="15">
      <c r="A241" s="1"/>
      <c r="B241" s="3"/>
      <c r="C241" s="6"/>
      <c r="D241" s="21"/>
      <c r="E241" s="21"/>
      <c r="F241" s="16">
        <f t="shared" si="26"/>
        <v>0</v>
      </c>
      <c r="G241" s="275" t="s">
        <v>113</v>
      </c>
      <c r="H241" s="264"/>
      <c r="I241" s="265"/>
    </row>
    <row r="242" spans="1:9" ht="15">
      <c r="A242" s="1"/>
      <c r="B242" s="3"/>
      <c r="C242" s="6"/>
      <c r="D242" s="21"/>
      <c r="E242" s="21"/>
      <c r="F242" s="16">
        <f t="shared" si="26"/>
        <v>0</v>
      </c>
      <c r="G242" s="275" t="s">
        <v>113</v>
      </c>
      <c r="H242" s="264"/>
      <c r="I242" s="265"/>
    </row>
    <row r="243" spans="1:9" ht="15">
      <c r="A243" s="1"/>
      <c r="B243" s="3"/>
      <c r="C243" s="6"/>
      <c r="D243" s="21"/>
      <c r="E243" s="21"/>
      <c r="F243" s="16">
        <f t="shared" si="26"/>
        <v>0</v>
      </c>
      <c r="G243" s="275" t="s">
        <v>113</v>
      </c>
      <c r="H243" s="264"/>
      <c r="I243" s="275"/>
    </row>
    <row r="244" spans="1:9" ht="15">
      <c r="A244" s="1"/>
      <c r="B244" s="3"/>
      <c r="C244" s="6"/>
      <c r="D244" s="21"/>
      <c r="E244" s="21"/>
      <c r="F244" s="16">
        <f t="shared" si="26"/>
        <v>0</v>
      </c>
      <c r="G244" s="275" t="s">
        <v>113</v>
      </c>
      <c r="H244" s="264"/>
      <c r="I244" s="265"/>
    </row>
    <row r="245" spans="1:9" ht="15">
      <c r="A245" s="1"/>
      <c r="B245" s="3"/>
      <c r="C245" s="6"/>
      <c r="D245" s="21"/>
      <c r="E245" s="21"/>
      <c r="F245" s="16">
        <f t="shared" si="26"/>
        <v>0</v>
      </c>
      <c r="G245" s="275" t="s">
        <v>113</v>
      </c>
      <c r="H245" s="264"/>
      <c r="I245" s="265"/>
    </row>
    <row r="246" spans="1:9" ht="15">
      <c r="A246" s="1"/>
      <c r="B246" s="3"/>
      <c r="C246" s="6"/>
      <c r="D246" s="21"/>
      <c r="E246" s="21"/>
      <c r="F246" s="16">
        <f t="shared" si="26"/>
        <v>0</v>
      </c>
      <c r="G246" s="275" t="s">
        <v>113</v>
      </c>
      <c r="H246" s="264"/>
      <c r="I246" s="265"/>
    </row>
    <row r="247" spans="1:9" ht="16">
      <c r="A247" s="79" t="s">
        <v>114</v>
      </c>
      <c r="B247" s="80"/>
      <c r="C247" s="81"/>
      <c r="D247" s="82"/>
      <c r="E247" s="82"/>
      <c r="F247" s="83">
        <f t="shared" ref="F247" si="27">B247*C247*D247</f>
        <v>0</v>
      </c>
      <c r="G247" s="276" t="s">
        <v>115</v>
      </c>
      <c r="H247" s="264" t="s">
        <v>48</v>
      </c>
      <c r="I247" s="265"/>
    </row>
    <row r="248" spans="1:9" ht="15">
      <c r="A248" s="79"/>
      <c r="B248" s="80"/>
      <c r="C248" s="81"/>
      <c r="D248" s="82"/>
      <c r="E248" s="82"/>
      <c r="F248" s="83">
        <f t="shared" si="26"/>
        <v>0</v>
      </c>
      <c r="G248" s="276" t="s">
        <v>115</v>
      </c>
      <c r="H248" s="264" t="s">
        <v>48</v>
      </c>
      <c r="I248" s="265"/>
    </row>
    <row r="249" spans="1:9" ht="15">
      <c r="A249" s="88"/>
      <c r="B249" s="75"/>
      <c r="C249" s="76"/>
      <c r="D249" s="77"/>
      <c r="E249" s="77"/>
      <c r="F249" s="78">
        <f t="shared" si="26"/>
        <v>0</v>
      </c>
      <c r="G249" s="276" t="s">
        <v>115</v>
      </c>
      <c r="H249" s="264" t="s">
        <v>48</v>
      </c>
      <c r="I249" s="265"/>
    </row>
    <row r="250" spans="1:9" ht="15">
      <c r="A250" s="336"/>
      <c r="B250" s="13"/>
      <c r="C250" s="14"/>
      <c r="D250" s="23"/>
      <c r="E250" s="23"/>
      <c r="F250" s="19">
        <f t="shared" si="26"/>
        <v>0</v>
      </c>
      <c r="G250" s="276" t="s">
        <v>115</v>
      </c>
      <c r="H250" s="264" t="s">
        <v>48</v>
      </c>
      <c r="I250" s="265"/>
    </row>
    <row r="251" spans="1:9" ht="19" thickTop="1" thickBot="1">
      <c r="A251" s="299" t="s">
        <v>116</v>
      </c>
      <c r="B251" s="300"/>
      <c r="C251" s="319"/>
      <c r="D251" s="319"/>
      <c r="E251" s="319"/>
      <c r="F251" s="12">
        <f>SUM(F240:F250)</f>
        <v>0</v>
      </c>
      <c r="G251" s="263" t="s">
        <v>51</v>
      </c>
      <c r="H251" s="264"/>
      <c r="I251" s="280"/>
    </row>
    <row r="252" spans="1:9" ht="15">
      <c r="A252" s="337" t="s">
        <v>117</v>
      </c>
      <c r="B252" s="338"/>
      <c r="C252" s="338"/>
      <c r="D252" s="339"/>
      <c r="E252" s="340"/>
      <c r="F252" s="282"/>
      <c r="G252" s="282"/>
      <c r="H252" s="264"/>
      <c r="I252" s="280"/>
    </row>
    <row r="253" spans="1:9" ht="16">
      <c r="A253" s="87" t="s">
        <v>118</v>
      </c>
      <c r="B253" s="80"/>
      <c r="C253" s="81"/>
      <c r="D253" s="82"/>
      <c r="E253" s="82"/>
      <c r="F253" s="83">
        <f>B253*C253*D253</f>
        <v>0</v>
      </c>
      <c r="G253" s="264" t="s">
        <v>119</v>
      </c>
      <c r="H253" s="264" t="s">
        <v>48</v>
      </c>
      <c r="I253" s="271" t="s">
        <v>49</v>
      </c>
    </row>
    <row r="254" spans="1:9" ht="15">
      <c r="A254" s="79"/>
      <c r="B254" s="80"/>
      <c r="C254" s="81"/>
      <c r="D254" s="82"/>
      <c r="E254" s="82"/>
      <c r="F254" s="83">
        <f>B254*C254*D254</f>
        <v>0</v>
      </c>
      <c r="G254" s="264" t="s">
        <v>119</v>
      </c>
      <c r="H254" s="264" t="s">
        <v>48</v>
      </c>
      <c r="I254" s="271" t="s">
        <v>49</v>
      </c>
    </row>
    <row r="255" spans="1:9" ht="15">
      <c r="A255" s="79"/>
      <c r="B255" s="80"/>
      <c r="C255" s="81"/>
      <c r="D255" s="82"/>
      <c r="E255" s="82"/>
      <c r="F255" s="83">
        <f>B255*C255*D255</f>
        <v>0</v>
      </c>
      <c r="G255" s="264" t="s">
        <v>119</v>
      </c>
      <c r="H255" s="264" t="s">
        <v>48</v>
      </c>
      <c r="I255" s="271" t="s">
        <v>49</v>
      </c>
    </row>
    <row r="256" spans="1:9" ht="15">
      <c r="A256" s="84"/>
      <c r="B256" s="10"/>
      <c r="C256" s="11"/>
      <c r="D256" s="85"/>
      <c r="E256" s="85"/>
      <c r="F256" s="86">
        <f>B256*C256*D256</f>
        <v>0</v>
      </c>
      <c r="G256" s="264" t="s">
        <v>119</v>
      </c>
      <c r="H256" s="264" t="s">
        <v>48</v>
      </c>
      <c r="I256" s="271" t="s">
        <v>49</v>
      </c>
    </row>
    <row r="257" spans="1:15" ht="17">
      <c r="A257" s="341" t="s">
        <v>120</v>
      </c>
      <c r="B257" s="342"/>
      <c r="C257" s="343"/>
      <c r="D257" s="343"/>
      <c r="E257" s="343"/>
      <c r="F257" s="173">
        <f>SUM(F253:F256)</f>
        <v>0</v>
      </c>
      <c r="G257" s="263" t="s">
        <v>51</v>
      </c>
      <c r="H257" s="264"/>
      <c r="I257" s="280"/>
      <c r="J257" s="248"/>
    </row>
    <row r="258" spans="1:15" ht="21">
      <c r="A258" s="283" t="s">
        <v>121</v>
      </c>
      <c r="B258" s="284"/>
      <c r="C258" s="285"/>
      <c r="D258" s="285"/>
      <c r="E258" s="285"/>
      <c r="F258" s="286">
        <f>SUMIF(I:I,"OPTZ",F:F)</f>
        <v>0</v>
      </c>
      <c r="G258" s="287"/>
      <c r="H258" s="288"/>
      <c r="I258" s="280"/>
    </row>
    <row r="259" spans="1:15" ht="21">
      <c r="A259" s="233" t="s">
        <v>34</v>
      </c>
      <c r="B259" s="289"/>
      <c r="C259" s="290"/>
      <c r="D259" s="290"/>
      <c r="E259" s="290"/>
      <c r="F259" s="291">
        <f>F261-F260</f>
        <v>0</v>
      </c>
    </row>
    <row r="260" spans="1:15" ht="21">
      <c r="A260" s="236" t="s">
        <v>122</v>
      </c>
      <c r="B260" s="284"/>
      <c r="C260" s="285"/>
      <c r="D260" s="285"/>
      <c r="E260" s="285"/>
      <c r="F260" s="286">
        <f>SUMIF(H6:H257,"OPT",F6:F257)</f>
        <v>0</v>
      </c>
    </row>
    <row r="261" spans="1:15" ht="21">
      <c r="A261" s="238" t="s">
        <v>123</v>
      </c>
      <c r="B261" s="292"/>
      <c r="C261" s="293"/>
      <c r="D261" s="293"/>
      <c r="E261" s="293"/>
      <c r="F261" s="294">
        <f>SUMIF(G6:G257,"ZS",F6:F257)</f>
        <v>0</v>
      </c>
      <c r="M261" s="274"/>
      <c r="N261" s="274"/>
      <c r="O261" s="295"/>
    </row>
  </sheetData>
  <sheetProtection algorithmName="SHA-512" hashValue="ZV4bOdEEOm4xMMHzpP1gbFO/PbXkVfbIsOyP6TQ6IEHrH6kREsCPJA2+xfnzBISQbZPMsiD0VfW4V6PD29z6Hg==" saltValue="QX9lZlW/1fcTRekR+LkzVg==" spinCount="100000" sheet="1" objects="1" scenarios="1"/>
  <dataConsolidate/>
  <mergeCells count="1">
    <mergeCell ref="B1:F1"/>
  </mergeCells>
  <printOptions horizontalCentered="1" gridLines="1"/>
  <pageMargins left="0.23622047244094491" right="0.23622047244094491" top="0.74803149606299213" bottom="0.74803149606299213" header="0.31496062992125984" footer="0.31496062992125984"/>
  <pageSetup paperSize="9" scale="55" orientation="portrait" r:id="rId1"/>
  <headerFooter>
    <oddFooter>&amp;C&amp;A</oddFooter>
  </headerFooter>
  <rowBreaks count="4" manualBreakCount="4">
    <brk id="54" max="5" man="1"/>
    <brk id="115" max="5" man="1"/>
    <brk id="174" max="5" man="1"/>
    <brk id="226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28EC0-2CED-4182-AA54-FD09AAB3FFC8}">
  <dimension ref="A1:K468"/>
  <sheetViews>
    <sheetView showGridLines="0" topLeftCell="A267" zoomScale="150" zoomScaleNormal="150" zoomScalePageLayoutView="88" workbookViewId="0">
      <pane xSplit="1" topLeftCell="B1" activePane="topRight" state="frozen"/>
      <selection activeCell="F96" sqref="F96"/>
      <selection pane="topRight" activeCell="I288" sqref="I288"/>
    </sheetView>
  </sheetViews>
  <sheetFormatPr baseColWidth="10" defaultColWidth="11" defaultRowHeight="13" outlineLevelRow="1" outlineLevelCol="1"/>
  <cols>
    <col min="1" max="1" width="72" style="249" customWidth="1"/>
    <col min="2" max="4" width="10.83203125" style="274" customWidth="1"/>
    <col min="5" max="5" width="5.83203125" style="348" customWidth="1" outlineLevel="1"/>
    <col min="6" max="6" width="6.6640625" style="183" customWidth="1" outlineLevel="1"/>
    <col min="7" max="7" width="6.83203125" style="183" customWidth="1" outlineLevel="1"/>
    <col min="8" max="8" width="7.6640625" style="183" customWidth="1" outlineLevel="1"/>
    <col min="9" max="9" width="36.6640625" style="183" customWidth="1"/>
    <col min="10" max="10" width="35.6640625" style="183" customWidth="1"/>
    <col min="11" max="16384" width="11" style="183"/>
  </cols>
  <sheetData>
    <row r="1" spans="1:11" ht="15">
      <c r="B1" s="344" t="s">
        <v>124</v>
      </c>
      <c r="C1" s="345"/>
      <c r="D1" s="345"/>
      <c r="E1" s="244"/>
      <c r="F1" s="244"/>
      <c r="G1" s="244"/>
      <c r="H1" s="244"/>
    </row>
    <row r="2" spans="1:11">
      <c r="B2" s="345"/>
      <c r="C2" s="345"/>
      <c r="D2" s="345"/>
      <c r="E2" s="346"/>
      <c r="F2" s="346"/>
      <c r="G2" s="346"/>
      <c r="H2" s="346"/>
    </row>
    <row r="3" spans="1:11" ht="64" customHeight="1">
      <c r="B3" s="345"/>
      <c r="C3" s="345"/>
      <c r="D3" s="345"/>
      <c r="E3" s="346"/>
      <c r="F3" s="346"/>
      <c r="G3" s="346"/>
      <c r="H3" s="346"/>
    </row>
    <row r="4" spans="1:11" ht="21">
      <c r="A4" s="347" t="s">
        <v>125</v>
      </c>
      <c r="B4" s="246"/>
      <c r="C4" s="246"/>
      <c r="D4" s="246"/>
    </row>
    <row r="5" spans="1:11" ht="37" customHeight="1">
      <c r="B5" s="250"/>
      <c r="C5" s="250"/>
      <c r="D5" s="250"/>
    </row>
    <row r="6" spans="1:11" s="257" customFormat="1" ht="17">
      <c r="A6" s="349" t="s">
        <v>126</v>
      </c>
      <c r="B6" s="350" t="s">
        <v>127</v>
      </c>
      <c r="C6" s="350" t="s">
        <v>128</v>
      </c>
      <c r="D6" s="351" t="s">
        <v>43</v>
      </c>
      <c r="E6" s="352"/>
      <c r="F6" s="352"/>
      <c r="G6" s="352"/>
      <c r="H6" s="352"/>
    </row>
    <row r="7" spans="1:11" s="262" customFormat="1" ht="17">
      <c r="A7" s="353" t="s">
        <v>27</v>
      </c>
      <c r="B7" s="354"/>
      <c r="C7" s="354"/>
      <c r="D7" s="355"/>
      <c r="E7" s="356"/>
      <c r="F7" s="357"/>
      <c r="G7" s="357"/>
      <c r="H7" s="357"/>
      <c r="I7" s="358"/>
      <c r="J7" s="359"/>
    </row>
    <row r="8" spans="1:11" s="262" customFormat="1" ht="16">
      <c r="A8" s="360" t="s">
        <v>129</v>
      </c>
      <c r="B8" s="100"/>
      <c r="C8" s="101"/>
      <c r="D8" s="55"/>
      <c r="E8" s="361"/>
      <c r="F8" s="362"/>
      <c r="G8" s="362"/>
      <c r="H8" s="362"/>
      <c r="I8" s="363"/>
      <c r="K8" s="359"/>
    </row>
    <row r="9" spans="1:11" s="262" customFormat="1" ht="20" outlineLevel="1">
      <c r="A9" s="418" t="s">
        <v>130</v>
      </c>
      <c r="B9" s="419"/>
      <c r="C9" s="419"/>
      <c r="D9" s="364"/>
      <c r="E9" s="365"/>
      <c r="F9" s="362"/>
      <c r="G9" s="362"/>
      <c r="H9" s="362"/>
      <c r="I9" s="358"/>
      <c r="J9" s="359"/>
    </row>
    <row r="10" spans="1:11" s="262" customFormat="1" ht="15" outlineLevel="1">
      <c r="A10" s="420" t="s">
        <v>131</v>
      </c>
      <c r="B10" s="31"/>
      <c r="C10" s="32">
        <v>2</v>
      </c>
      <c r="D10" s="53">
        <f>B10*C10</f>
        <v>0</v>
      </c>
      <c r="E10" s="365" t="s">
        <v>55</v>
      </c>
      <c r="F10" s="362"/>
      <c r="G10" s="362"/>
      <c r="H10" s="362"/>
      <c r="I10" s="266"/>
    </row>
    <row r="11" spans="1:11" s="262" customFormat="1" ht="15" outlineLevel="1">
      <c r="A11" s="420" t="s">
        <v>132</v>
      </c>
      <c r="B11" s="31"/>
      <c r="C11" s="32">
        <v>1</v>
      </c>
      <c r="D11" s="53">
        <f>B11*C11</f>
        <v>0</v>
      </c>
      <c r="E11" s="365" t="s">
        <v>55</v>
      </c>
      <c r="F11" s="362"/>
      <c r="G11" s="362"/>
      <c r="H11" s="362"/>
      <c r="I11" s="366"/>
    </row>
    <row r="12" spans="1:11" s="262" customFormat="1" ht="15" outlineLevel="1">
      <c r="A12" s="420" t="s">
        <v>133</v>
      </c>
      <c r="B12" s="31"/>
      <c r="C12" s="32">
        <v>3</v>
      </c>
      <c r="D12" s="53">
        <f>B12*C12</f>
        <v>0</v>
      </c>
      <c r="E12" s="365" t="s">
        <v>55</v>
      </c>
      <c r="F12" s="362"/>
      <c r="G12" s="362"/>
      <c r="H12" s="362"/>
      <c r="I12" s="266"/>
    </row>
    <row r="13" spans="1:11" s="262" customFormat="1" ht="15" outlineLevel="1">
      <c r="A13" s="420" t="s">
        <v>134</v>
      </c>
      <c r="B13" s="31"/>
      <c r="C13" s="32">
        <v>2</v>
      </c>
      <c r="D13" s="53">
        <f>B13*C13</f>
        <v>0</v>
      </c>
      <c r="E13" s="365" t="s">
        <v>55</v>
      </c>
      <c r="F13" s="362"/>
      <c r="G13" s="362"/>
      <c r="H13" s="362"/>
      <c r="I13" s="266"/>
    </row>
    <row r="14" spans="1:11" s="262" customFormat="1" ht="15" outlineLevel="1">
      <c r="A14" s="420" t="s">
        <v>135</v>
      </c>
      <c r="B14" s="31"/>
      <c r="C14" s="32">
        <v>2</v>
      </c>
      <c r="D14" s="53">
        <f>B14*C14</f>
        <v>0</v>
      </c>
      <c r="E14" s="365" t="s">
        <v>55</v>
      </c>
      <c r="F14" s="362"/>
      <c r="G14" s="362"/>
      <c r="H14" s="362"/>
      <c r="I14" s="266"/>
    </row>
    <row r="15" spans="1:11" s="262" customFormat="1" ht="15" outlineLevel="1">
      <c r="A15" s="421" t="s">
        <v>136</v>
      </c>
      <c r="B15" s="97"/>
      <c r="C15" s="98"/>
      <c r="D15" s="115"/>
      <c r="E15" s="365"/>
      <c r="F15" s="367"/>
      <c r="G15" s="367"/>
      <c r="H15" s="362"/>
      <c r="I15" s="266"/>
    </row>
    <row r="16" spans="1:11" s="262" customFormat="1" ht="15" outlineLevel="1">
      <c r="A16" s="422"/>
      <c r="B16" s="97"/>
      <c r="C16" s="98">
        <v>2</v>
      </c>
      <c r="D16" s="115">
        <f t="shared" ref="D16:D22" si="0">B16*C16</f>
        <v>0</v>
      </c>
      <c r="E16" s="365" t="s">
        <v>55</v>
      </c>
      <c r="F16" s="367" t="s">
        <v>29</v>
      </c>
      <c r="G16" s="367" t="s">
        <v>48</v>
      </c>
      <c r="H16" s="368"/>
      <c r="I16" s="266"/>
    </row>
    <row r="17" spans="1:11" s="262" customFormat="1" ht="15" outlineLevel="1">
      <c r="A17" s="422"/>
      <c r="B17" s="97"/>
      <c r="C17" s="98">
        <v>1</v>
      </c>
      <c r="D17" s="115">
        <f t="shared" si="0"/>
        <v>0</v>
      </c>
      <c r="E17" s="365" t="s">
        <v>55</v>
      </c>
      <c r="F17" s="367" t="s">
        <v>29</v>
      </c>
      <c r="G17" s="367" t="s">
        <v>48</v>
      </c>
      <c r="H17" s="368"/>
      <c r="I17" s="266"/>
    </row>
    <row r="18" spans="1:11" s="262" customFormat="1" ht="15" outlineLevel="1">
      <c r="A18" s="422"/>
      <c r="B18" s="97"/>
      <c r="C18" s="98">
        <v>2</v>
      </c>
      <c r="D18" s="115">
        <f t="shared" si="0"/>
        <v>0</v>
      </c>
      <c r="E18" s="365" t="s">
        <v>55</v>
      </c>
      <c r="F18" s="367" t="s">
        <v>29</v>
      </c>
      <c r="G18" s="367" t="s">
        <v>48</v>
      </c>
      <c r="H18" s="368"/>
      <c r="I18" s="369"/>
    </row>
    <row r="19" spans="1:11" s="262" customFormat="1" ht="15" outlineLevel="1">
      <c r="A19" s="420" t="s">
        <v>137</v>
      </c>
      <c r="B19" s="31"/>
      <c r="C19" s="32">
        <v>1</v>
      </c>
      <c r="D19" s="53">
        <f t="shared" si="0"/>
        <v>0</v>
      </c>
      <c r="E19" s="365" t="s">
        <v>55</v>
      </c>
      <c r="F19" s="362"/>
      <c r="G19" s="362"/>
      <c r="H19" s="362"/>
      <c r="I19" s="266"/>
    </row>
    <row r="20" spans="1:11" s="262" customFormat="1" ht="15" outlineLevel="1">
      <c r="A20" s="420" t="s">
        <v>138</v>
      </c>
      <c r="B20" s="31"/>
      <c r="C20" s="33">
        <v>1</v>
      </c>
      <c r="D20" s="53">
        <f t="shared" si="0"/>
        <v>0</v>
      </c>
      <c r="E20" s="365" t="s">
        <v>55</v>
      </c>
      <c r="F20" s="362"/>
      <c r="G20" s="362"/>
      <c r="H20" s="362"/>
      <c r="I20" s="266"/>
    </row>
    <row r="21" spans="1:11" s="262" customFormat="1" ht="15" outlineLevel="1">
      <c r="A21" s="420" t="s">
        <v>139</v>
      </c>
      <c r="B21" s="31"/>
      <c r="C21" s="33">
        <v>2</v>
      </c>
      <c r="D21" s="53">
        <f t="shared" si="0"/>
        <v>0</v>
      </c>
      <c r="E21" s="365" t="s">
        <v>55</v>
      </c>
      <c r="F21" s="362"/>
      <c r="G21" s="362"/>
      <c r="H21" s="362"/>
      <c r="I21" s="266"/>
    </row>
    <row r="22" spans="1:11" s="262" customFormat="1" ht="15" outlineLevel="1">
      <c r="A22" s="420" t="s">
        <v>140</v>
      </c>
      <c r="B22" s="31"/>
      <c r="C22" s="33">
        <v>2</v>
      </c>
      <c r="D22" s="53">
        <f t="shared" si="0"/>
        <v>0</v>
      </c>
      <c r="E22" s="365" t="s">
        <v>55</v>
      </c>
      <c r="F22" s="362"/>
      <c r="G22" s="362"/>
      <c r="H22" s="362"/>
      <c r="I22" s="266"/>
    </row>
    <row r="23" spans="1:11" s="262" customFormat="1" ht="15" outlineLevel="1">
      <c r="A23" s="423" t="s">
        <v>141</v>
      </c>
      <c r="B23" s="424"/>
      <c r="C23" s="424"/>
      <c r="D23" s="370"/>
      <c r="E23" s="365"/>
      <c r="F23" s="362"/>
      <c r="G23" s="362"/>
      <c r="H23" s="362"/>
      <c r="I23" s="266"/>
    </row>
    <row r="24" spans="1:11" s="262" customFormat="1" ht="15" outlineLevel="1">
      <c r="A24" s="420" t="s">
        <v>142</v>
      </c>
      <c r="B24" s="31"/>
      <c r="C24" s="33">
        <v>2</v>
      </c>
      <c r="D24" s="53">
        <f t="shared" ref="D24:D29" si="1">B24*C24</f>
        <v>0</v>
      </c>
      <c r="E24" s="365" t="s">
        <v>55</v>
      </c>
      <c r="F24" s="362"/>
      <c r="G24" s="362"/>
      <c r="H24" s="362"/>
      <c r="I24" s="366"/>
    </row>
    <row r="25" spans="1:11" s="262" customFormat="1" ht="15" outlineLevel="1">
      <c r="A25" s="420" t="s">
        <v>143</v>
      </c>
      <c r="B25" s="31"/>
      <c r="C25" s="33">
        <v>1</v>
      </c>
      <c r="D25" s="53">
        <f t="shared" si="1"/>
        <v>0</v>
      </c>
      <c r="E25" s="365" t="s">
        <v>55</v>
      </c>
      <c r="F25" s="362"/>
      <c r="G25" s="362"/>
      <c r="H25" s="362"/>
      <c r="I25" s="266"/>
    </row>
    <row r="26" spans="1:11" s="262" customFormat="1" ht="15" outlineLevel="1">
      <c r="A26" s="420" t="s">
        <v>144</v>
      </c>
      <c r="B26" s="31"/>
      <c r="C26" s="33"/>
      <c r="D26" s="53">
        <f t="shared" si="1"/>
        <v>0</v>
      </c>
      <c r="E26" s="365" t="s">
        <v>55</v>
      </c>
      <c r="F26" s="362"/>
      <c r="G26" s="362"/>
      <c r="H26" s="362"/>
      <c r="I26" s="266"/>
    </row>
    <row r="27" spans="1:11" s="262" customFormat="1" ht="15" outlineLevel="1">
      <c r="A27" s="420" t="s">
        <v>145</v>
      </c>
      <c r="B27" s="31"/>
      <c r="C27" s="33"/>
      <c r="D27" s="53">
        <f t="shared" si="1"/>
        <v>0</v>
      </c>
      <c r="E27" s="365" t="s">
        <v>55</v>
      </c>
      <c r="F27" s="362"/>
      <c r="G27" s="362"/>
      <c r="H27" s="362"/>
      <c r="I27" s="266"/>
    </row>
    <row r="28" spans="1:11" s="371" customFormat="1" ht="15" outlineLevel="1">
      <c r="A28" s="420" t="s">
        <v>146</v>
      </c>
      <c r="B28" s="31"/>
      <c r="C28" s="33"/>
      <c r="D28" s="53">
        <f t="shared" si="1"/>
        <v>0</v>
      </c>
      <c r="E28" s="365" t="s">
        <v>55</v>
      </c>
      <c r="F28" s="368"/>
      <c r="G28" s="368"/>
      <c r="H28" s="368"/>
      <c r="I28" s="266"/>
      <c r="J28" s="262"/>
      <c r="K28" s="262"/>
    </row>
    <row r="29" spans="1:11" s="371" customFormat="1" ht="15" outlineLevel="1">
      <c r="A29" s="420" t="s">
        <v>147</v>
      </c>
      <c r="B29" s="31"/>
      <c r="C29" s="33"/>
      <c r="D29" s="53">
        <f t="shared" si="1"/>
        <v>0</v>
      </c>
      <c r="E29" s="365" t="s">
        <v>55</v>
      </c>
      <c r="F29" s="368"/>
      <c r="G29" s="368"/>
      <c r="H29" s="368"/>
      <c r="I29" s="266"/>
      <c r="J29" s="262"/>
      <c r="K29" s="262"/>
    </row>
    <row r="30" spans="1:11" s="262" customFormat="1" ht="15">
      <c r="A30" s="425" t="s">
        <v>148</v>
      </c>
      <c r="B30" s="426"/>
      <c r="C30" s="426"/>
      <c r="D30" s="372"/>
      <c r="E30" s="365"/>
      <c r="F30" s="362"/>
      <c r="G30" s="362"/>
      <c r="H30" s="362"/>
      <c r="I30" s="266"/>
    </row>
    <row r="31" spans="1:11" s="262" customFormat="1" ht="15">
      <c r="A31" s="420" t="s">
        <v>149</v>
      </c>
      <c r="B31" s="31"/>
      <c r="C31" s="33"/>
      <c r="D31" s="53">
        <f>B31*C31</f>
        <v>0</v>
      </c>
      <c r="E31" s="365" t="s">
        <v>55</v>
      </c>
      <c r="F31" s="362"/>
      <c r="G31" s="362"/>
      <c r="H31" s="362"/>
      <c r="I31" s="266"/>
    </row>
    <row r="32" spans="1:11" s="262" customFormat="1" ht="15" outlineLevel="1">
      <c r="A32" s="420" t="s">
        <v>150</v>
      </c>
      <c r="B32" s="31"/>
      <c r="C32" s="33"/>
      <c r="D32" s="53">
        <f>B32*C32</f>
        <v>0</v>
      </c>
      <c r="E32" s="365" t="s">
        <v>55</v>
      </c>
      <c r="F32" s="362"/>
      <c r="G32" s="362"/>
      <c r="H32" s="362"/>
      <c r="I32" s="266"/>
    </row>
    <row r="33" spans="1:9" s="262" customFormat="1" ht="28" outlineLevel="1">
      <c r="A33" s="420" t="s">
        <v>151</v>
      </c>
      <c r="B33" s="31"/>
      <c r="C33" s="33"/>
      <c r="D33" s="53">
        <f>B33*C33</f>
        <v>0</v>
      </c>
      <c r="E33" s="365" t="s">
        <v>55</v>
      </c>
      <c r="F33" s="362"/>
      <c r="G33" s="362"/>
      <c r="H33" s="362"/>
      <c r="I33" s="366"/>
    </row>
    <row r="34" spans="1:9" s="262" customFormat="1" ht="15" outlineLevel="1">
      <c r="A34" s="420" t="s">
        <v>152</v>
      </c>
      <c r="B34" s="31"/>
      <c r="C34" s="32">
        <v>1</v>
      </c>
      <c r="D34" s="53">
        <f>B34*C34</f>
        <v>0</v>
      </c>
      <c r="E34" s="365" t="s">
        <v>55</v>
      </c>
      <c r="F34" s="362"/>
      <c r="G34" s="362"/>
      <c r="H34" s="362"/>
      <c r="I34" s="266"/>
    </row>
    <row r="35" spans="1:9" s="262" customFormat="1" ht="14" outlineLevel="1">
      <c r="A35" s="425" t="s">
        <v>153</v>
      </c>
      <c r="B35" s="427"/>
      <c r="C35" s="427"/>
      <c r="D35" s="373"/>
      <c r="E35" s="365"/>
      <c r="F35" s="362"/>
      <c r="G35" s="362"/>
      <c r="H35" s="362"/>
      <c r="I35" s="266"/>
    </row>
    <row r="36" spans="1:9" s="262" customFormat="1" ht="15" outlineLevel="1">
      <c r="A36" s="420" t="s">
        <v>154</v>
      </c>
      <c r="B36" s="31"/>
      <c r="C36" s="32"/>
      <c r="D36" s="53">
        <f>B36*C36</f>
        <v>0</v>
      </c>
      <c r="E36" s="365" t="s">
        <v>55</v>
      </c>
      <c r="F36" s="362"/>
      <c r="G36" s="362"/>
      <c r="H36" s="362"/>
      <c r="I36" s="266"/>
    </row>
    <row r="37" spans="1:9" s="262" customFormat="1" ht="15" outlineLevel="1">
      <c r="A37" s="420" t="s">
        <v>155</v>
      </c>
      <c r="B37" s="31"/>
      <c r="C37" s="32"/>
      <c r="D37" s="53">
        <f>B37*C37</f>
        <v>0</v>
      </c>
      <c r="E37" s="365" t="s">
        <v>55</v>
      </c>
      <c r="F37" s="362"/>
      <c r="G37" s="362"/>
      <c r="H37" s="362"/>
      <c r="I37" s="366"/>
    </row>
    <row r="38" spans="1:9" s="262" customFormat="1" ht="14" outlineLevel="1">
      <c r="A38" s="425" t="s">
        <v>156</v>
      </c>
      <c r="B38" s="427"/>
      <c r="C38" s="427"/>
      <c r="D38" s="373"/>
      <c r="E38" s="365"/>
      <c r="F38" s="362"/>
      <c r="G38" s="362"/>
      <c r="H38" s="362"/>
      <c r="I38" s="266"/>
    </row>
    <row r="39" spans="1:9" s="262" customFormat="1" ht="15" outlineLevel="1">
      <c r="A39" s="420" t="s">
        <v>157</v>
      </c>
      <c r="B39" s="31"/>
      <c r="C39" s="32">
        <v>1</v>
      </c>
      <c r="D39" s="53">
        <f>B39*C39</f>
        <v>0</v>
      </c>
      <c r="E39" s="365" t="s">
        <v>55</v>
      </c>
      <c r="F39" s="362"/>
      <c r="G39" s="362"/>
      <c r="H39" s="362"/>
      <c r="I39" s="266"/>
    </row>
    <row r="40" spans="1:9" s="262" customFormat="1" ht="15" outlineLevel="1">
      <c r="A40" s="420" t="s">
        <v>158</v>
      </c>
      <c r="B40" s="31"/>
      <c r="C40" s="32">
        <v>12</v>
      </c>
      <c r="D40" s="53">
        <f>B40*C40</f>
        <v>0</v>
      </c>
      <c r="E40" s="365" t="s">
        <v>55</v>
      </c>
      <c r="F40" s="362"/>
      <c r="G40" s="362"/>
      <c r="H40" s="362"/>
      <c r="I40" s="266"/>
    </row>
    <row r="41" spans="1:9" s="262" customFormat="1" ht="15" outlineLevel="1">
      <c r="A41" s="420" t="s">
        <v>159</v>
      </c>
      <c r="B41" s="31"/>
      <c r="C41" s="32">
        <v>2</v>
      </c>
      <c r="D41" s="53">
        <f>B41*C41</f>
        <v>0</v>
      </c>
      <c r="E41" s="365" t="s">
        <v>55</v>
      </c>
      <c r="F41" s="362"/>
      <c r="G41" s="362"/>
      <c r="H41" s="362"/>
      <c r="I41" s="266"/>
    </row>
    <row r="42" spans="1:9" s="262" customFormat="1" ht="15" outlineLevel="1">
      <c r="A42" s="420" t="s">
        <v>160</v>
      </c>
      <c r="B42" s="31"/>
      <c r="C42" s="32"/>
      <c r="D42" s="53">
        <f>B42*C42</f>
        <v>0</v>
      </c>
      <c r="E42" s="365" t="s">
        <v>55</v>
      </c>
      <c r="F42" s="362"/>
      <c r="G42" s="362"/>
      <c r="H42" s="362"/>
      <c r="I42" s="266"/>
    </row>
    <row r="43" spans="1:9" s="262" customFormat="1" ht="15" outlineLevel="1">
      <c r="A43" s="428" t="s">
        <v>161</v>
      </c>
      <c r="B43" s="125"/>
      <c r="C43" s="126"/>
      <c r="D43" s="115"/>
      <c r="E43" s="365"/>
      <c r="F43" s="362"/>
      <c r="G43" s="362"/>
      <c r="H43" s="362"/>
      <c r="I43" s="266"/>
    </row>
    <row r="44" spans="1:9" s="262" customFormat="1" ht="14" outlineLevel="1">
      <c r="A44" s="425" t="s">
        <v>162</v>
      </c>
      <c r="B44" s="427"/>
      <c r="C44" s="427"/>
      <c r="D44" s="373"/>
      <c r="E44" s="361"/>
      <c r="F44" s="362"/>
      <c r="G44" s="362"/>
      <c r="H44" s="362"/>
      <c r="I44" s="366"/>
    </row>
    <row r="45" spans="1:9" s="262" customFormat="1" ht="15" outlineLevel="1">
      <c r="A45" s="420" t="s">
        <v>163</v>
      </c>
      <c r="B45" s="31"/>
      <c r="C45" s="32"/>
      <c r="D45" s="53">
        <f t="shared" ref="D45:D51" si="2">B45*C45</f>
        <v>0</v>
      </c>
      <c r="E45" s="365" t="s">
        <v>55</v>
      </c>
      <c r="F45" s="362"/>
      <c r="G45" s="362"/>
      <c r="H45" s="362"/>
      <c r="I45" s="266"/>
    </row>
    <row r="46" spans="1:9" s="262" customFormat="1" ht="15" outlineLevel="1">
      <c r="A46" s="420" t="s">
        <v>164</v>
      </c>
      <c r="B46" s="31"/>
      <c r="C46" s="32"/>
      <c r="D46" s="53">
        <f t="shared" si="2"/>
        <v>0</v>
      </c>
      <c r="E46" s="365" t="s">
        <v>55</v>
      </c>
      <c r="F46" s="362"/>
      <c r="G46" s="362"/>
      <c r="H46" s="362"/>
      <c r="I46" s="266"/>
    </row>
    <row r="47" spans="1:9" s="262" customFormat="1" ht="15" outlineLevel="1">
      <c r="A47" s="420" t="s">
        <v>165</v>
      </c>
      <c r="B47" s="31"/>
      <c r="C47" s="32">
        <v>2</v>
      </c>
      <c r="D47" s="53">
        <f t="shared" si="2"/>
        <v>0</v>
      </c>
      <c r="E47" s="365" t="s">
        <v>55</v>
      </c>
      <c r="F47" s="362"/>
      <c r="G47" s="362"/>
      <c r="H47" s="362"/>
      <c r="I47" s="266"/>
    </row>
    <row r="48" spans="1:9" s="262" customFormat="1" ht="15" outlineLevel="1">
      <c r="A48" s="420" t="s">
        <v>166</v>
      </c>
      <c r="B48" s="31"/>
      <c r="C48" s="32"/>
      <c r="D48" s="53">
        <f t="shared" si="2"/>
        <v>0</v>
      </c>
      <c r="E48" s="365" t="s">
        <v>55</v>
      </c>
      <c r="F48" s="362"/>
      <c r="G48" s="362"/>
      <c r="H48" s="362"/>
      <c r="I48" s="266"/>
    </row>
    <row r="49" spans="1:11" s="371" customFormat="1" ht="15" outlineLevel="1">
      <c r="A49" s="420" t="s">
        <v>167</v>
      </c>
      <c r="B49" s="31"/>
      <c r="C49" s="32"/>
      <c r="D49" s="53">
        <f t="shared" si="2"/>
        <v>0</v>
      </c>
      <c r="E49" s="365" t="s">
        <v>55</v>
      </c>
      <c r="F49" s="362"/>
      <c r="G49" s="362"/>
      <c r="H49" s="362"/>
      <c r="I49" s="266"/>
      <c r="J49" s="262"/>
      <c r="K49" s="262"/>
    </row>
    <row r="50" spans="1:11" s="371" customFormat="1" ht="15" outlineLevel="1">
      <c r="A50" s="428" t="s">
        <v>168</v>
      </c>
      <c r="B50" s="113"/>
      <c r="C50" s="62"/>
      <c r="D50" s="116">
        <f t="shared" si="2"/>
        <v>0</v>
      </c>
      <c r="E50" s="365" t="s">
        <v>55</v>
      </c>
      <c r="F50" s="367" t="s">
        <v>29</v>
      </c>
      <c r="G50" s="367" t="s">
        <v>48</v>
      </c>
      <c r="H50" s="362"/>
      <c r="I50" s="369"/>
      <c r="J50" s="262"/>
      <c r="K50" s="262"/>
    </row>
    <row r="51" spans="1:11" s="262" customFormat="1" ht="28">
      <c r="A51" s="429" t="s">
        <v>169</v>
      </c>
      <c r="B51" s="31"/>
      <c r="C51" s="32"/>
      <c r="D51" s="53">
        <f t="shared" si="2"/>
        <v>0</v>
      </c>
      <c r="E51" s="365" t="s">
        <v>55</v>
      </c>
      <c r="F51" s="362"/>
      <c r="G51" s="362"/>
      <c r="H51" s="362"/>
      <c r="I51" s="266"/>
    </row>
    <row r="52" spans="1:11" s="262" customFormat="1" ht="14" outlineLevel="1">
      <c r="A52" s="425" t="s">
        <v>170</v>
      </c>
      <c r="B52" s="427"/>
      <c r="C52" s="427"/>
      <c r="D52" s="373"/>
      <c r="E52" s="365"/>
      <c r="F52" s="362"/>
      <c r="G52" s="362"/>
      <c r="H52" s="362"/>
      <c r="I52" s="266"/>
    </row>
    <row r="53" spans="1:11" s="262" customFormat="1" ht="15" outlineLevel="1">
      <c r="A53" s="420" t="s">
        <v>171</v>
      </c>
      <c r="B53" s="31"/>
      <c r="C53" s="32"/>
      <c r="D53" s="53">
        <f>B53*C53</f>
        <v>0</v>
      </c>
      <c r="E53" s="365" t="s">
        <v>55</v>
      </c>
      <c r="F53" s="362"/>
      <c r="G53" s="362"/>
      <c r="H53" s="362"/>
      <c r="I53" s="366"/>
    </row>
    <row r="54" spans="1:11" s="262" customFormat="1" ht="16" outlineLevel="1">
      <c r="A54" s="430" t="s">
        <v>172</v>
      </c>
      <c r="B54" s="431"/>
      <c r="C54" s="431"/>
      <c r="D54" s="374"/>
      <c r="E54" s="365"/>
      <c r="F54" s="362"/>
      <c r="G54" s="362"/>
      <c r="H54" s="362"/>
      <c r="I54" s="266"/>
    </row>
    <row r="55" spans="1:11" s="262" customFormat="1" ht="15" outlineLevel="1">
      <c r="A55" s="420" t="s">
        <v>173</v>
      </c>
      <c r="B55" s="31"/>
      <c r="C55" s="32"/>
      <c r="D55" s="53">
        <f t="shared" ref="D55:D58" si="3">B55*C55</f>
        <v>0</v>
      </c>
      <c r="E55" s="365" t="s">
        <v>55</v>
      </c>
      <c r="F55" s="362"/>
      <c r="G55" s="362"/>
      <c r="H55" s="362"/>
      <c r="I55" s="266"/>
    </row>
    <row r="56" spans="1:11" s="262" customFormat="1" ht="20" outlineLevel="1">
      <c r="A56" s="430" t="s">
        <v>174</v>
      </c>
      <c r="B56" s="432"/>
      <c r="C56" s="432"/>
      <c r="D56" s="375"/>
      <c r="E56" s="365"/>
      <c r="F56" s="362"/>
      <c r="G56" s="362"/>
      <c r="H56" s="362"/>
      <c r="I56" s="376"/>
    </row>
    <row r="57" spans="1:11" s="262" customFormat="1" ht="15" outlineLevel="1">
      <c r="A57" s="420" t="s">
        <v>175</v>
      </c>
      <c r="B57" s="31"/>
      <c r="C57" s="32">
        <v>1</v>
      </c>
      <c r="D57" s="53">
        <f t="shared" si="3"/>
        <v>0</v>
      </c>
      <c r="E57" s="365" t="s">
        <v>55</v>
      </c>
      <c r="F57" s="362"/>
      <c r="G57" s="362"/>
      <c r="H57" s="362"/>
      <c r="I57" s="266"/>
    </row>
    <row r="58" spans="1:11" s="262" customFormat="1" ht="16" outlineLevel="1" thickBot="1">
      <c r="A58" s="102" t="s">
        <v>176</v>
      </c>
      <c r="B58" s="129"/>
      <c r="C58" s="132"/>
      <c r="D58" s="151">
        <f t="shared" si="3"/>
        <v>0</v>
      </c>
      <c r="E58" s="361" t="s">
        <v>55</v>
      </c>
      <c r="F58" s="367" t="s">
        <v>29</v>
      </c>
      <c r="G58" s="367" t="s">
        <v>48</v>
      </c>
      <c r="H58" s="362" t="s">
        <v>49</v>
      </c>
      <c r="I58" s="266"/>
    </row>
    <row r="59" spans="1:11" s="262" customFormat="1" ht="16" outlineLevel="1">
      <c r="A59" s="433" t="s">
        <v>177</v>
      </c>
      <c r="B59" s="34"/>
      <c r="C59" s="35"/>
      <c r="D59" s="106">
        <f>SUMIF(E:E,"3.1",D:D)</f>
        <v>0</v>
      </c>
      <c r="E59" s="361" t="s">
        <v>51</v>
      </c>
      <c r="F59" s="362"/>
      <c r="G59" s="362"/>
      <c r="H59" s="362"/>
      <c r="I59" s="266"/>
    </row>
    <row r="60" spans="1:11" s="262" customFormat="1" ht="16" outlineLevel="1">
      <c r="A60" s="430" t="s">
        <v>178</v>
      </c>
      <c r="B60" s="50"/>
      <c r="C60" s="51"/>
      <c r="D60" s="55"/>
      <c r="E60" s="361"/>
      <c r="F60" s="362"/>
      <c r="G60" s="362"/>
      <c r="H60" s="362"/>
      <c r="I60" s="266"/>
    </row>
    <row r="61" spans="1:11" s="262" customFormat="1" ht="15" outlineLevel="1">
      <c r="A61" s="434" t="s">
        <v>179</v>
      </c>
      <c r="B61" s="36"/>
      <c r="C61" s="33"/>
      <c r="D61" s="56"/>
      <c r="E61" s="361"/>
      <c r="F61" s="362"/>
      <c r="G61" s="362"/>
      <c r="H61" s="362"/>
      <c r="I61" s="266"/>
    </row>
    <row r="62" spans="1:11" s="262" customFormat="1" ht="15" outlineLevel="1">
      <c r="A62" s="435" t="s">
        <v>180</v>
      </c>
      <c r="B62" s="31"/>
      <c r="C62" s="32">
        <v>1</v>
      </c>
      <c r="D62" s="53">
        <f t="shared" ref="D62:D73" si="4">B62*C62</f>
        <v>0</v>
      </c>
      <c r="E62" s="361" t="s">
        <v>58</v>
      </c>
      <c r="F62" s="362"/>
      <c r="G62" s="362"/>
      <c r="H62" s="362"/>
      <c r="I62" s="378"/>
    </row>
    <row r="63" spans="1:11" s="262" customFormat="1" ht="15" outlineLevel="1">
      <c r="A63" s="435" t="s">
        <v>181</v>
      </c>
      <c r="B63" s="31"/>
      <c r="C63" s="32">
        <v>1</v>
      </c>
      <c r="D63" s="53">
        <f t="shared" si="4"/>
        <v>0</v>
      </c>
      <c r="E63" s="361" t="s">
        <v>58</v>
      </c>
      <c r="F63" s="362"/>
      <c r="G63" s="362"/>
      <c r="H63" s="362"/>
      <c r="I63" s="366"/>
    </row>
    <row r="64" spans="1:11" s="262" customFormat="1" ht="15">
      <c r="A64" s="435" t="s">
        <v>137</v>
      </c>
      <c r="B64" s="31"/>
      <c r="C64" s="32">
        <v>1</v>
      </c>
      <c r="D64" s="53">
        <f t="shared" si="4"/>
        <v>0</v>
      </c>
      <c r="E64" s="361" t="s">
        <v>58</v>
      </c>
      <c r="F64" s="362"/>
      <c r="G64" s="362"/>
      <c r="H64" s="362"/>
      <c r="I64" s="266"/>
      <c r="J64" s="379"/>
    </row>
    <row r="65" spans="1:10" s="262" customFormat="1" ht="15">
      <c r="A65" s="435" t="s">
        <v>138</v>
      </c>
      <c r="B65" s="31"/>
      <c r="C65" s="32">
        <v>1</v>
      </c>
      <c r="D65" s="53">
        <f t="shared" si="4"/>
        <v>0</v>
      </c>
      <c r="E65" s="361" t="s">
        <v>58</v>
      </c>
      <c r="F65" s="362"/>
      <c r="G65" s="362"/>
      <c r="H65" s="362"/>
      <c r="I65" s="266"/>
    </row>
    <row r="66" spans="1:10" s="262" customFormat="1" ht="15" outlineLevel="1">
      <c r="A66" s="435" t="s">
        <v>182</v>
      </c>
      <c r="B66" s="31"/>
      <c r="C66" s="32">
        <v>1</v>
      </c>
      <c r="D66" s="53">
        <f t="shared" si="4"/>
        <v>0</v>
      </c>
      <c r="E66" s="361" t="s">
        <v>58</v>
      </c>
      <c r="F66" s="362"/>
      <c r="G66" s="362"/>
      <c r="H66" s="362"/>
      <c r="I66" s="266"/>
    </row>
    <row r="67" spans="1:10" s="262" customFormat="1" ht="15" outlineLevel="1">
      <c r="A67" s="435" t="s">
        <v>183</v>
      </c>
      <c r="B67" s="31"/>
      <c r="C67" s="32">
        <v>2</v>
      </c>
      <c r="D67" s="53">
        <f t="shared" si="4"/>
        <v>0</v>
      </c>
      <c r="E67" s="361" t="s">
        <v>58</v>
      </c>
      <c r="F67" s="362"/>
      <c r="G67" s="362"/>
      <c r="H67" s="362"/>
      <c r="I67" s="266"/>
    </row>
    <row r="68" spans="1:10" s="262" customFormat="1" ht="15" outlineLevel="1">
      <c r="A68" s="434" t="s">
        <v>184</v>
      </c>
      <c r="B68" s="31"/>
      <c r="C68" s="33"/>
      <c r="D68" s="53"/>
      <c r="E68" s="361"/>
      <c r="F68" s="362"/>
      <c r="G68" s="362"/>
      <c r="H68" s="362"/>
      <c r="I68" s="266"/>
    </row>
    <row r="69" spans="1:10" s="262" customFormat="1" ht="15" outlineLevel="1">
      <c r="A69" s="435" t="s">
        <v>185</v>
      </c>
      <c r="B69" s="31"/>
      <c r="C69" s="33">
        <v>2</v>
      </c>
      <c r="D69" s="53">
        <f t="shared" si="4"/>
        <v>0</v>
      </c>
      <c r="E69" s="361" t="s">
        <v>58</v>
      </c>
      <c r="F69" s="362"/>
      <c r="G69" s="362"/>
      <c r="H69" s="362"/>
      <c r="I69" s="266"/>
    </row>
    <row r="70" spans="1:10" s="262" customFormat="1" ht="15" outlineLevel="1">
      <c r="A70" s="435" t="s">
        <v>144</v>
      </c>
      <c r="B70" s="31"/>
      <c r="C70" s="33"/>
      <c r="D70" s="53">
        <f t="shared" si="4"/>
        <v>0</v>
      </c>
      <c r="E70" s="361" t="s">
        <v>58</v>
      </c>
      <c r="F70" s="362"/>
      <c r="G70" s="362"/>
      <c r="H70" s="362"/>
      <c r="I70" s="266"/>
      <c r="J70" s="379"/>
    </row>
    <row r="71" spans="1:10" s="262" customFormat="1" ht="15" outlineLevel="1">
      <c r="A71" s="435" t="s">
        <v>145</v>
      </c>
      <c r="B71" s="31"/>
      <c r="C71" s="33"/>
      <c r="D71" s="53">
        <f t="shared" si="4"/>
        <v>0</v>
      </c>
      <c r="E71" s="361" t="s">
        <v>58</v>
      </c>
      <c r="F71" s="362"/>
      <c r="G71" s="362"/>
      <c r="H71" s="362"/>
      <c r="I71" s="376"/>
    </row>
    <row r="72" spans="1:10" s="262" customFormat="1" ht="15" outlineLevel="1">
      <c r="A72" s="435" t="s">
        <v>146</v>
      </c>
      <c r="B72" s="31"/>
      <c r="C72" s="33">
        <v>1</v>
      </c>
      <c r="D72" s="53">
        <f t="shared" si="4"/>
        <v>0</v>
      </c>
      <c r="E72" s="361" t="s">
        <v>58</v>
      </c>
      <c r="F72" s="362"/>
      <c r="G72" s="362"/>
      <c r="H72" s="362"/>
      <c r="I72" s="376"/>
    </row>
    <row r="73" spans="1:10" s="262" customFormat="1" ht="15" outlineLevel="1">
      <c r="A73" s="435" t="s">
        <v>147</v>
      </c>
      <c r="B73" s="31"/>
      <c r="C73" s="33">
        <v>1</v>
      </c>
      <c r="D73" s="53">
        <f t="shared" si="4"/>
        <v>0</v>
      </c>
      <c r="E73" s="361" t="s">
        <v>58</v>
      </c>
      <c r="F73" s="362"/>
      <c r="G73" s="362"/>
      <c r="H73" s="362"/>
      <c r="I73" s="366"/>
    </row>
    <row r="74" spans="1:10" s="262" customFormat="1" ht="15" outlineLevel="1">
      <c r="A74" s="434" t="s">
        <v>186</v>
      </c>
      <c r="B74" s="36"/>
      <c r="C74" s="33"/>
      <c r="D74" s="56"/>
      <c r="E74" s="361"/>
      <c r="F74" s="362"/>
      <c r="G74" s="362"/>
      <c r="H74" s="362"/>
      <c r="I74" s="266"/>
    </row>
    <row r="75" spans="1:10" s="262" customFormat="1" ht="15" outlineLevel="1">
      <c r="A75" s="435" t="s">
        <v>149</v>
      </c>
      <c r="B75" s="36"/>
      <c r="C75" s="33"/>
      <c r="D75" s="56">
        <f t="shared" ref="D75:D80" si="5">B75*C75</f>
        <v>0</v>
      </c>
      <c r="E75" s="361" t="s">
        <v>58</v>
      </c>
      <c r="F75" s="362"/>
      <c r="G75" s="362"/>
      <c r="H75" s="362"/>
      <c r="I75" s="266"/>
    </row>
    <row r="76" spans="1:10" s="262" customFormat="1" ht="15" outlineLevel="1">
      <c r="A76" s="420" t="s">
        <v>150</v>
      </c>
      <c r="B76" s="36"/>
      <c r="C76" s="33"/>
      <c r="D76" s="56">
        <f t="shared" si="5"/>
        <v>0</v>
      </c>
      <c r="E76" s="361" t="s">
        <v>58</v>
      </c>
      <c r="F76" s="362"/>
      <c r="G76" s="362"/>
      <c r="H76" s="362"/>
      <c r="I76" s="266"/>
    </row>
    <row r="77" spans="1:10" s="262" customFormat="1" ht="15" outlineLevel="1">
      <c r="A77" s="435" t="s">
        <v>187</v>
      </c>
      <c r="B77" s="36"/>
      <c r="C77" s="33"/>
      <c r="D77" s="56">
        <f t="shared" si="5"/>
        <v>0</v>
      </c>
      <c r="E77" s="361" t="s">
        <v>58</v>
      </c>
      <c r="F77" s="362"/>
      <c r="G77" s="362"/>
      <c r="H77" s="362"/>
      <c r="I77" s="266"/>
    </row>
    <row r="78" spans="1:10" s="262" customFormat="1" ht="15" outlineLevel="1">
      <c r="A78" s="434" t="s">
        <v>188</v>
      </c>
      <c r="B78" s="36"/>
      <c r="C78" s="33"/>
      <c r="D78" s="56"/>
      <c r="E78" s="361" t="s">
        <v>58</v>
      </c>
      <c r="F78" s="362"/>
      <c r="G78" s="362"/>
      <c r="H78" s="362"/>
      <c r="I78" s="266"/>
    </row>
    <row r="79" spans="1:10" s="262" customFormat="1" ht="15" outlineLevel="1">
      <c r="A79" s="435" t="s">
        <v>154</v>
      </c>
      <c r="B79" s="36"/>
      <c r="C79" s="33"/>
      <c r="D79" s="56">
        <f t="shared" si="5"/>
        <v>0</v>
      </c>
      <c r="E79" s="361" t="s">
        <v>58</v>
      </c>
      <c r="F79" s="362"/>
      <c r="G79" s="362"/>
      <c r="H79" s="362"/>
      <c r="I79" s="266"/>
    </row>
    <row r="80" spans="1:10" s="262" customFormat="1" ht="15" outlineLevel="1">
      <c r="A80" s="435" t="s">
        <v>189</v>
      </c>
      <c r="B80" s="36"/>
      <c r="C80" s="33"/>
      <c r="D80" s="56">
        <f t="shared" si="5"/>
        <v>0</v>
      </c>
      <c r="E80" s="361" t="s">
        <v>58</v>
      </c>
      <c r="F80" s="362"/>
      <c r="G80" s="362"/>
      <c r="H80" s="362"/>
      <c r="I80" s="266"/>
    </row>
    <row r="81" spans="1:11" s="262" customFormat="1" ht="15" outlineLevel="1">
      <c r="A81" s="434" t="s">
        <v>190</v>
      </c>
      <c r="B81" s="36"/>
      <c r="C81" s="33"/>
      <c r="D81" s="56"/>
      <c r="E81" s="361" t="s">
        <v>58</v>
      </c>
      <c r="F81" s="362"/>
      <c r="G81" s="362"/>
      <c r="H81" s="362"/>
      <c r="I81" s="266"/>
    </row>
    <row r="82" spans="1:11" s="262" customFormat="1" ht="15" outlineLevel="1">
      <c r="A82" s="435" t="s">
        <v>157</v>
      </c>
      <c r="B82" s="36"/>
      <c r="C82" s="33">
        <v>1</v>
      </c>
      <c r="D82" s="56">
        <f t="shared" ref="D82:D85" si="6">B82*C82</f>
        <v>0</v>
      </c>
      <c r="E82" s="361" t="s">
        <v>58</v>
      </c>
      <c r="F82" s="362"/>
      <c r="G82" s="362"/>
      <c r="H82" s="362"/>
      <c r="I82" s="378"/>
    </row>
    <row r="83" spans="1:11" s="262" customFormat="1" ht="15" outlineLevel="1">
      <c r="A83" s="435" t="s">
        <v>158</v>
      </c>
      <c r="B83" s="36"/>
      <c r="C83" s="33">
        <v>12</v>
      </c>
      <c r="D83" s="56">
        <f t="shared" si="6"/>
        <v>0</v>
      </c>
      <c r="E83" s="361" t="s">
        <v>58</v>
      </c>
      <c r="F83" s="357"/>
      <c r="G83" s="357"/>
      <c r="H83" s="357"/>
      <c r="I83" s="380"/>
    </row>
    <row r="84" spans="1:11" s="262" customFormat="1" ht="15" outlineLevel="1">
      <c r="A84" s="435" t="s">
        <v>159</v>
      </c>
      <c r="B84" s="36"/>
      <c r="C84" s="33">
        <v>2</v>
      </c>
      <c r="D84" s="56">
        <f t="shared" si="6"/>
        <v>0</v>
      </c>
      <c r="E84" s="361" t="s">
        <v>58</v>
      </c>
      <c r="F84" s="362"/>
      <c r="G84" s="362"/>
      <c r="H84" s="362"/>
      <c r="I84" s="363"/>
      <c r="J84" s="379"/>
    </row>
    <row r="85" spans="1:11" s="262" customFormat="1" ht="15" outlineLevel="1">
      <c r="A85" s="435" t="s">
        <v>191</v>
      </c>
      <c r="B85" s="36"/>
      <c r="C85" s="33"/>
      <c r="D85" s="56">
        <f t="shared" si="6"/>
        <v>0</v>
      </c>
      <c r="E85" s="361" t="s">
        <v>58</v>
      </c>
      <c r="F85" s="362"/>
      <c r="G85" s="362"/>
      <c r="H85" s="362"/>
      <c r="I85" s="381"/>
    </row>
    <row r="86" spans="1:11" s="262" customFormat="1" ht="15" outlineLevel="1">
      <c r="A86" s="434" t="s">
        <v>192</v>
      </c>
      <c r="B86" s="34"/>
      <c r="C86" s="35"/>
      <c r="D86" s="382"/>
      <c r="E86" s="361"/>
      <c r="F86" s="362"/>
      <c r="G86" s="362"/>
      <c r="H86" s="362"/>
      <c r="I86" s="383"/>
    </row>
    <row r="87" spans="1:11" s="262" customFormat="1" ht="15" outlineLevel="1">
      <c r="A87" s="435" t="s">
        <v>193</v>
      </c>
      <c r="B87" s="31"/>
      <c r="C87" s="32"/>
      <c r="D87" s="53">
        <f t="shared" ref="D87:D93" si="7">B87*C87</f>
        <v>0</v>
      </c>
      <c r="E87" s="361" t="s">
        <v>58</v>
      </c>
      <c r="F87" s="362"/>
      <c r="G87" s="362"/>
      <c r="H87" s="362"/>
      <c r="I87" s="376"/>
    </row>
    <row r="88" spans="1:11" s="262" customFormat="1" ht="15" outlineLevel="1">
      <c r="A88" s="435" t="s">
        <v>164</v>
      </c>
      <c r="B88" s="31"/>
      <c r="C88" s="32"/>
      <c r="D88" s="53">
        <f t="shared" si="7"/>
        <v>0</v>
      </c>
      <c r="E88" s="361" t="s">
        <v>58</v>
      </c>
      <c r="F88" s="362"/>
      <c r="G88" s="362"/>
      <c r="H88" s="362"/>
      <c r="I88" s="384"/>
    </row>
    <row r="89" spans="1:11" s="262" customFormat="1" ht="15" outlineLevel="1">
      <c r="A89" s="435" t="s">
        <v>166</v>
      </c>
      <c r="B89" s="31"/>
      <c r="C89" s="32"/>
      <c r="D89" s="53">
        <f t="shared" si="7"/>
        <v>0</v>
      </c>
      <c r="E89" s="361" t="s">
        <v>58</v>
      </c>
      <c r="F89" s="362"/>
      <c r="G89" s="362"/>
      <c r="H89" s="362"/>
      <c r="I89" s="363"/>
    </row>
    <row r="90" spans="1:11" s="262" customFormat="1" ht="15" outlineLevel="1">
      <c r="A90" s="435" t="s">
        <v>194</v>
      </c>
      <c r="B90" s="31"/>
      <c r="C90" s="32"/>
      <c r="D90" s="53">
        <f t="shared" si="7"/>
        <v>0</v>
      </c>
      <c r="E90" s="361" t="s">
        <v>58</v>
      </c>
      <c r="F90" s="362"/>
      <c r="G90" s="362"/>
      <c r="H90" s="362"/>
      <c r="I90" s="358"/>
    </row>
    <row r="91" spans="1:11" s="371" customFormat="1" ht="15" outlineLevel="1">
      <c r="A91" s="428" t="s">
        <v>168</v>
      </c>
      <c r="B91" s="113"/>
      <c r="C91" s="62"/>
      <c r="D91" s="116">
        <f t="shared" si="7"/>
        <v>0</v>
      </c>
      <c r="E91" s="365" t="s">
        <v>55</v>
      </c>
      <c r="F91" s="367" t="s">
        <v>29</v>
      </c>
      <c r="G91" s="367" t="s">
        <v>48</v>
      </c>
      <c r="H91" s="362"/>
      <c r="I91" s="369"/>
      <c r="J91" s="262"/>
      <c r="K91" s="262"/>
    </row>
    <row r="92" spans="1:11" s="262" customFormat="1" ht="15" outlineLevel="1">
      <c r="A92" s="434" t="s">
        <v>195</v>
      </c>
      <c r="B92" s="31"/>
      <c r="C92" s="32"/>
      <c r="D92" s="53"/>
      <c r="E92" s="361"/>
      <c r="F92" s="362"/>
      <c r="G92" s="362"/>
      <c r="H92" s="362"/>
      <c r="I92" s="358"/>
    </row>
    <row r="93" spans="1:11" s="371" customFormat="1" ht="15" outlineLevel="1">
      <c r="A93" s="435" t="s">
        <v>171</v>
      </c>
      <c r="B93" s="31"/>
      <c r="C93" s="32"/>
      <c r="D93" s="53">
        <f t="shared" si="7"/>
        <v>0</v>
      </c>
      <c r="E93" s="361" t="s">
        <v>58</v>
      </c>
      <c r="F93" s="362"/>
      <c r="G93" s="362"/>
      <c r="H93" s="362"/>
      <c r="J93" s="262"/>
    </row>
    <row r="94" spans="1:11" s="262" customFormat="1" ht="16" outlineLevel="1" thickBot="1">
      <c r="A94" s="177" t="s">
        <v>176</v>
      </c>
      <c r="B94" s="129"/>
      <c r="C94" s="132"/>
      <c r="D94" s="154">
        <f t="shared" ref="D94" si="8">B94*C94</f>
        <v>0</v>
      </c>
      <c r="E94" s="361" t="s">
        <v>58</v>
      </c>
      <c r="F94" s="367" t="s">
        <v>29</v>
      </c>
      <c r="G94" s="367" t="s">
        <v>48</v>
      </c>
      <c r="H94" s="362" t="s">
        <v>49</v>
      </c>
      <c r="I94" s="381"/>
    </row>
    <row r="95" spans="1:11" s="371" customFormat="1" ht="18" outlineLevel="1" thickTop="1" thickBot="1">
      <c r="A95" s="57" t="s">
        <v>196</v>
      </c>
      <c r="B95" s="152"/>
      <c r="C95" s="153"/>
      <c r="D95" s="106">
        <f>SUMIF(E:E,"3.2",D:D)</f>
        <v>0</v>
      </c>
      <c r="E95" s="361" t="s">
        <v>51</v>
      </c>
      <c r="F95" s="357"/>
      <c r="G95" s="357"/>
      <c r="H95" s="357"/>
      <c r="I95" s="376"/>
      <c r="J95" s="262"/>
    </row>
    <row r="96" spans="1:11" s="371" customFormat="1" ht="15" outlineLevel="1">
      <c r="A96" s="326" t="s">
        <v>197</v>
      </c>
      <c r="B96" s="436"/>
      <c r="C96" s="51"/>
      <c r="D96" s="55"/>
      <c r="E96" s="365"/>
      <c r="F96" s="357"/>
      <c r="G96" s="357"/>
      <c r="H96" s="357"/>
      <c r="I96" s="381"/>
      <c r="J96" s="262"/>
    </row>
    <row r="97" spans="1:10" s="371" customFormat="1" ht="15" outlineLevel="1">
      <c r="A97" s="437" t="s">
        <v>198</v>
      </c>
      <c r="B97" s="438"/>
      <c r="C97" s="38"/>
      <c r="D97" s="54"/>
      <c r="E97" s="365"/>
      <c r="F97" s="357"/>
      <c r="G97" s="357"/>
      <c r="H97" s="357"/>
      <c r="I97" s="381"/>
      <c r="J97" s="262"/>
    </row>
    <row r="98" spans="1:10" s="371" customFormat="1" ht="15" outlineLevel="1">
      <c r="A98" s="439" t="s">
        <v>137</v>
      </c>
      <c r="B98" s="438"/>
      <c r="C98" s="38">
        <v>1</v>
      </c>
      <c r="D98" s="54">
        <f t="shared" ref="D98:D102" si="9">B98*C98</f>
        <v>0</v>
      </c>
      <c r="E98" s="365" t="s">
        <v>62</v>
      </c>
      <c r="F98" s="362"/>
      <c r="G98" s="362"/>
      <c r="H98" s="362"/>
      <c r="I98" s="385"/>
      <c r="J98" s="262"/>
    </row>
    <row r="99" spans="1:10" s="371" customFormat="1" ht="15" outlineLevel="1">
      <c r="A99" s="439" t="s">
        <v>199</v>
      </c>
      <c r="B99" s="438"/>
      <c r="C99" s="38">
        <v>1</v>
      </c>
      <c r="D99" s="54">
        <f t="shared" si="9"/>
        <v>0</v>
      </c>
      <c r="E99" s="365" t="s">
        <v>62</v>
      </c>
      <c r="F99" s="357"/>
      <c r="G99" s="357"/>
      <c r="H99" s="357"/>
      <c r="I99" s="266"/>
      <c r="J99" s="262"/>
    </row>
    <row r="100" spans="1:10" s="371" customFormat="1" ht="15" outlineLevel="1">
      <c r="A100" s="439" t="s">
        <v>182</v>
      </c>
      <c r="B100" s="440"/>
      <c r="C100" s="38">
        <v>1</v>
      </c>
      <c r="D100" s="54">
        <f t="shared" si="9"/>
        <v>0</v>
      </c>
      <c r="E100" s="365" t="s">
        <v>62</v>
      </c>
      <c r="F100" s="362"/>
      <c r="G100" s="362"/>
      <c r="H100" s="362"/>
      <c r="I100" s="266"/>
      <c r="J100" s="262"/>
    </row>
    <row r="101" spans="1:10" s="371" customFormat="1" ht="15" outlineLevel="1">
      <c r="A101" s="439" t="s">
        <v>200</v>
      </c>
      <c r="B101" s="440"/>
      <c r="C101" s="38">
        <v>2</v>
      </c>
      <c r="D101" s="54">
        <f t="shared" si="9"/>
        <v>0</v>
      </c>
      <c r="E101" s="365" t="s">
        <v>62</v>
      </c>
      <c r="F101" s="357"/>
      <c r="G101" s="357"/>
      <c r="H101" s="357"/>
      <c r="I101" s="266"/>
      <c r="J101" s="262"/>
    </row>
    <row r="102" spans="1:10" s="371" customFormat="1" ht="15" outlineLevel="1">
      <c r="A102" s="439" t="s">
        <v>201</v>
      </c>
      <c r="B102" s="440"/>
      <c r="C102" s="38">
        <v>1</v>
      </c>
      <c r="D102" s="54">
        <f t="shared" si="9"/>
        <v>0</v>
      </c>
      <c r="E102" s="365" t="s">
        <v>62</v>
      </c>
      <c r="F102" s="357"/>
      <c r="G102" s="357"/>
      <c r="H102" s="357"/>
      <c r="I102" s="386"/>
      <c r="J102" s="262"/>
    </row>
    <row r="103" spans="1:10" s="371" customFormat="1" ht="15" outlineLevel="1">
      <c r="A103" s="437" t="s">
        <v>202</v>
      </c>
      <c r="B103" s="438"/>
      <c r="C103" s="38"/>
      <c r="D103" s="54"/>
      <c r="E103" s="365"/>
      <c r="F103" s="357"/>
      <c r="G103" s="357"/>
      <c r="H103" s="357"/>
      <c r="I103" s="381"/>
      <c r="J103" s="262"/>
    </row>
    <row r="104" spans="1:10" s="262" customFormat="1" ht="15">
      <c r="A104" s="439" t="s">
        <v>185</v>
      </c>
      <c r="B104" s="440"/>
      <c r="C104" s="38">
        <v>2</v>
      </c>
      <c r="D104" s="54">
        <f t="shared" ref="D104:D111" si="10">B104*C104</f>
        <v>0</v>
      </c>
      <c r="E104" s="365" t="s">
        <v>62</v>
      </c>
      <c r="F104" s="367" t="s">
        <v>29</v>
      </c>
      <c r="G104" s="367" t="s">
        <v>48</v>
      </c>
      <c r="H104" s="357"/>
      <c r="I104" s="385"/>
    </row>
    <row r="105" spans="1:10" s="262" customFormat="1" ht="15" outlineLevel="1">
      <c r="A105" s="439" t="s">
        <v>144</v>
      </c>
      <c r="B105" s="440"/>
      <c r="C105" s="38"/>
      <c r="D105" s="54">
        <f t="shared" si="10"/>
        <v>0</v>
      </c>
      <c r="E105" s="365" t="s">
        <v>62</v>
      </c>
      <c r="F105" s="367" t="s">
        <v>29</v>
      </c>
      <c r="G105" s="367" t="s">
        <v>48</v>
      </c>
      <c r="H105" s="357"/>
      <c r="I105" s="381"/>
    </row>
    <row r="106" spans="1:10" s="262" customFormat="1" ht="15" outlineLevel="1">
      <c r="A106" s="439" t="s">
        <v>145</v>
      </c>
      <c r="B106" s="440"/>
      <c r="C106" s="38"/>
      <c r="D106" s="54">
        <f t="shared" si="10"/>
        <v>0</v>
      </c>
      <c r="E106" s="365" t="s">
        <v>62</v>
      </c>
      <c r="F106" s="367" t="s">
        <v>29</v>
      </c>
      <c r="G106" s="367" t="s">
        <v>48</v>
      </c>
      <c r="H106" s="357"/>
      <c r="I106" s="381"/>
    </row>
    <row r="107" spans="1:10" s="262" customFormat="1" ht="15" outlineLevel="1">
      <c r="A107" s="439" t="s">
        <v>146</v>
      </c>
      <c r="B107" s="440"/>
      <c r="C107" s="38"/>
      <c r="D107" s="54">
        <f t="shared" si="10"/>
        <v>0</v>
      </c>
      <c r="E107" s="365" t="s">
        <v>62</v>
      </c>
      <c r="F107" s="367" t="s">
        <v>29</v>
      </c>
      <c r="G107" s="367" t="s">
        <v>48</v>
      </c>
      <c r="H107" s="357"/>
      <c r="I107" s="381"/>
    </row>
    <row r="108" spans="1:10" s="262" customFormat="1" ht="15" outlineLevel="1">
      <c r="A108" s="439" t="s">
        <v>147</v>
      </c>
      <c r="B108" s="440"/>
      <c r="C108" s="38"/>
      <c r="D108" s="54">
        <f t="shared" si="10"/>
        <v>0</v>
      </c>
      <c r="E108" s="365" t="s">
        <v>62</v>
      </c>
      <c r="F108" s="367" t="s">
        <v>29</v>
      </c>
      <c r="G108" s="367" t="s">
        <v>48</v>
      </c>
      <c r="H108" s="357"/>
      <c r="I108" s="381"/>
    </row>
    <row r="109" spans="1:10" s="262" customFormat="1" ht="15" outlineLevel="1">
      <c r="A109" s="437" t="s">
        <v>203</v>
      </c>
      <c r="B109" s="438"/>
      <c r="C109" s="38"/>
      <c r="D109" s="58"/>
      <c r="E109" s="281"/>
      <c r="F109" s="368"/>
      <c r="G109" s="368"/>
      <c r="H109" s="368"/>
      <c r="I109" s="381"/>
    </row>
    <row r="110" spans="1:10" s="262" customFormat="1" ht="15" outlineLevel="1">
      <c r="A110" s="439" t="s">
        <v>149</v>
      </c>
      <c r="B110" s="438"/>
      <c r="C110" s="38"/>
      <c r="D110" s="58">
        <f t="shared" si="10"/>
        <v>0</v>
      </c>
      <c r="E110" s="365" t="s">
        <v>62</v>
      </c>
      <c r="F110" s="368"/>
      <c r="G110" s="368"/>
      <c r="H110" s="368"/>
      <c r="I110" s="381"/>
    </row>
    <row r="111" spans="1:10" s="262" customFormat="1" ht="15" outlineLevel="1">
      <c r="A111" s="439" t="s">
        <v>150</v>
      </c>
      <c r="B111" s="438"/>
      <c r="C111" s="38"/>
      <c r="D111" s="58">
        <f t="shared" si="10"/>
        <v>0</v>
      </c>
      <c r="E111" s="365" t="s">
        <v>62</v>
      </c>
      <c r="F111" s="362"/>
      <c r="G111" s="362"/>
      <c r="H111" s="362"/>
      <c r="I111" s="366"/>
    </row>
    <row r="112" spans="1:10" s="262" customFormat="1" ht="28" outlineLevel="1">
      <c r="A112" s="441" t="s">
        <v>187</v>
      </c>
      <c r="B112" s="438"/>
      <c r="C112" s="38"/>
      <c r="D112" s="58">
        <f t="shared" ref="D112" si="11">B112*C112</f>
        <v>0</v>
      </c>
      <c r="E112" s="365" t="s">
        <v>62</v>
      </c>
      <c r="F112" s="362"/>
      <c r="G112" s="362"/>
      <c r="H112" s="362"/>
      <c r="I112" s="266"/>
    </row>
    <row r="113" spans="1:10" s="262" customFormat="1" ht="15" outlineLevel="1">
      <c r="A113" s="437" t="s">
        <v>204</v>
      </c>
      <c r="B113" s="438"/>
      <c r="C113" s="38"/>
      <c r="D113" s="58"/>
      <c r="E113" s="365" t="s">
        <v>62</v>
      </c>
      <c r="F113" s="357"/>
      <c r="G113" s="357"/>
      <c r="H113" s="357"/>
      <c r="I113" s="266"/>
    </row>
    <row r="114" spans="1:10" s="262" customFormat="1" ht="15" outlineLevel="1">
      <c r="A114" s="435" t="s">
        <v>205</v>
      </c>
      <c r="B114" s="438"/>
      <c r="C114" s="35"/>
      <c r="D114" s="58">
        <f t="shared" ref="D114:D116" si="12">B114*C114</f>
        <v>0</v>
      </c>
      <c r="E114" s="365" t="s">
        <v>62</v>
      </c>
      <c r="F114" s="357"/>
      <c r="G114" s="357"/>
      <c r="H114" s="357"/>
      <c r="I114" s="381"/>
    </row>
    <row r="115" spans="1:10" s="371" customFormat="1" ht="15" outlineLevel="1">
      <c r="A115" s="435" t="s">
        <v>206</v>
      </c>
      <c r="B115" s="438"/>
      <c r="C115" s="35"/>
      <c r="D115" s="58">
        <f t="shared" si="12"/>
        <v>0</v>
      </c>
      <c r="E115" s="365" t="s">
        <v>62</v>
      </c>
      <c r="F115" s="357"/>
      <c r="G115" s="357"/>
      <c r="H115" s="357"/>
      <c r="I115" s="381"/>
      <c r="J115" s="262"/>
    </row>
    <row r="116" spans="1:10" s="262" customFormat="1" ht="15">
      <c r="A116" s="435" t="s">
        <v>207</v>
      </c>
      <c r="B116" s="438"/>
      <c r="C116" s="32"/>
      <c r="D116" s="58">
        <f t="shared" si="12"/>
        <v>0</v>
      </c>
      <c r="E116" s="365" t="s">
        <v>62</v>
      </c>
      <c r="F116" s="357"/>
      <c r="G116" s="357"/>
      <c r="H116" s="357"/>
      <c r="I116" s="381"/>
    </row>
    <row r="117" spans="1:10" s="262" customFormat="1" ht="15">
      <c r="A117" s="437" t="s">
        <v>208</v>
      </c>
      <c r="B117" s="438"/>
      <c r="C117" s="38"/>
      <c r="D117" s="54"/>
      <c r="E117" s="365"/>
      <c r="F117" s="362"/>
      <c r="G117" s="362"/>
      <c r="H117" s="362"/>
      <c r="I117" s="363"/>
    </row>
    <row r="118" spans="1:10" s="262" customFormat="1" ht="15">
      <c r="A118" s="439" t="s">
        <v>209</v>
      </c>
      <c r="B118" s="438"/>
      <c r="C118" s="38">
        <v>7</v>
      </c>
      <c r="D118" s="54">
        <f t="shared" ref="D118:D123" si="13">B118*C118</f>
        <v>0</v>
      </c>
      <c r="E118" s="365" t="s">
        <v>62</v>
      </c>
      <c r="F118" s="387"/>
      <c r="G118" s="387"/>
      <c r="H118" s="387"/>
      <c r="I118" s="363"/>
    </row>
    <row r="119" spans="1:10" s="371" customFormat="1" ht="15">
      <c r="A119" s="439" t="s">
        <v>159</v>
      </c>
      <c r="B119" s="440"/>
      <c r="C119" s="38">
        <v>2</v>
      </c>
      <c r="D119" s="54">
        <f t="shared" si="13"/>
        <v>0</v>
      </c>
      <c r="E119" s="365" t="s">
        <v>62</v>
      </c>
      <c r="F119" s="368"/>
      <c r="G119" s="368"/>
      <c r="H119" s="368"/>
      <c r="I119" s="380"/>
      <c r="J119" s="262"/>
    </row>
    <row r="120" spans="1:10" s="371" customFormat="1" ht="15" outlineLevel="1">
      <c r="A120" s="439" t="s">
        <v>210</v>
      </c>
      <c r="B120" s="438"/>
      <c r="C120" s="38"/>
      <c r="D120" s="54">
        <f t="shared" si="13"/>
        <v>0</v>
      </c>
      <c r="E120" s="365" t="s">
        <v>62</v>
      </c>
      <c r="F120" s="368"/>
      <c r="G120" s="368"/>
      <c r="H120" s="368"/>
      <c r="I120" s="381"/>
      <c r="J120" s="262"/>
    </row>
    <row r="121" spans="1:10" s="262" customFormat="1" ht="15" outlineLevel="1">
      <c r="A121" s="437" t="s">
        <v>211</v>
      </c>
      <c r="B121" s="438"/>
      <c r="C121" s="38"/>
      <c r="D121" s="54"/>
      <c r="E121" s="365" t="s">
        <v>62</v>
      </c>
      <c r="F121" s="368"/>
      <c r="G121" s="368"/>
      <c r="H121" s="368"/>
      <c r="I121" s="363"/>
    </row>
    <row r="122" spans="1:10" s="262" customFormat="1" ht="15">
      <c r="A122" s="420" t="s">
        <v>212</v>
      </c>
      <c r="B122" s="438"/>
      <c r="C122" s="35"/>
      <c r="D122" s="54">
        <f t="shared" si="13"/>
        <v>0</v>
      </c>
      <c r="E122" s="365" t="s">
        <v>62</v>
      </c>
      <c r="F122" s="368"/>
      <c r="G122" s="368"/>
      <c r="H122" s="368"/>
      <c r="I122" s="363"/>
    </row>
    <row r="123" spans="1:10" s="262" customFormat="1" ht="15" outlineLevel="1">
      <c r="A123" s="439" t="s">
        <v>213</v>
      </c>
      <c r="B123" s="440"/>
      <c r="C123" s="41"/>
      <c r="D123" s="54">
        <f t="shared" si="13"/>
        <v>0</v>
      </c>
      <c r="E123" s="365" t="s">
        <v>62</v>
      </c>
      <c r="F123" s="368"/>
      <c r="G123" s="368"/>
      <c r="H123" s="368"/>
      <c r="I123" s="358"/>
    </row>
    <row r="124" spans="1:10" s="262" customFormat="1" ht="15" outlineLevel="1">
      <c r="A124" s="434" t="s">
        <v>214</v>
      </c>
      <c r="B124" s="440"/>
      <c r="C124" s="42"/>
      <c r="D124" s="54"/>
      <c r="E124" s="365"/>
      <c r="F124" s="368"/>
      <c r="G124" s="368"/>
      <c r="H124" s="368"/>
      <c r="I124" s="381"/>
    </row>
    <row r="125" spans="1:10" s="262" customFormat="1" ht="15" outlineLevel="1">
      <c r="A125" s="435" t="s">
        <v>215</v>
      </c>
      <c r="B125" s="440"/>
      <c r="C125" s="42"/>
      <c r="D125" s="58">
        <f t="shared" ref="D125:D130" si="14">B125*C125</f>
        <v>0</v>
      </c>
      <c r="E125" s="365" t="s">
        <v>62</v>
      </c>
      <c r="F125" s="368"/>
      <c r="G125" s="368"/>
      <c r="H125" s="368"/>
      <c r="I125" s="363"/>
    </row>
    <row r="126" spans="1:10" s="262" customFormat="1" ht="15">
      <c r="A126" s="439" t="s">
        <v>216</v>
      </c>
      <c r="B126" s="440"/>
      <c r="C126" s="42"/>
      <c r="D126" s="58">
        <f t="shared" si="14"/>
        <v>0</v>
      </c>
      <c r="E126" s="365" t="s">
        <v>62</v>
      </c>
      <c r="F126" s="368"/>
      <c r="G126" s="368"/>
      <c r="H126" s="368"/>
      <c r="I126" s="383"/>
    </row>
    <row r="127" spans="1:10" s="262" customFormat="1" ht="15" outlineLevel="1">
      <c r="A127" s="117" t="s">
        <v>176</v>
      </c>
      <c r="B127" s="128"/>
      <c r="C127" s="131"/>
      <c r="D127" s="154">
        <f t="shared" si="14"/>
        <v>0</v>
      </c>
      <c r="E127" s="361" t="s">
        <v>58</v>
      </c>
      <c r="F127" s="367" t="s">
        <v>29</v>
      </c>
      <c r="G127" s="367" t="s">
        <v>48</v>
      </c>
      <c r="H127" s="362" t="s">
        <v>49</v>
      </c>
      <c r="I127" s="381"/>
    </row>
    <row r="128" spans="1:10" s="262" customFormat="1" ht="15" outlineLevel="1">
      <c r="A128" s="442" t="s">
        <v>217</v>
      </c>
      <c r="B128" s="443"/>
      <c r="C128" s="157"/>
      <c r="D128" s="99"/>
      <c r="E128" s="365"/>
      <c r="F128" s="367" t="s">
        <v>29</v>
      </c>
      <c r="G128" s="367" t="s">
        <v>48</v>
      </c>
      <c r="H128" s="357"/>
      <c r="I128" s="381"/>
    </row>
    <row r="129" spans="1:10" s="262" customFormat="1" ht="28" outlineLevel="1">
      <c r="A129" s="444" t="s">
        <v>218</v>
      </c>
      <c r="B129" s="445"/>
      <c r="C129" s="40"/>
      <c r="D129" s="99">
        <f t="shared" si="14"/>
        <v>0</v>
      </c>
      <c r="E129" s="281" t="s">
        <v>62</v>
      </c>
      <c r="F129" s="367" t="s">
        <v>29</v>
      </c>
      <c r="G129" s="367" t="s">
        <v>48</v>
      </c>
      <c r="H129" s="362"/>
      <c r="I129" s="383"/>
    </row>
    <row r="130" spans="1:10" s="262" customFormat="1" ht="28" outlineLevel="1">
      <c r="A130" s="444" t="s">
        <v>219</v>
      </c>
      <c r="B130" s="159"/>
      <c r="C130" s="158"/>
      <c r="D130" s="155">
        <f t="shared" si="14"/>
        <v>0</v>
      </c>
      <c r="E130" s="281" t="s">
        <v>62</v>
      </c>
      <c r="F130" s="367" t="s">
        <v>29</v>
      </c>
      <c r="G130" s="367" t="s">
        <v>48</v>
      </c>
      <c r="H130" s="387"/>
      <c r="I130" s="386"/>
    </row>
    <row r="131" spans="1:10" s="262" customFormat="1" ht="16" outlineLevel="1">
      <c r="A131" s="433" t="s">
        <v>220</v>
      </c>
      <c r="B131" s="34"/>
      <c r="C131" s="35"/>
      <c r="D131" s="106">
        <f>SUMIF(E:E,"3.3",D:D)</f>
        <v>0</v>
      </c>
      <c r="E131" s="361" t="s">
        <v>51</v>
      </c>
      <c r="F131" s="362"/>
      <c r="G131" s="362"/>
      <c r="H131" s="362"/>
      <c r="I131" s="363"/>
    </row>
    <row r="132" spans="1:10" s="262" customFormat="1" ht="15" outlineLevel="1">
      <c r="A132" s="326" t="s">
        <v>221</v>
      </c>
      <c r="B132" s="95"/>
      <c r="C132" s="96"/>
      <c r="D132" s="55"/>
      <c r="E132" s="388"/>
      <c r="F132" s="368"/>
      <c r="G132" s="368"/>
      <c r="H132" s="368"/>
      <c r="I132" s="363"/>
    </row>
    <row r="133" spans="1:10" s="262" customFormat="1" ht="15" outlineLevel="1">
      <c r="A133" s="437" t="s">
        <v>222</v>
      </c>
      <c r="B133" s="43"/>
      <c r="C133" s="42"/>
      <c r="D133" s="58"/>
      <c r="E133" s="365" t="s">
        <v>66</v>
      </c>
      <c r="F133" s="368"/>
      <c r="G133" s="368"/>
      <c r="H133" s="368"/>
      <c r="I133" s="358"/>
    </row>
    <row r="134" spans="1:10" s="262" customFormat="1" ht="15" outlineLevel="1">
      <c r="A134" s="439" t="s">
        <v>223</v>
      </c>
      <c r="B134" s="43"/>
      <c r="C134" s="42">
        <v>2</v>
      </c>
      <c r="D134" s="58">
        <f t="shared" ref="D134:D143" si="15">B134*C134</f>
        <v>0</v>
      </c>
      <c r="E134" s="365" t="s">
        <v>66</v>
      </c>
      <c r="F134" s="368"/>
      <c r="G134" s="368"/>
      <c r="H134" s="368"/>
      <c r="I134" s="389"/>
    </row>
    <row r="135" spans="1:10" s="262" customFormat="1" ht="15" outlineLevel="1">
      <c r="A135" s="439" t="s">
        <v>224</v>
      </c>
      <c r="B135" s="43"/>
      <c r="C135" s="42">
        <v>2</v>
      </c>
      <c r="D135" s="58">
        <f t="shared" si="15"/>
        <v>0</v>
      </c>
      <c r="E135" s="365" t="s">
        <v>66</v>
      </c>
      <c r="F135" s="362"/>
      <c r="G135" s="362"/>
      <c r="H135" s="362"/>
      <c r="I135" s="381"/>
      <c r="J135" s="379"/>
    </row>
    <row r="136" spans="1:10" s="262" customFormat="1" ht="15" outlineLevel="1">
      <c r="A136" s="439" t="s">
        <v>225</v>
      </c>
      <c r="B136" s="43"/>
      <c r="C136" s="42">
        <v>2</v>
      </c>
      <c r="D136" s="58">
        <f t="shared" si="15"/>
        <v>0</v>
      </c>
      <c r="E136" s="365" t="s">
        <v>66</v>
      </c>
      <c r="F136" s="357"/>
      <c r="G136" s="357"/>
      <c r="H136" s="357"/>
      <c r="I136" s="385"/>
    </row>
    <row r="137" spans="1:10" s="262" customFormat="1" ht="15" outlineLevel="1">
      <c r="A137" s="437" t="s">
        <v>204</v>
      </c>
      <c r="B137" s="43"/>
      <c r="C137" s="42"/>
      <c r="D137" s="58"/>
      <c r="E137" s="365" t="s">
        <v>66</v>
      </c>
      <c r="F137" s="357"/>
      <c r="G137" s="357"/>
      <c r="H137" s="357"/>
      <c r="I137" s="381"/>
    </row>
    <row r="138" spans="1:10" s="262" customFormat="1" ht="15" outlineLevel="1">
      <c r="A138" s="439" t="s">
        <v>226</v>
      </c>
      <c r="B138" s="43"/>
      <c r="C138" s="42"/>
      <c r="D138" s="58">
        <f t="shared" si="15"/>
        <v>0</v>
      </c>
      <c r="E138" s="365" t="s">
        <v>66</v>
      </c>
      <c r="F138" s="357"/>
      <c r="G138" s="357"/>
      <c r="H138" s="357"/>
      <c r="I138" s="381"/>
    </row>
    <row r="139" spans="1:10" s="371" customFormat="1" ht="15" outlineLevel="1">
      <c r="A139" s="437" t="s">
        <v>227</v>
      </c>
      <c r="B139" s="43"/>
      <c r="C139" s="42"/>
      <c r="D139" s="58"/>
      <c r="E139" s="365" t="s">
        <v>66</v>
      </c>
      <c r="F139" s="357"/>
      <c r="G139" s="357"/>
      <c r="H139" s="357"/>
      <c r="I139" s="381"/>
      <c r="J139" s="262"/>
    </row>
    <row r="140" spans="1:10" s="371" customFormat="1" ht="15" outlineLevel="1">
      <c r="A140" s="446" t="s">
        <v>228</v>
      </c>
      <c r="B140" s="161"/>
      <c r="C140" s="156"/>
      <c r="D140" s="124">
        <f t="shared" si="15"/>
        <v>0</v>
      </c>
      <c r="E140" s="365" t="s">
        <v>66</v>
      </c>
      <c r="F140" s="357"/>
      <c r="G140" s="357"/>
      <c r="H140" s="357"/>
      <c r="I140" s="381"/>
      <c r="J140" s="379"/>
    </row>
    <row r="141" spans="1:10" s="371" customFormat="1" ht="15" outlineLevel="1">
      <c r="A141" s="176" t="s">
        <v>229</v>
      </c>
      <c r="B141" s="113"/>
      <c r="C141" s="62"/>
      <c r="D141" s="160">
        <f t="shared" si="15"/>
        <v>0</v>
      </c>
      <c r="E141" s="365" t="s">
        <v>66</v>
      </c>
      <c r="F141" s="367" t="s">
        <v>29</v>
      </c>
      <c r="G141" s="367" t="s">
        <v>48</v>
      </c>
      <c r="H141" s="362" t="s">
        <v>49</v>
      </c>
      <c r="I141" s="381"/>
      <c r="J141" s="262"/>
    </row>
    <row r="142" spans="1:10" s="371" customFormat="1" ht="15" outlineLevel="1">
      <c r="A142" s="447" t="s">
        <v>230</v>
      </c>
      <c r="B142" s="168"/>
      <c r="C142" s="169"/>
      <c r="D142" s="99">
        <f t="shared" si="15"/>
        <v>0</v>
      </c>
      <c r="E142" s="365"/>
      <c r="F142" s="367"/>
      <c r="G142" s="367"/>
      <c r="H142" s="357"/>
      <c r="I142" s="363"/>
      <c r="J142" s="379"/>
    </row>
    <row r="143" spans="1:10" s="371" customFormat="1" ht="15" outlineLevel="1">
      <c r="A143" s="112" t="s">
        <v>231</v>
      </c>
      <c r="B143" s="159"/>
      <c r="C143" s="158"/>
      <c r="D143" s="155">
        <f t="shared" si="15"/>
        <v>0</v>
      </c>
      <c r="E143" s="387" t="s">
        <v>66</v>
      </c>
      <c r="F143" s="367" t="s">
        <v>29</v>
      </c>
      <c r="G143" s="367" t="s">
        <v>48</v>
      </c>
      <c r="H143" s="387"/>
      <c r="I143" s="385"/>
      <c r="J143" s="262"/>
    </row>
    <row r="144" spans="1:10" s="371" customFormat="1" ht="16" outlineLevel="1">
      <c r="A144" s="433" t="s">
        <v>232</v>
      </c>
      <c r="B144" s="34"/>
      <c r="C144" s="35"/>
      <c r="D144" s="106">
        <f>SUMIF(E:E,"3.4",D:D)</f>
        <v>0</v>
      </c>
      <c r="E144" s="390" t="s">
        <v>51</v>
      </c>
      <c r="F144" s="357"/>
      <c r="G144" s="357"/>
      <c r="H144" s="357"/>
      <c r="I144" s="385"/>
      <c r="J144" s="262"/>
    </row>
    <row r="145" spans="1:10" s="371" customFormat="1" ht="15" outlineLevel="1">
      <c r="A145" s="326" t="s">
        <v>233</v>
      </c>
      <c r="B145" s="95"/>
      <c r="C145" s="96"/>
      <c r="D145" s="55"/>
      <c r="E145" s="365"/>
      <c r="F145" s="357"/>
      <c r="G145" s="357"/>
      <c r="H145" s="357"/>
      <c r="I145" s="385"/>
      <c r="J145" s="262"/>
    </row>
    <row r="146" spans="1:10" s="371" customFormat="1" ht="15" outlineLevel="1">
      <c r="A146" s="437" t="s">
        <v>222</v>
      </c>
      <c r="B146" s="44"/>
      <c r="C146" s="37"/>
      <c r="D146" s="60"/>
      <c r="E146" s="365" t="s">
        <v>70</v>
      </c>
      <c r="F146" s="357"/>
      <c r="G146" s="357"/>
      <c r="H146" s="357"/>
      <c r="I146" s="385"/>
      <c r="J146" s="262"/>
    </row>
    <row r="147" spans="1:10" s="371" customFormat="1" ht="15" outlineLevel="1">
      <c r="A147" s="439" t="s">
        <v>234</v>
      </c>
      <c r="B147" s="44"/>
      <c r="C147" s="38">
        <v>1</v>
      </c>
      <c r="D147" s="58">
        <f>B147*C147</f>
        <v>0</v>
      </c>
      <c r="E147" s="365" t="s">
        <v>70</v>
      </c>
      <c r="F147" s="357"/>
      <c r="G147" s="357"/>
      <c r="H147" s="357"/>
      <c r="I147" s="358"/>
      <c r="J147" s="262"/>
    </row>
    <row r="148" spans="1:10" s="371" customFormat="1" ht="15" outlineLevel="1">
      <c r="A148" s="439" t="s">
        <v>137</v>
      </c>
      <c r="B148" s="44"/>
      <c r="C148" s="38">
        <v>1</v>
      </c>
      <c r="D148" s="58">
        <f t="shared" ref="D148:D149" si="16">B148*C148</f>
        <v>0</v>
      </c>
      <c r="E148" s="365" t="s">
        <v>70</v>
      </c>
      <c r="F148" s="357"/>
      <c r="G148" s="357"/>
      <c r="H148" s="357"/>
      <c r="I148" s="363"/>
      <c r="J148" s="262"/>
    </row>
    <row r="149" spans="1:10" s="371" customFormat="1" ht="15" outlineLevel="1">
      <c r="A149" s="439" t="s">
        <v>235</v>
      </c>
      <c r="B149" s="44"/>
      <c r="C149" s="38">
        <v>1</v>
      </c>
      <c r="D149" s="58">
        <f t="shared" si="16"/>
        <v>0</v>
      </c>
      <c r="E149" s="365" t="s">
        <v>70</v>
      </c>
      <c r="F149" s="357"/>
      <c r="G149" s="357"/>
      <c r="H149" s="357"/>
      <c r="I149" s="381"/>
      <c r="J149" s="359"/>
    </row>
    <row r="150" spans="1:10" s="371" customFormat="1" ht="15" outlineLevel="1">
      <c r="A150" s="434" t="s">
        <v>236</v>
      </c>
      <c r="B150" s="44"/>
      <c r="C150" s="38"/>
      <c r="D150" s="58"/>
      <c r="E150" s="365" t="s">
        <v>70</v>
      </c>
      <c r="F150" s="357"/>
      <c r="G150" s="357"/>
      <c r="H150" s="357"/>
      <c r="I150" s="381"/>
      <c r="J150" s="262"/>
    </row>
    <row r="151" spans="1:10" s="371" customFormat="1" ht="15">
      <c r="A151" s="439" t="s">
        <v>226</v>
      </c>
      <c r="B151" s="44"/>
      <c r="C151" s="38"/>
      <c r="D151" s="58">
        <f t="shared" ref="D151:D178" si="17">B151*C151</f>
        <v>0</v>
      </c>
      <c r="E151" s="365" t="s">
        <v>70</v>
      </c>
      <c r="F151" s="357"/>
      <c r="G151" s="357"/>
      <c r="H151" s="357"/>
      <c r="I151" s="363"/>
      <c r="J151" s="262"/>
    </row>
    <row r="152" spans="1:10" s="371" customFormat="1" ht="15">
      <c r="A152" s="448" t="s">
        <v>227</v>
      </c>
      <c r="B152" s="122"/>
      <c r="C152" s="138"/>
      <c r="D152" s="124"/>
      <c r="E152" s="365" t="s">
        <v>70</v>
      </c>
      <c r="F152" s="357"/>
      <c r="G152" s="357"/>
      <c r="H152" s="357"/>
      <c r="I152" s="385"/>
      <c r="J152" s="262"/>
    </row>
    <row r="153" spans="1:10" s="371" customFormat="1" ht="15">
      <c r="A153" s="136" t="s">
        <v>228</v>
      </c>
      <c r="B153" s="36"/>
      <c r="C153" s="33"/>
      <c r="D153" s="377">
        <f t="shared" si="17"/>
        <v>0</v>
      </c>
      <c r="E153" s="365" t="s">
        <v>70</v>
      </c>
      <c r="F153" s="357"/>
      <c r="G153" s="357"/>
      <c r="H153" s="357"/>
      <c r="I153" s="381"/>
      <c r="J153" s="262"/>
    </row>
    <row r="154" spans="1:10" s="371" customFormat="1" ht="16" thickBot="1">
      <c r="A154" s="178" t="s">
        <v>229</v>
      </c>
      <c r="B154" s="134"/>
      <c r="C154" s="135"/>
      <c r="D154" s="391">
        <f t="shared" si="17"/>
        <v>0</v>
      </c>
      <c r="E154" s="365" t="s">
        <v>70</v>
      </c>
      <c r="F154" s="367" t="s">
        <v>29</v>
      </c>
      <c r="G154" s="367" t="s">
        <v>48</v>
      </c>
      <c r="H154" s="362" t="s">
        <v>49</v>
      </c>
      <c r="I154" s="381"/>
      <c r="J154" s="262"/>
    </row>
    <row r="155" spans="1:10" s="371" customFormat="1" ht="16">
      <c r="A155" s="433" t="s">
        <v>237</v>
      </c>
      <c r="B155" s="152"/>
      <c r="C155" s="153"/>
      <c r="D155" s="167">
        <f>SUMIF(E:E,"3.5",D:D)</f>
        <v>0</v>
      </c>
      <c r="E155" s="365" t="s">
        <v>51</v>
      </c>
      <c r="F155" s="357"/>
      <c r="G155" s="357"/>
      <c r="H155" s="357"/>
      <c r="I155" s="389"/>
      <c r="J155" s="262"/>
    </row>
    <row r="156" spans="1:10" s="371" customFormat="1" ht="15">
      <c r="A156" s="326" t="s">
        <v>238</v>
      </c>
      <c r="B156" s="50"/>
      <c r="C156" s="51"/>
      <c r="D156" s="55"/>
      <c r="E156" s="365"/>
      <c r="F156" s="357"/>
      <c r="G156" s="357"/>
      <c r="H156" s="357"/>
      <c r="I156" s="363"/>
      <c r="J156" s="262"/>
    </row>
    <row r="157" spans="1:10" s="371" customFormat="1" ht="15">
      <c r="A157" s="437" t="s">
        <v>222</v>
      </c>
      <c r="B157" s="44"/>
      <c r="C157" s="38"/>
      <c r="D157" s="58"/>
      <c r="E157" s="365" t="s">
        <v>73</v>
      </c>
      <c r="F157" s="357"/>
      <c r="G157" s="357"/>
      <c r="H157" s="357"/>
      <c r="I157" s="380"/>
      <c r="J157" s="262"/>
    </row>
    <row r="158" spans="1:10" s="371" customFormat="1" ht="15">
      <c r="A158" s="439" t="s">
        <v>234</v>
      </c>
      <c r="B158" s="44"/>
      <c r="C158" s="38">
        <v>1</v>
      </c>
      <c r="D158" s="58">
        <f t="shared" si="17"/>
        <v>0</v>
      </c>
      <c r="E158" s="365" t="s">
        <v>73</v>
      </c>
      <c r="F158" s="357"/>
      <c r="G158" s="357"/>
      <c r="H158" s="357"/>
      <c r="I158" s="381"/>
      <c r="J158" s="262"/>
    </row>
    <row r="159" spans="1:10" s="262" customFormat="1" ht="15">
      <c r="A159" s="439" t="s">
        <v>137</v>
      </c>
      <c r="B159" s="44"/>
      <c r="C159" s="38">
        <v>1</v>
      </c>
      <c r="D159" s="58">
        <f t="shared" si="17"/>
        <v>0</v>
      </c>
      <c r="E159" s="365" t="s">
        <v>73</v>
      </c>
      <c r="F159" s="357"/>
      <c r="G159" s="357"/>
      <c r="H159" s="357"/>
      <c r="I159" s="381"/>
    </row>
    <row r="160" spans="1:10" s="262" customFormat="1" ht="15" outlineLevel="1">
      <c r="A160" s="439" t="s">
        <v>235</v>
      </c>
      <c r="B160" s="44"/>
      <c r="C160" s="38">
        <v>1</v>
      </c>
      <c r="D160" s="58">
        <f t="shared" si="17"/>
        <v>0</v>
      </c>
      <c r="E160" s="365" t="s">
        <v>73</v>
      </c>
      <c r="F160" s="357"/>
      <c r="G160" s="357"/>
      <c r="H160" s="357"/>
      <c r="I160" s="381"/>
    </row>
    <row r="161" spans="1:10" s="262" customFormat="1" ht="15" outlineLevel="1">
      <c r="A161" s="437" t="s">
        <v>204</v>
      </c>
      <c r="B161" s="44"/>
      <c r="C161" s="38"/>
      <c r="D161" s="58"/>
      <c r="E161" s="365" t="s">
        <v>73</v>
      </c>
      <c r="F161" s="357"/>
      <c r="G161" s="357"/>
      <c r="H161" s="357"/>
      <c r="I161" s="385"/>
    </row>
    <row r="162" spans="1:10" s="262" customFormat="1" ht="15" outlineLevel="1">
      <c r="A162" s="439" t="s">
        <v>226</v>
      </c>
      <c r="B162" s="44"/>
      <c r="C162" s="38"/>
      <c r="D162" s="58">
        <f t="shared" si="17"/>
        <v>0</v>
      </c>
      <c r="E162" s="365" t="s">
        <v>73</v>
      </c>
      <c r="F162" s="357"/>
      <c r="G162" s="357"/>
      <c r="H162" s="357"/>
      <c r="I162" s="381"/>
    </row>
    <row r="163" spans="1:10" s="262" customFormat="1" ht="15" outlineLevel="1">
      <c r="A163" s="449" t="s">
        <v>214</v>
      </c>
      <c r="B163" s="122"/>
      <c r="C163" s="138"/>
      <c r="D163" s="124"/>
      <c r="E163" s="365" t="s">
        <v>73</v>
      </c>
      <c r="F163" s="357"/>
      <c r="G163" s="357"/>
      <c r="H163" s="357"/>
      <c r="I163" s="381"/>
    </row>
    <row r="164" spans="1:10" s="262" customFormat="1" ht="15">
      <c r="A164" s="136" t="s">
        <v>228</v>
      </c>
      <c r="B164" s="36"/>
      <c r="C164" s="33"/>
      <c r="D164" s="377">
        <f t="shared" si="17"/>
        <v>0</v>
      </c>
      <c r="E164" s="365" t="s">
        <v>73</v>
      </c>
      <c r="F164" s="357"/>
      <c r="G164" s="357"/>
      <c r="H164" s="357"/>
    </row>
    <row r="165" spans="1:10" s="262" customFormat="1" ht="16" outlineLevel="1" thickBot="1">
      <c r="A165" s="178" t="s">
        <v>229</v>
      </c>
      <c r="B165" s="134"/>
      <c r="C165" s="135"/>
      <c r="D165" s="391">
        <f t="shared" si="17"/>
        <v>0</v>
      </c>
      <c r="E165" s="361" t="s">
        <v>73</v>
      </c>
      <c r="F165" s="367" t="s">
        <v>29</v>
      </c>
      <c r="G165" s="367" t="s">
        <v>48</v>
      </c>
      <c r="H165" s="362" t="s">
        <v>49</v>
      </c>
      <c r="I165" s="381"/>
    </row>
    <row r="166" spans="1:10" s="262" customFormat="1" ht="16">
      <c r="A166" s="433" t="s">
        <v>239</v>
      </c>
      <c r="B166" s="127"/>
      <c r="C166" s="130"/>
      <c r="D166" s="392">
        <f>SUMIF(E:E,"3.6",D:D)</f>
        <v>0</v>
      </c>
      <c r="E166" s="365" t="s">
        <v>51</v>
      </c>
      <c r="F166" s="357"/>
      <c r="G166" s="357"/>
      <c r="H166" s="357"/>
      <c r="I166" s="385"/>
    </row>
    <row r="167" spans="1:10" s="262" customFormat="1" ht="15">
      <c r="A167" s="326" t="s">
        <v>240</v>
      </c>
      <c r="B167" s="50"/>
      <c r="C167" s="51"/>
      <c r="D167" s="55"/>
      <c r="E167" s="365"/>
      <c r="F167" s="357"/>
      <c r="G167" s="357"/>
      <c r="H167" s="357"/>
      <c r="I167" s="381"/>
    </row>
    <row r="168" spans="1:10" s="262" customFormat="1" ht="15" outlineLevel="1">
      <c r="A168" s="437" t="s">
        <v>222</v>
      </c>
      <c r="B168" s="44"/>
      <c r="C168" s="37"/>
      <c r="D168" s="58"/>
      <c r="E168" s="365" t="s">
        <v>76</v>
      </c>
      <c r="F168" s="357"/>
      <c r="G168" s="357"/>
      <c r="H168" s="357"/>
      <c r="I168" s="381"/>
    </row>
    <row r="169" spans="1:10" s="262" customFormat="1" ht="15" outlineLevel="1">
      <c r="A169" s="439" t="s">
        <v>241</v>
      </c>
      <c r="B169" s="44"/>
      <c r="C169" s="37">
        <v>4</v>
      </c>
      <c r="D169" s="58">
        <f t="shared" si="17"/>
        <v>0</v>
      </c>
      <c r="E169" s="365" t="s">
        <v>76</v>
      </c>
      <c r="F169" s="357"/>
      <c r="G169" s="357"/>
      <c r="H169" s="357"/>
      <c r="I169" s="381"/>
    </row>
    <row r="170" spans="1:10" s="262" customFormat="1" ht="15" outlineLevel="1">
      <c r="A170" s="439" t="s">
        <v>242</v>
      </c>
      <c r="B170" s="44"/>
      <c r="C170" s="37"/>
      <c r="D170" s="58">
        <f t="shared" ref="D170" si="18">B170*C170</f>
        <v>0</v>
      </c>
      <c r="E170" s="365" t="s">
        <v>76</v>
      </c>
      <c r="F170" s="357"/>
      <c r="G170" s="357"/>
      <c r="H170" s="357"/>
      <c r="I170" s="358"/>
    </row>
    <row r="171" spans="1:10" s="262" customFormat="1" ht="15" outlineLevel="1">
      <c r="A171" s="439" t="s">
        <v>235</v>
      </c>
      <c r="B171" s="44"/>
      <c r="C171" s="37">
        <v>1</v>
      </c>
      <c r="D171" s="58">
        <f t="shared" si="17"/>
        <v>0</v>
      </c>
      <c r="E171" s="365" t="s">
        <v>76</v>
      </c>
      <c r="F171" s="357"/>
      <c r="G171" s="357"/>
      <c r="H171" s="357"/>
      <c r="I171" s="363"/>
    </row>
    <row r="172" spans="1:10" s="262" customFormat="1" ht="15" outlineLevel="1">
      <c r="A172" s="439" t="s">
        <v>137</v>
      </c>
      <c r="B172" s="44"/>
      <c r="C172" s="37">
        <v>1</v>
      </c>
      <c r="D172" s="58">
        <f t="shared" si="17"/>
        <v>0</v>
      </c>
      <c r="E172" s="365" t="s">
        <v>76</v>
      </c>
      <c r="F172" s="357"/>
      <c r="G172" s="357"/>
      <c r="H172" s="357"/>
      <c r="I172" s="385"/>
    </row>
    <row r="173" spans="1:10" s="262" customFormat="1" ht="15" outlineLevel="1">
      <c r="A173" s="439" t="s">
        <v>243</v>
      </c>
      <c r="B173" s="44"/>
      <c r="C173" s="37">
        <v>1</v>
      </c>
      <c r="D173" s="58">
        <f t="shared" si="17"/>
        <v>0</v>
      </c>
      <c r="E173" s="365" t="s">
        <v>76</v>
      </c>
      <c r="F173" s="357"/>
      <c r="G173" s="357"/>
      <c r="H173" s="357"/>
      <c r="I173" s="381"/>
    </row>
    <row r="174" spans="1:10" s="262" customFormat="1" ht="15" outlineLevel="1">
      <c r="A174" s="437" t="s">
        <v>204</v>
      </c>
      <c r="B174" s="44"/>
      <c r="C174" s="37"/>
      <c r="D174" s="58"/>
      <c r="E174" s="365" t="s">
        <v>76</v>
      </c>
      <c r="F174" s="357"/>
      <c r="G174" s="357"/>
      <c r="H174" s="357"/>
      <c r="I174" s="381"/>
    </row>
    <row r="175" spans="1:10" s="371" customFormat="1" ht="29" outlineLevel="1">
      <c r="A175" s="428" t="s">
        <v>244</v>
      </c>
      <c r="B175" s="45"/>
      <c r="C175" s="40"/>
      <c r="D175" s="59">
        <f t="shared" si="17"/>
        <v>0</v>
      </c>
      <c r="E175" s="281" t="s">
        <v>76</v>
      </c>
      <c r="F175" s="367" t="s">
        <v>29</v>
      </c>
      <c r="G175" s="367" t="s">
        <v>48</v>
      </c>
      <c r="H175" s="387"/>
      <c r="I175" s="363"/>
      <c r="J175" s="262"/>
    </row>
    <row r="176" spans="1:10" s="371" customFormat="1" ht="15" outlineLevel="1">
      <c r="A176" s="437" t="s">
        <v>227</v>
      </c>
      <c r="B176" s="122"/>
      <c r="C176" s="123"/>
      <c r="D176" s="124"/>
      <c r="E176" s="365" t="s">
        <v>76</v>
      </c>
      <c r="F176" s="357"/>
      <c r="G176" s="357"/>
      <c r="H176" s="357"/>
      <c r="I176" s="366"/>
      <c r="J176" s="262"/>
    </row>
    <row r="177" spans="1:10" s="262" customFormat="1" ht="15">
      <c r="A177" s="121" t="s">
        <v>245</v>
      </c>
      <c r="B177" s="36"/>
      <c r="C177" s="33"/>
      <c r="D177" s="377">
        <f t="shared" si="17"/>
        <v>0</v>
      </c>
      <c r="E177" s="365" t="s">
        <v>76</v>
      </c>
      <c r="F177" s="357"/>
      <c r="G177" s="357"/>
      <c r="H177" s="357"/>
      <c r="I177" s="366"/>
    </row>
    <row r="178" spans="1:10" s="262" customFormat="1" ht="15" outlineLevel="1">
      <c r="A178" s="179" t="s">
        <v>229</v>
      </c>
      <c r="B178" s="125"/>
      <c r="C178" s="126"/>
      <c r="D178" s="393">
        <f t="shared" si="17"/>
        <v>0</v>
      </c>
      <c r="E178" s="361" t="s">
        <v>76</v>
      </c>
      <c r="F178" s="367" t="s">
        <v>29</v>
      </c>
      <c r="G178" s="367" t="s">
        <v>48</v>
      </c>
      <c r="H178" s="362" t="s">
        <v>49</v>
      </c>
      <c r="I178" s="266"/>
    </row>
    <row r="179" spans="1:10" s="262" customFormat="1" ht="15" outlineLevel="1">
      <c r="A179" s="166" t="s">
        <v>246</v>
      </c>
      <c r="B179" s="164"/>
      <c r="C179" s="165"/>
      <c r="D179" s="394">
        <f>SUMIF(E:E,"3.7",D:D)</f>
        <v>0</v>
      </c>
      <c r="E179" s="362" t="s">
        <v>51</v>
      </c>
      <c r="F179" s="362"/>
      <c r="G179" s="362"/>
      <c r="H179" s="357"/>
      <c r="I179" s="266"/>
    </row>
    <row r="180" spans="1:10" s="262" customFormat="1" ht="21" outlineLevel="1">
      <c r="A180" s="450" t="s">
        <v>247</v>
      </c>
      <c r="B180" s="162"/>
      <c r="C180" s="163"/>
      <c r="D180" s="395">
        <f>D179+D166+D155+D144+D131+D95+D59</f>
        <v>0</v>
      </c>
      <c r="E180" s="365"/>
      <c r="F180" s="357"/>
      <c r="G180" s="357"/>
      <c r="H180" s="357"/>
      <c r="I180" s="266"/>
    </row>
    <row r="181" spans="1:10" s="262" customFormat="1" ht="15" outlineLevel="1">
      <c r="A181" s="451" t="s">
        <v>14</v>
      </c>
      <c r="B181" s="118"/>
      <c r="C181" s="119"/>
      <c r="D181" s="120"/>
      <c r="E181" s="388"/>
      <c r="F181" s="357"/>
      <c r="G181" s="357"/>
      <c r="H181" s="357"/>
      <c r="I181" s="266"/>
    </row>
    <row r="182" spans="1:10" s="262" customFormat="1" ht="15">
      <c r="A182" s="451" t="s">
        <v>248</v>
      </c>
      <c r="B182" s="46"/>
      <c r="C182" s="47"/>
      <c r="D182" s="396"/>
      <c r="E182" s="281"/>
      <c r="F182" s="362"/>
      <c r="G182" s="362"/>
      <c r="H182" s="362"/>
      <c r="I182" s="266"/>
    </row>
    <row r="183" spans="1:10" s="262" customFormat="1" ht="15">
      <c r="A183" s="437" t="s">
        <v>204</v>
      </c>
      <c r="B183" s="44"/>
      <c r="C183" s="37"/>
      <c r="D183" s="58"/>
      <c r="E183" s="365" t="s">
        <v>81</v>
      </c>
      <c r="F183" s="387"/>
      <c r="G183" s="387"/>
      <c r="H183" s="387"/>
      <c r="I183" s="363"/>
    </row>
    <row r="184" spans="1:10" s="262" customFormat="1" ht="15">
      <c r="A184" s="439" t="s">
        <v>249</v>
      </c>
      <c r="B184" s="44"/>
      <c r="C184" s="37"/>
      <c r="D184" s="58">
        <f t="shared" ref="D184:D193" si="19">B184*C184</f>
        <v>0</v>
      </c>
      <c r="E184" s="365" t="s">
        <v>81</v>
      </c>
      <c r="F184" s="368"/>
      <c r="G184" s="368"/>
      <c r="H184" s="368"/>
      <c r="I184" s="389"/>
    </row>
    <row r="185" spans="1:10" s="262" customFormat="1" ht="15">
      <c r="A185" s="439" t="s">
        <v>250</v>
      </c>
      <c r="B185" s="44"/>
      <c r="C185" s="37"/>
      <c r="D185" s="58">
        <f t="shared" si="19"/>
        <v>0</v>
      </c>
      <c r="E185" s="365" t="s">
        <v>81</v>
      </c>
      <c r="F185" s="368"/>
      <c r="G185" s="368"/>
      <c r="H185" s="368"/>
      <c r="I185" s="358"/>
    </row>
    <row r="186" spans="1:10" s="262" customFormat="1" ht="15">
      <c r="A186" s="437" t="s">
        <v>208</v>
      </c>
      <c r="B186" s="44"/>
      <c r="C186" s="37"/>
      <c r="D186" s="58"/>
      <c r="E186" s="365" t="s">
        <v>81</v>
      </c>
      <c r="F186" s="368"/>
      <c r="G186" s="368"/>
      <c r="H186" s="368"/>
      <c r="I186" s="381"/>
    </row>
    <row r="187" spans="1:10" s="262" customFormat="1" ht="15">
      <c r="A187" s="441" t="s">
        <v>251</v>
      </c>
      <c r="B187" s="44"/>
      <c r="C187" s="37"/>
      <c r="D187" s="58">
        <f>B187*C187</f>
        <v>0</v>
      </c>
      <c r="E187" s="365" t="s">
        <v>81</v>
      </c>
      <c r="F187" s="368"/>
      <c r="G187" s="368"/>
      <c r="H187" s="368"/>
      <c r="I187" s="385"/>
    </row>
    <row r="188" spans="1:10" s="262" customFormat="1" ht="15" outlineLevel="1">
      <c r="A188" s="437" t="s">
        <v>227</v>
      </c>
      <c r="B188" s="44"/>
      <c r="C188" s="37"/>
      <c r="D188" s="58"/>
      <c r="E188" s="365" t="s">
        <v>81</v>
      </c>
      <c r="F188" s="368"/>
      <c r="G188" s="368"/>
      <c r="H188" s="368"/>
      <c r="I188" s="381"/>
    </row>
    <row r="189" spans="1:10" s="262" customFormat="1" ht="15">
      <c r="A189" s="441" t="s">
        <v>252</v>
      </c>
      <c r="B189" s="44"/>
      <c r="C189" s="37"/>
      <c r="D189" s="58">
        <f t="shared" si="19"/>
        <v>0</v>
      </c>
      <c r="E189" s="365" t="s">
        <v>81</v>
      </c>
      <c r="F189" s="368"/>
      <c r="G189" s="368"/>
      <c r="H189" s="368"/>
      <c r="I189" s="381"/>
    </row>
    <row r="190" spans="1:10" s="262" customFormat="1" ht="15">
      <c r="A190" s="439" t="s">
        <v>253</v>
      </c>
      <c r="B190" s="48"/>
      <c r="C190" s="42"/>
      <c r="D190" s="58">
        <f t="shared" si="19"/>
        <v>0</v>
      </c>
      <c r="E190" s="365" t="s">
        <v>81</v>
      </c>
      <c r="F190" s="368"/>
      <c r="G190" s="368"/>
      <c r="H190" s="368"/>
      <c r="I190" s="381"/>
      <c r="J190" s="385"/>
    </row>
    <row r="191" spans="1:10" s="262" customFormat="1" ht="15" outlineLevel="1">
      <c r="A191" s="439" t="s">
        <v>254</v>
      </c>
      <c r="B191" s="48"/>
      <c r="C191" s="42"/>
      <c r="D191" s="58">
        <f t="shared" si="19"/>
        <v>0</v>
      </c>
      <c r="E191" s="365" t="s">
        <v>81</v>
      </c>
      <c r="F191" s="368"/>
      <c r="G191" s="368"/>
      <c r="H191" s="368"/>
      <c r="I191" s="381"/>
      <c r="J191" s="381"/>
    </row>
    <row r="192" spans="1:10" s="262" customFormat="1" ht="15" outlineLevel="1">
      <c r="A192" s="439" t="s">
        <v>166</v>
      </c>
      <c r="B192" s="48"/>
      <c r="C192" s="42"/>
      <c r="D192" s="58">
        <f t="shared" si="19"/>
        <v>0</v>
      </c>
      <c r="E192" s="365" t="s">
        <v>81</v>
      </c>
      <c r="F192" s="368"/>
      <c r="G192" s="368"/>
      <c r="H192" s="368"/>
      <c r="I192" s="381"/>
      <c r="J192" s="381"/>
    </row>
    <row r="193" spans="1:10" s="262" customFormat="1" ht="16" thickBot="1">
      <c r="A193" s="178" t="s">
        <v>229</v>
      </c>
      <c r="B193" s="134"/>
      <c r="C193" s="135"/>
      <c r="D193" s="391">
        <f t="shared" si="19"/>
        <v>0</v>
      </c>
      <c r="E193" s="361" t="s">
        <v>81</v>
      </c>
      <c r="F193" s="367" t="s">
        <v>12</v>
      </c>
      <c r="G193" s="367" t="s">
        <v>48</v>
      </c>
      <c r="H193" s="362" t="s">
        <v>49</v>
      </c>
      <c r="I193" s="381"/>
      <c r="J193" s="381"/>
    </row>
    <row r="194" spans="1:10" s="262" customFormat="1" ht="16">
      <c r="A194" s="433" t="s">
        <v>255</v>
      </c>
      <c r="B194" s="43"/>
      <c r="C194" s="49"/>
      <c r="D194" s="111">
        <f>SUMIF(E:E,"4.1",D:D)</f>
        <v>0</v>
      </c>
      <c r="E194" s="388" t="s">
        <v>51</v>
      </c>
      <c r="F194" s="357"/>
      <c r="G194" s="357"/>
      <c r="H194" s="357"/>
      <c r="I194" s="381"/>
      <c r="J194" s="266"/>
    </row>
    <row r="195" spans="1:10" s="262" customFormat="1" ht="15">
      <c r="A195" s="61" t="s">
        <v>256</v>
      </c>
      <c r="B195" s="46"/>
      <c r="C195" s="47"/>
      <c r="D195" s="396"/>
      <c r="E195" s="397"/>
      <c r="F195" s="357"/>
      <c r="G195" s="357"/>
      <c r="H195" s="357"/>
      <c r="I195" s="381"/>
      <c r="J195" s="385"/>
    </row>
    <row r="196" spans="1:10" s="262" customFormat="1" ht="15">
      <c r="A196" s="437" t="s">
        <v>204</v>
      </c>
      <c r="B196" s="31"/>
      <c r="C196" s="32"/>
      <c r="D196" s="58"/>
      <c r="E196" s="365" t="s">
        <v>84</v>
      </c>
      <c r="F196" s="357"/>
      <c r="G196" s="357"/>
      <c r="H196" s="357"/>
      <c r="I196" s="381"/>
      <c r="J196" s="381"/>
    </row>
    <row r="197" spans="1:10" s="262" customFormat="1" ht="15">
      <c r="A197" s="439" t="s">
        <v>257</v>
      </c>
      <c r="B197" s="34"/>
      <c r="C197" s="38"/>
      <c r="D197" s="58">
        <f t="shared" ref="D197:D201" si="20">B197*C197</f>
        <v>0</v>
      </c>
      <c r="E197" s="365" t="s">
        <v>84</v>
      </c>
      <c r="F197" s="357"/>
      <c r="G197" s="357"/>
      <c r="H197" s="357"/>
      <c r="I197" s="381"/>
      <c r="J197" s="363"/>
    </row>
    <row r="198" spans="1:10" ht="15">
      <c r="A198" s="439" t="s">
        <v>258</v>
      </c>
      <c r="B198" s="34"/>
      <c r="C198" s="38"/>
      <c r="D198" s="58">
        <f t="shared" si="20"/>
        <v>0</v>
      </c>
      <c r="E198" s="365" t="s">
        <v>84</v>
      </c>
      <c r="F198" s="362"/>
      <c r="G198" s="362"/>
      <c r="H198" s="362"/>
      <c r="I198" s="363"/>
      <c r="J198" s="379"/>
    </row>
    <row r="199" spans="1:10" ht="15">
      <c r="A199" s="448" t="s">
        <v>227</v>
      </c>
      <c r="B199" s="137"/>
      <c r="C199" s="138"/>
      <c r="D199" s="124"/>
      <c r="E199" s="365" t="s">
        <v>84</v>
      </c>
      <c r="F199" s="362"/>
      <c r="G199" s="362"/>
      <c r="H199" s="362"/>
      <c r="I199" s="358"/>
      <c r="J199" s="262"/>
    </row>
    <row r="200" spans="1:10" ht="15">
      <c r="A200" s="136" t="s">
        <v>259</v>
      </c>
      <c r="B200" s="36"/>
      <c r="C200" s="33"/>
      <c r="D200" s="377">
        <f t="shared" si="20"/>
        <v>0</v>
      </c>
      <c r="E200" s="365" t="s">
        <v>84</v>
      </c>
      <c r="F200" s="357"/>
      <c r="G200" s="357"/>
      <c r="H200" s="357"/>
      <c r="I200" s="262"/>
    </row>
    <row r="201" spans="1:10" ht="16" thickBot="1">
      <c r="A201" s="178" t="s">
        <v>229</v>
      </c>
      <c r="B201" s="134"/>
      <c r="C201" s="135"/>
      <c r="D201" s="391">
        <f t="shared" si="20"/>
        <v>0</v>
      </c>
      <c r="E201" s="361" t="s">
        <v>84</v>
      </c>
      <c r="F201" s="367" t="s">
        <v>12</v>
      </c>
      <c r="G201" s="367" t="s">
        <v>48</v>
      </c>
      <c r="H201" s="362" t="s">
        <v>49</v>
      </c>
      <c r="I201" s="381"/>
      <c r="J201" s="379"/>
    </row>
    <row r="202" spans="1:10" ht="16">
      <c r="A202" s="433" t="s">
        <v>260</v>
      </c>
      <c r="B202" s="34"/>
      <c r="C202" s="38"/>
      <c r="D202" s="111">
        <f>SUMIF(E:E,"4.2",D:D)</f>
        <v>0</v>
      </c>
      <c r="E202" s="365" t="s">
        <v>51</v>
      </c>
      <c r="F202" s="357"/>
      <c r="G202" s="357"/>
      <c r="H202" s="357"/>
      <c r="I202" s="381"/>
      <c r="J202" s="262"/>
    </row>
    <row r="203" spans="1:10" ht="15">
      <c r="A203" s="61" t="s">
        <v>261</v>
      </c>
      <c r="B203" s="46"/>
      <c r="C203" s="47"/>
      <c r="D203" s="396"/>
      <c r="E203" s="365"/>
      <c r="F203" s="357"/>
      <c r="G203" s="357"/>
      <c r="H203" s="357"/>
      <c r="I203" s="386"/>
      <c r="J203" s="262"/>
    </row>
    <row r="204" spans="1:10" ht="15">
      <c r="A204" s="448" t="s">
        <v>204</v>
      </c>
      <c r="B204" s="140"/>
      <c r="C204" s="141"/>
      <c r="D204" s="142"/>
      <c r="E204" s="365" t="s">
        <v>87</v>
      </c>
      <c r="F204" s="357"/>
      <c r="G204" s="357"/>
      <c r="H204" s="357"/>
      <c r="I204" s="381"/>
      <c r="J204" s="262"/>
    </row>
    <row r="205" spans="1:10" ht="15">
      <c r="A205" s="452" t="s">
        <v>262</v>
      </c>
      <c r="B205" s="31"/>
      <c r="C205" s="32"/>
      <c r="D205" s="377">
        <f>B205*C205</f>
        <v>0</v>
      </c>
      <c r="E205" s="365" t="s">
        <v>87</v>
      </c>
      <c r="F205" s="357"/>
      <c r="G205" s="357"/>
      <c r="H205" s="357"/>
      <c r="I205" s="385"/>
      <c r="J205" s="262"/>
    </row>
    <row r="206" spans="1:10" ht="15">
      <c r="A206" s="452" t="s">
        <v>263</v>
      </c>
      <c r="B206" s="44"/>
      <c r="C206" s="37"/>
      <c r="D206" s="377">
        <f t="shared" ref="D206" si="21">B206*C206</f>
        <v>0</v>
      </c>
      <c r="E206" s="365" t="s">
        <v>87</v>
      </c>
      <c r="F206" s="357"/>
      <c r="G206" s="357"/>
      <c r="H206" s="357"/>
      <c r="I206" s="381"/>
      <c r="J206" s="262"/>
    </row>
    <row r="207" spans="1:10" ht="15">
      <c r="A207" s="453" t="s">
        <v>264</v>
      </c>
      <c r="B207" s="44"/>
      <c r="C207" s="37"/>
      <c r="D207" s="139"/>
      <c r="E207" s="365" t="s">
        <v>87</v>
      </c>
      <c r="F207" s="357"/>
      <c r="G207" s="357"/>
      <c r="H207" s="357"/>
      <c r="I207" s="381"/>
      <c r="J207" s="262"/>
    </row>
    <row r="208" spans="1:10" ht="15">
      <c r="A208" s="136" t="s">
        <v>265</v>
      </c>
      <c r="B208" s="36"/>
      <c r="C208" s="33"/>
      <c r="D208" s="377">
        <f t="shared" ref="D208:D209" si="22">B208*C208</f>
        <v>0</v>
      </c>
      <c r="E208" s="365" t="s">
        <v>87</v>
      </c>
      <c r="F208" s="357"/>
      <c r="G208" s="357"/>
      <c r="H208" s="357"/>
      <c r="I208" s="381"/>
      <c r="J208" s="262"/>
    </row>
    <row r="209" spans="1:10" ht="16" thickBot="1">
      <c r="A209" s="133" t="s">
        <v>229</v>
      </c>
      <c r="B209" s="134"/>
      <c r="C209" s="135"/>
      <c r="D209" s="391">
        <f t="shared" si="22"/>
        <v>0</v>
      </c>
      <c r="E209" s="361" t="s">
        <v>87</v>
      </c>
      <c r="F209" s="367" t="s">
        <v>12</v>
      </c>
      <c r="G209" s="367" t="s">
        <v>48</v>
      </c>
      <c r="H209" s="362" t="s">
        <v>49</v>
      </c>
      <c r="I209" s="381"/>
      <c r="J209" s="262"/>
    </row>
    <row r="210" spans="1:10" ht="16">
      <c r="A210" s="57" t="s">
        <v>266</v>
      </c>
      <c r="B210" s="127"/>
      <c r="C210" s="130"/>
      <c r="D210" s="392">
        <f>SUMIF(E:E,"4.3",D:D)</f>
        <v>0</v>
      </c>
      <c r="E210" s="365" t="s">
        <v>51</v>
      </c>
      <c r="F210" s="357"/>
      <c r="G210" s="357"/>
      <c r="H210" s="357"/>
      <c r="I210" s="381"/>
      <c r="J210" s="359"/>
    </row>
    <row r="211" spans="1:10" ht="15">
      <c r="A211" s="61" t="s">
        <v>267</v>
      </c>
      <c r="B211" s="46"/>
      <c r="C211" s="47"/>
      <c r="D211" s="396"/>
      <c r="E211" s="281"/>
      <c r="F211" s="368"/>
      <c r="G211" s="368"/>
      <c r="H211" s="368"/>
      <c r="I211" s="381"/>
      <c r="J211" s="262"/>
    </row>
    <row r="212" spans="1:10" ht="15">
      <c r="A212" s="454" t="s">
        <v>222</v>
      </c>
      <c r="B212" s="44"/>
      <c r="C212" s="37"/>
      <c r="D212" s="147"/>
      <c r="E212" s="365" t="s">
        <v>90</v>
      </c>
      <c r="F212" s="368"/>
      <c r="G212" s="368"/>
      <c r="H212" s="368"/>
      <c r="I212" s="381"/>
      <c r="J212" s="262"/>
    </row>
    <row r="213" spans="1:10" ht="15">
      <c r="A213" s="441" t="s">
        <v>268</v>
      </c>
      <c r="B213" s="438"/>
      <c r="C213" s="143">
        <v>1</v>
      </c>
      <c r="D213" s="377">
        <f t="shared" ref="D213:D229" si="23">B213*C213</f>
        <v>0</v>
      </c>
      <c r="E213" s="365" t="s">
        <v>90</v>
      </c>
      <c r="F213" s="362"/>
      <c r="G213" s="362"/>
      <c r="H213" s="362"/>
      <c r="I213" s="386"/>
      <c r="J213" s="262"/>
    </row>
    <row r="214" spans="1:10" ht="15">
      <c r="A214" s="441" t="s">
        <v>269</v>
      </c>
      <c r="B214" s="438"/>
      <c r="C214" s="143"/>
      <c r="D214" s="377">
        <f t="shared" si="23"/>
        <v>0</v>
      </c>
      <c r="E214" s="365" t="s">
        <v>90</v>
      </c>
      <c r="F214" s="357"/>
      <c r="G214" s="357"/>
      <c r="H214" s="357"/>
      <c r="I214" s="385"/>
      <c r="J214" s="262"/>
    </row>
    <row r="215" spans="1:10" ht="15">
      <c r="A215" s="441" t="s">
        <v>270</v>
      </c>
      <c r="B215" s="438"/>
      <c r="C215" s="144">
        <v>2</v>
      </c>
      <c r="D215" s="377">
        <f t="shared" si="23"/>
        <v>0</v>
      </c>
      <c r="E215" s="365" t="s">
        <v>90</v>
      </c>
      <c r="F215" s="357"/>
      <c r="G215" s="357"/>
      <c r="H215" s="357"/>
      <c r="I215" s="381"/>
      <c r="J215" s="262"/>
    </row>
    <row r="216" spans="1:10" ht="15">
      <c r="A216" s="441" t="s">
        <v>271</v>
      </c>
      <c r="B216" s="438"/>
      <c r="C216" s="144">
        <v>2</v>
      </c>
      <c r="D216" s="377">
        <f t="shared" si="23"/>
        <v>0</v>
      </c>
      <c r="E216" s="365" t="s">
        <v>90</v>
      </c>
      <c r="F216" s="357"/>
      <c r="G216" s="357"/>
      <c r="H216" s="357"/>
      <c r="I216" s="381"/>
      <c r="J216" s="262"/>
    </row>
    <row r="217" spans="1:10" ht="15">
      <c r="A217" s="441" t="s">
        <v>272</v>
      </c>
      <c r="B217" s="438"/>
      <c r="C217" s="145"/>
      <c r="D217" s="377">
        <f t="shared" si="23"/>
        <v>0</v>
      </c>
      <c r="E217" s="365" t="s">
        <v>90</v>
      </c>
      <c r="F217" s="357"/>
      <c r="G217" s="357"/>
      <c r="H217" s="357"/>
      <c r="I217" s="381"/>
      <c r="J217" s="262"/>
    </row>
    <row r="218" spans="1:10" ht="15">
      <c r="A218" s="428" t="s">
        <v>273</v>
      </c>
      <c r="B218" s="455"/>
      <c r="C218" s="146">
        <v>2</v>
      </c>
      <c r="D218" s="393">
        <f t="shared" si="23"/>
        <v>0</v>
      </c>
      <c r="E218" s="365" t="s">
        <v>90</v>
      </c>
      <c r="F218" s="367" t="s">
        <v>12</v>
      </c>
      <c r="G218" s="367" t="s">
        <v>48</v>
      </c>
      <c r="H218" s="362"/>
      <c r="I218" s="381"/>
      <c r="J218" s="262"/>
    </row>
    <row r="219" spans="1:10" ht="15">
      <c r="A219" s="428" t="s">
        <v>274</v>
      </c>
      <c r="B219" s="455"/>
      <c r="C219" s="146">
        <v>1</v>
      </c>
      <c r="D219" s="393">
        <f t="shared" si="23"/>
        <v>0</v>
      </c>
      <c r="E219" s="365" t="s">
        <v>90</v>
      </c>
      <c r="F219" s="367" t="s">
        <v>12</v>
      </c>
      <c r="G219" s="367" t="s">
        <v>48</v>
      </c>
      <c r="H219" s="357"/>
      <c r="I219" s="358"/>
      <c r="J219" s="262"/>
    </row>
    <row r="220" spans="1:10" ht="15">
      <c r="A220" s="428" t="s">
        <v>275</v>
      </c>
      <c r="B220" s="455"/>
      <c r="C220" s="146">
        <v>1</v>
      </c>
      <c r="D220" s="393">
        <f t="shared" si="23"/>
        <v>0</v>
      </c>
      <c r="E220" s="365" t="s">
        <v>90</v>
      </c>
      <c r="F220" s="367" t="s">
        <v>12</v>
      </c>
      <c r="G220" s="367" t="s">
        <v>48</v>
      </c>
      <c r="H220" s="357"/>
      <c r="I220" s="363"/>
      <c r="J220" s="262"/>
    </row>
    <row r="221" spans="1:10" ht="15">
      <c r="A221" s="454" t="s">
        <v>204</v>
      </c>
      <c r="B221" s="438"/>
      <c r="C221" s="38"/>
      <c r="D221" s="149"/>
      <c r="E221" s="365" t="s">
        <v>90</v>
      </c>
      <c r="F221" s="362"/>
      <c r="G221" s="362"/>
      <c r="H221" s="362"/>
      <c r="I221" s="385"/>
      <c r="J221" s="262"/>
    </row>
    <row r="222" spans="1:10" ht="15">
      <c r="A222" s="441" t="s">
        <v>276</v>
      </c>
      <c r="B222" s="438"/>
      <c r="C222" s="145"/>
      <c r="D222" s="377">
        <f t="shared" si="23"/>
        <v>0</v>
      </c>
      <c r="E222" s="365" t="s">
        <v>90</v>
      </c>
      <c r="F222" s="362"/>
      <c r="G222" s="362"/>
      <c r="H222" s="362"/>
      <c r="I222" s="381"/>
      <c r="J222" s="379"/>
    </row>
    <row r="223" spans="1:10" ht="15">
      <c r="A223" s="441" t="s">
        <v>277</v>
      </c>
      <c r="B223" s="438"/>
      <c r="C223" s="148"/>
      <c r="D223" s="377">
        <f t="shared" si="23"/>
        <v>0</v>
      </c>
      <c r="E223" s="365" t="s">
        <v>90</v>
      </c>
      <c r="F223" s="357"/>
      <c r="G223" s="357"/>
      <c r="H223" s="357"/>
      <c r="I223" s="381"/>
      <c r="J223" s="262"/>
    </row>
    <row r="224" spans="1:10" ht="15">
      <c r="A224" s="454" t="s">
        <v>278</v>
      </c>
      <c r="B224" s="438"/>
      <c r="C224" s="143"/>
      <c r="D224" s="39"/>
      <c r="E224" s="365" t="s">
        <v>90</v>
      </c>
      <c r="F224" s="357"/>
      <c r="G224" s="357"/>
      <c r="H224" s="357"/>
      <c r="I224" s="363"/>
      <c r="J224" s="262"/>
    </row>
    <row r="225" spans="1:10" ht="15">
      <c r="A225" s="441" t="s">
        <v>279</v>
      </c>
      <c r="B225" s="438"/>
      <c r="C225" s="145"/>
      <c r="D225" s="377">
        <f t="shared" si="23"/>
        <v>0</v>
      </c>
      <c r="E225" s="365" t="s">
        <v>90</v>
      </c>
      <c r="F225" s="362"/>
      <c r="G225" s="362"/>
      <c r="H225" s="362"/>
      <c r="I225" s="363"/>
      <c r="J225" s="262"/>
    </row>
    <row r="226" spans="1:10" ht="15">
      <c r="A226" s="456" t="s">
        <v>280</v>
      </c>
      <c r="B226" s="438"/>
      <c r="C226" s="148"/>
      <c r="D226" s="377">
        <f t="shared" si="23"/>
        <v>0</v>
      </c>
      <c r="E226" s="365" t="s">
        <v>90</v>
      </c>
      <c r="F226" s="362"/>
      <c r="G226" s="362"/>
      <c r="H226" s="362"/>
      <c r="I226" s="358"/>
      <c r="J226" s="262"/>
    </row>
    <row r="227" spans="1:10" ht="15">
      <c r="A227" s="454" t="s">
        <v>227</v>
      </c>
      <c r="B227" s="438"/>
      <c r="C227" s="148"/>
      <c r="D227" s="39"/>
      <c r="E227" s="365" t="s">
        <v>90</v>
      </c>
      <c r="F227" s="362"/>
      <c r="G227" s="362"/>
      <c r="H227" s="362"/>
      <c r="I227" s="398"/>
      <c r="J227" s="262"/>
    </row>
    <row r="228" spans="1:10" ht="15">
      <c r="A228" s="441" t="s">
        <v>281</v>
      </c>
      <c r="B228" s="457"/>
      <c r="C228" s="150"/>
      <c r="D228" s="399">
        <f t="shared" si="23"/>
        <v>0</v>
      </c>
      <c r="E228" s="365" t="s">
        <v>90</v>
      </c>
      <c r="F228" s="362"/>
      <c r="G228" s="362"/>
      <c r="H228" s="362"/>
      <c r="I228" s="266"/>
      <c r="J228" s="379"/>
    </row>
    <row r="229" spans="1:10" ht="16" thickBot="1">
      <c r="A229" s="177" t="s">
        <v>229</v>
      </c>
      <c r="B229" s="134"/>
      <c r="C229" s="135"/>
      <c r="D229" s="391">
        <f t="shared" si="23"/>
        <v>0</v>
      </c>
      <c r="E229" s="365" t="s">
        <v>90</v>
      </c>
      <c r="F229" s="367" t="s">
        <v>12</v>
      </c>
      <c r="G229" s="367" t="s">
        <v>48</v>
      </c>
      <c r="H229" s="362" t="s">
        <v>49</v>
      </c>
      <c r="I229" s="266"/>
      <c r="J229" s="262"/>
    </row>
    <row r="230" spans="1:10" ht="32">
      <c r="A230" s="433" t="s">
        <v>282</v>
      </c>
      <c r="B230" s="34"/>
      <c r="C230" s="145"/>
      <c r="D230" s="400">
        <f>SUMIF(E:E,"4.4",D:D)</f>
        <v>0</v>
      </c>
      <c r="E230" s="365" t="s">
        <v>51</v>
      </c>
      <c r="F230" s="362"/>
      <c r="G230" s="362"/>
      <c r="H230" s="362"/>
      <c r="I230" s="376"/>
      <c r="J230" s="262"/>
    </row>
    <row r="231" spans="1:10" ht="15">
      <c r="A231" s="61" t="s">
        <v>283</v>
      </c>
      <c r="B231" s="46"/>
      <c r="C231" s="46"/>
      <c r="D231" s="396"/>
      <c r="E231" s="397"/>
      <c r="F231" s="362"/>
      <c r="G231" s="362"/>
      <c r="H231" s="362"/>
      <c r="I231" s="358"/>
      <c r="J231" s="262"/>
    </row>
    <row r="232" spans="1:10" ht="15">
      <c r="A232" s="437" t="s">
        <v>222</v>
      </c>
      <c r="B232" s="438"/>
      <c r="C232" s="35"/>
      <c r="D232" s="54"/>
      <c r="E232" s="365"/>
      <c r="F232" s="362"/>
      <c r="G232" s="362"/>
      <c r="H232" s="362"/>
      <c r="I232" s="363"/>
      <c r="J232" s="262"/>
    </row>
    <row r="233" spans="1:10" ht="15">
      <c r="A233" s="439" t="s">
        <v>284</v>
      </c>
      <c r="B233" s="438"/>
      <c r="C233" s="52">
        <v>1</v>
      </c>
      <c r="D233" s="58">
        <f>B233*C233</f>
        <v>0</v>
      </c>
      <c r="E233" s="365" t="s">
        <v>93</v>
      </c>
      <c r="F233" s="362"/>
      <c r="G233" s="362"/>
      <c r="H233" s="362"/>
      <c r="I233" s="385"/>
      <c r="J233" s="379"/>
    </row>
    <row r="234" spans="1:10" ht="15">
      <c r="A234" s="439" t="s">
        <v>285</v>
      </c>
      <c r="B234" s="438"/>
      <c r="C234" s="52"/>
      <c r="D234" s="58">
        <f t="shared" ref="D234:D240" si="24">B234*C234</f>
        <v>0</v>
      </c>
      <c r="E234" s="365" t="s">
        <v>93</v>
      </c>
      <c r="F234" s="362"/>
      <c r="G234" s="362"/>
      <c r="H234" s="362"/>
      <c r="I234" s="266"/>
      <c r="J234" s="262"/>
    </row>
    <row r="235" spans="1:10" ht="15">
      <c r="A235" s="439" t="s">
        <v>286</v>
      </c>
      <c r="B235" s="438"/>
      <c r="C235" s="52">
        <v>2</v>
      </c>
      <c r="D235" s="58">
        <f t="shared" si="24"/>
        <v>0</v>
      </c>
      <c r="E235" s="365" t="s">
        <v>93</v>
      </c>
      <c r="F235" s="357"/>
      <c r="G235" s="357"/>
      <c r="H235" s="357"/>
      <c r="I235" s="366"/>
      <c r="J235" s="262"/>
    </row>
    <row r="236" spans="1:10" ht="15">
      <c r="A236" s="439" t="s">
        <v>287</v>
      </c>
      <c r="B236" s="438"/>
      <c r="C236" s="38">
        <v>1</v>
      </c>
      <c r="D236" s="58">
        <f t="shared" si="24"/>
        <v>0</v>
      </c>
      <c r="E236" s="365" t="s">
        <v>93</v>
      </c>
      <c r="F236" s="357"/>
      <c r="G236" s="357"/>
      <c r="H236" s="357"/>
      <c r="I236" s="266"/>
      <c r="J236" s="262"/>
    </row>
    <row r="237" spans="1:10" ht="15">
      <c r="A237" s="439" t="s">
        <v>137</v>
      </c>
      <c r="B237" s="438"/>
      <c r="C237" s="38">
        <v>1</v>
      </c>
      <c r="D237" s="58">
        <f t="shared" si="24"/>
        <v>0</v>
      </c>
      <c r="E237" s="365" t="s">
        <v>93</v>
      </c>
      <c r="F237" s="357"/>
      <c r="G237" s="357"/>
      <c r="H237" s="357"/>
      <c r="I237" s="266"/>
      <c r="J237" s="262"/>
    </row>
    <row r="238" spans="1:10" ht="15">
      <c r="A238" s="439" t="s">
        <v>288</v>
      </c>
      <c r="B238" s="438"/>
      <c r="C238" s="38">
        <v>1</v>
      </c>
      <c r="D238" s="58">
        <f t="shared" si="24"/>
        <v>0</v>
      </c>
      <c r="E238" s="365" t="s">
        <v>93</v>
      </c>
      <c r="F238" s="362"/>
      <c r="G238" s="362"/>
      <c r="H238" s="362"/>
      <c r="I238" s="376"/>
      <c r="J238" s="262"/>
    </row>
    <row r="239" spans="1:10" ht="15">
      <c r="A239" s="439" t="s">
        <v>289</v>
      </c>
      <c r="B239" s="438"/>
      <c r="C239" s="32">
        <v>2</v>
      </c>
      <c r="D239" s="58">
        <f t="shared" si="24"/>
        <v>0</v>
      </c>
      <c r="E239" s="365" t="s">
        <v>93</v>
      </c>
      <c r="F239" s="357"/>
      <c r="G239" s="357"/>
      <c r="H239" s="357"/>
      <c r="I239" s="376"/>
      <c r="J239" s="262"/>
    </row>
    <row r="240" spans="1:10" ht="15">
      <c r="A240" s="439" t="s">
        <v>290</v>
      </c>
      <c r="B240" s="44"/>
      <c r="C240" s="32"/>
      <c r="D240" s="58">
        <f t="shared" si="24"/>
        <v>0</v>
      </c>
      <c r="E240" s="365" t="s">
        <v>93</v>
      </c>
      <c r="F240" s="357"/>
      <c r="G240" s="357"/>
      <c r="H240" s="357"/>
      <c r="I240" s="358"/>
      <c r="J240" s="262"/>
    </row>
    <row r="241" spans="1:10" ht="15">
      <c r="A241" s="437" t="s">
        <v>204</v>
      </c>
      <c r="B241" s="44"/>
      <c r="C241" s="32"/>
      <c r="D241" s="58"/>
      <c r="E241" s="365" t="s">
        <v>93</v>
      </c>
      <c r="F241" s="357"/>
      <c r="G241" s="357"/>
      <c r="H241" s="357"/>
      <c r="I241" s="363"/>
      <c r="J241" s="359"/>
    </row>
    <row r="242" spans="1:10" ht="15">
      <c r="A242" s="439" t="s">
        <v>291</v>
      </c>
      <c r="B242" s="34"/>
      <c r="C242" s="32"/>
      <c r="D242" s="58">
        <f t="shared" ref="D242:D288" si="25">B242*C242</f>
        <v>0</v>
      </c>
      <c r="E242" s="365" t="s">
        <v>93</v>
      </c>
      <c r="F242" s="362"/>
      <c r="G242" s="362"/>
      <c r="H242" s="362"/>
      <c r="I242" s="401"/>
      <c r="J242" s="262"/>
    </row>
    <row r="243" spans="1:10" ht="15">
      <c r="A243" s="439" t="s">
        <v>292</v>
      </c>
      <c r="B243" s="31"/>
      <c r="C243" s="32"/>
      <c r="D243" s="58">
        <f t="shared" si="25"/>
        <v>0</v>
      </c>
      <c r="E243" s="365" t="s">
        <v>93</v>
      </c>
      <c r="F243" s="362"/>
      <c r="G243" s="362"/>
      <c r="H243" s="362"/>
      <c r="I243" s="381"/>
      <c r="J243" s="262"/>
    </row>
    <row r="244" spans="1:10" ht="15">
      <c r="A244" s="437" t="s">
        <v>278</v>
      </c>
      <c r="B244" s="34"/>
      <c r="C244" s="32"/>
      <c r="D244" s="58"/>
      <c r="E244" s="365" t="s">
        <v>93</v>
      </c>
      <c r="F244" s="357"/>
      <c r="G244" s="357"/>
      <c r="H244" s="357"/>
      <c r="I244" s="381"/>
      <c r="J244" s="262"/>
    </row>
    <row r="245" spans="1:10" ht="15">
      <c r="A245" s="439" t="s">
        <v>293</v>
      </c>
      <c r="B245" s="34"/>
      <c r="C245" s="32"/>
      <c r="D245" s="58">
        <f t="shared" si="25"/>
        <v>0</v>
      </c>
      <c r="E245" s="365" t="s">
        <v>93</v>
      </c>
      <c r="F245" s="357"/>
      <c r="G245" s="357"/>
      <c r="H245" s="357"/>
      <c r="I245" s="381"/>
      <c r="J245" s="262"/>
    </row>
    <row r="246" spans="1:10" ht="15">
      <c r="A246" s="439" t="s">
        <v>294</v>
      </c>
      <c r="B246" s="34"/>
      <c r="C246" s="32"/>
      <c r="D246" s="58">
        <f t="shared" si="25"/>
        <v>0</v>
      </c>
      <c r="E246" s="365" t="s">
        <v>93</v>
      </c>
      <c r="F246" s="282"/>
      <c r="G246" s="282"/>
      <c r="H246" s="282"/>
      <c r="I246" s="381"/>
      <c r="J246" s="262"/>
    </row>
    <row r="247" spans="1:10" ht="15">
      <c r="A247" s="441" t="s">
        <v>295</v>
      </c>
      <c r="B247" s="34"/>
      <c r="C247" s="32"/>
      <c r="D247" s="58">
        <f t="shared" si="25"/>
        <v>0</v>
      </c>
      <c r="E247" s="365" t="s">
        <v>93</v>
      </c>
      <c r="F247" s="282"/>
      <c r="G247" s="282"/>
      <c r="H247" s="282"/>
      <c r="J247" s="262"/>
    </row>
    <row r="248" spans="1:10" ht="20">
      <c r="A248" s="437" t="s">
        <v>227</v>
      </c>
      <c r="B248" s="458"/>
      <c r="C248" s="32"/>
      <c r="D248" s="58"/>
      <c r="E248" s="365" t="s">
        <v>93</v>
      </c>
      <c r="F248" s="282"/>
      <c r="G248" s="282"/>
      <c r="H248" s="282"/>
      <c r="J248" s="262"/>
    </row>
    <row r="249" spans="1:10" ht="15">
      <c r="A249" s="439" t="s">
        <v>296</v>
      </c>
      <c r="B249" s="459"/>
      <c r="C249" s="141"/>
      <c r="D249" s="124">
        <f t="shared" si="25"/>
        <v>0</v>
      </c>
      <c r="E249" s="365" t="s">
        <v>93</v>
      </c>
      <c r="F249" s="282"/>
      <c r="G249" s="282"/>
      <c r="H249" s="282"/>
      <c r="J249" s="262"/>
    </row>
    <row r="250" spans="1:10" ht="15">
      <c r="A250" s="460" t="s">
        <v>297</v>
      </c>
      <c r="B250" s="36"/>
      <c r="C250" s="32"/>
      <c r="D250" s="377">
        <f t="shared" si="25"/>
        <v>0</v>
      </c>
      <c r="E250" s="365" t="s">
        <v>93</v>
      </c>
      <c r="F250" s="282"/>
      <c r="G250" s="282"/>
      <c r="H250" s="282"/>
      <c r="J250" s="262"/>
    </row>
    <row r="251" spans="1:10" ht="16" thickBot="1">
      <c r="A251" s="177" t="s">
        <v>229</v>
      </c>
      <c r="B251" s="134"/>
      <c r="C251" s="135"/>
      <c r="D251" s="391">
        <f t="shared" si="25"/>
        <v>0</v>
      </c>
      <c r="E251" s="365" t="s">
        <v>93</v>
      </c>
      <c r="F251" s="367" t="s">
        <v>12</v>
      </c>
      <c r="G251" s="367" t="s">
        <v>48</v>
      </c>
      <c r="H251" s="362" t="s">
        <v>49</v>
      </c>
    </row>
    <row r="252" spans="1:10" ht="16">
      <c r="A252" s="433" t="s">
        <v>298</v>
      </c>
      <c r="B252" s="44"/>
      <c r="C252" s="143"/>
      <c r="D252" s="400">
        <f>SUMIF(E:E,"4.5",D:D)</f>
        <v>0</v>
      </c>
      <c r="E252" s="281" t="s">
        <v>51</v>
      </c>
      <c r="F252" s="282"/>
      <c r="G252" s="282"/>
      <c r="H252" s="282"/>
    </row>
    <row r="253" spans="1:10" ht="15">
      <c r="A253" s="61" t="s">
        <v>299</v>
      </c>
      <c r="B253" s="46"/>
      <c r="C253" s="46"/>
      <c r="D253" s="396"/>
      <c r="E253" s="365"/>
      <c r="F253" s="282"/>
      <c r="G253" s="282"/>
      <c r="H253" s="282"/>
    </row>
    <row r="254" spans="1:10" ht="15">
      <c r="A254" s="437" t="s">
        <v>204</v>
      </c>
      <c r="B254" s="31"/>
      <c r="C254" s="32"/>
      <c r="D254" s="58">
        <f>B254*C254</f>
        <v>0</v>
      </c>
      <c r="E254" s="365" t="s">
        <v>96</v>
      </c>
      <c r="F254" s="282"/>
      <c r="G254" s="282"/>
      <c r="H254" s="282"/>
    </row>
    <row r="255" spans="1:10" ht="15">
      <c r="A255" s="461" t="s">
        <v>291</v>
      </c>
      <c r="B255" s="122"/>
      <c r="C255" s="123">
        <v>1</v>
      </c>
      <c r="D255" s="124">
        <f t="shared" si="25"/>
        <v>0</v>
      </c>
      <c r="E255" s="365" t="s">
        <v>96</v>
      </c>
      <c r="F255" s="282"/>
      <c r="G255" s="282"/>
      <c r="H255" s="282"/>
    </row>
    <row r="256" spans="1:10" ht="15">
      <c r="A256" s="136" t="s">
        <v>300</v>
      </c>
      <c r="B256" s="36"/>
      <c r="C256" s="33">
        <v>1</v>
      </c>
      <c r="D256" s="377">
        <f t="shared" si="25"/>
        <v>0</v>
      </c>
      <c r="E256" s="365" t="s">
        <v>96</v>
      </c>
      <c r="F256" s="282"/>
      <c r="G256" s="282"/>
      <c r="H256" s="282"/>
    </row>
    <row r="257" spans="1:9" ht="16" thickBot="1">
      <c r="A257" s="177" t="s">
        <v>229</v>
      </c>
      <c r="B257" s="134"/>
      <c r="C257" s="135"/>
      <c r="D257" s="391">
        <f t="shared" si="25"/>
        <v>0</v>
      </c>
      <c r="E257" s="365" t="s">
        <v>96</v>
      </c>
      <c r="F257" s="367" t="s">
        <v>12</v>
      </c>
      <c r="G257" s="367" t="s">
        <v>48</v>
      </c>
      <c r="H257" s="362" t="s">
        <v>49</v>
      </c>
    </row>
    <row r="258" spans="1:9" ht="17" thickTop="1">
      <c r="A258" s="433" t="s">
        <v>301</v>
      </c>
      <c r="B258" s="44"/>
      <c r="C258" s="37"/>
      <c r="D258" s="110">
        <f>SUMIF(E:E,"4.6",D:D)</f>
        <v>0</v>
      </c>
      <c r="E258" s="281" t="s">
        <v>51</v>
      </c>
      <c r="F258" s="282"/>
      <c r="G258" s="282"/>
      <c r="H258" s="282"/>
    </row>
    <row r="259" spans="1:9" s="262" customFormat="1" ht="22" outlineLevel="1" thickBot="1">
      <c r="A259" s="450" t="s">
        <v>324</v>
      </c>
      <c r="B259" s="162"/>
      <c r="C259" s="163"/>
      <c r="D259" s="395">
        <f>D258+D252+D230+D210+D202+D194</f>
        <v>0</v>
      </c>
      <c r="E259" s="365"/>
      <c r="F259" s="357"/>
      <c r="G259" s="357"/>
      <c r="H259" s="357"/>
      <c r="I259" s="266"/>
    </row>
    <row r="260" spans="1:9" ht="21" thickTop="1">
      <c r="A260" s="325" t="s">
        <v>16</v>
      </c>
      <c r="B260" s="462"/>
      <c r="C260" s="462"/>
      <c r="D260" s="58"/>
      <c r="E260" s="281"/>
      <c r="F260" s="282"/>
      <c r="G260" s="282"/>
      <c r="H260" s="282"/>
    </row>
    <row r="261" spans="1:9" ht="15">
      <c r="A261" s="326" t="s">
        <v>302</v>
      </c>
      <c r="B261" s="436"/>
      <c r="C261" s="463"/>
      <c r="D261" s="55"/>
      <c r="E261" s="365"/>
      <c r="F261" s="282"/>
      <c r="G261" s="282"/>
      <c r="H261" s="282"/>
    </row>
    <row r="262" spans="1:9" ht="15">
      <c r="A262" s="437" t="s">
        <v>222</v>
      </c>
      <c r="B262" s="438"/>
      <c r="C262" s="464"/>
      <c r="D262" s="58"/>
      <c r="E262" s="365" t="s">
        <v>100</v>
      </c>
      <c r="F262" s="282"/>
      <c r="G262" s="282"/>
      <c r="H262" s="282"/>
    </row>
    <row r="263" spans="1:9" ht="15">
      <c r="A263" s="439" t="s">
        <v>303</v>
      </c>
      <c r="B263" s="438"/>
      <c r="C263" s="37">
        <v>1</v>
      </c>
      <c r="D263" s="58">
        <f>B263*C263</f>
        <v>0</v>
      </c>
      <c r="E263" s="365" t="s">
        <v>100</v>
      </c>
      <c r="F263" s="282"/>
      <c r="G263" s="282"/>
      <c r="H263" s="282"/>
    </row>
    <row r="264" spans="1:9" ht="15">
      <c r="A264" s="435" t="s">
        <v>304</v>
      </c>
      <c r="B264" s="438"/>
      <c r="C264" s="37">
        <v>1</v>
      </c>
      <c r="D264" s="58">
        <f t="shared" si="25"/>
        <v>0</v>
      </c>
      <c r="E264" s="365" t="s">
        <v>100</v>
      </c>
      <c r="F264" s="282"/>
      <c r="G264" s="282"/>
      <c r="H264" s="282"/>
    </row>
    <row r="265" spans="1:9" ht="15">
      <c r="A265" s="435" t="s">
        <v>305</v>
      </c>
      <c r="B265" s="31"/>
      <c r="C265" s="32">
        <v>10</v>
      </c>
      <c r="D265" s="58">
        <f t="shared" si="25"/>
        <v>0</v>
      </c>
      <c r="E265" s="365" t="s">
        <v>100</v>
      </c>
      <c r="F265" s="282"/>
      <c r="G265" s="282"/>
      <c r="H265" s="282"/>
    </row>
    <row r="266" spans="1:9" ht="15">
      <c r="A266" s="435" t="s">
        <v>306</v>
      </c>
      <c r="B266" s="31"/>
      <c r="C266" s="32"/>
      <c r="D266" s="58">
        <f t="shared" si="25"/>
        <v>0</v>
      </c>
      <c r="E266" s="365" t="s">
        <v>100</v>
      </c>
      <c r="F266" s="282"/>
      <c r="G266" s="282"/>
      <c r="H266" s="282"/>
    </row>
    <row r="267" spans="1:9" ht="15">
      <c r="A267" s="435" t="s">
        <v>307</v>
      </c>
      <c r="B267" s="44"/>
      <c r="C267" s="37"/>
      <c r="D267" s="58">
        <f t="shared" si="25"/>
        <v>0</v>
      </c>
      <c r="E267" s="365" t="s">
        <v>100</v>
      </c>
      <c r="F267" s="282"/>
      <c r="G267" s="282"/>
      <c r="H267" s="282"/>
    </row>
    <row r="268" spans="1:9" ht="15">
      <c r="A268" s="448" t="s">
        <v>204</v>
      </c>
      <c r="B268" s="122"/>
      <c r="C268" s="123"/>
      <c r="D268" s="124"/>
      <c r="E268" s="365" t="s">
        <v>100</v>
      </c>
      <c r="F268" s="282"/>
      <c r="G268" s="282"/>
      <c r="H268" s="282"/>
    </row>
    <row r="269" spans="1:9" ht="15">
      <c r="A269" s="136" t="s">
        <v>291</v>
      </c>
      <c r="B269" s="36"/>
      <c r="C269" s="33"/>
      <c r="D269" s="377">
        <f t="shared" si="25"/>
        <v>0</v>
      </c>
      <c r="E269" s="365" t="s">
        <v>100</v>
      </c>
      <c r="F269" s="282"/>
      <c r="G269" s="282"/>
      <c r="H269" s="282"/>
    </row>
    <row r="270" spans="1:9" ht="16" thickBot="1">
      <c r="A270" s="177" t="s">
        <v>229</v>
      </c>
      <c r="B270" s="134"/>
      <c r="C270" s="135"/>
      <c r="D270" s="391">
        <f t="shared" si="25"/>
        <v>0</v>
      </c>
      <c r="E270" s="365" t="s">
        <v>100</v>
      </c>
      <c r="F270" s="367" t="s">
        <v>13</v>
      </c>
      <c r="G270" s="367" t="s">
        <v>48</v>
      </c>
      <c r="H270" s="362" t="s">
        <v>49</v>
      </c>
    </row>
    <row r="271" spans="1:9" ht="18" thickTop="1" thickBot="1">
      <c r="A271" s="433" t="s">
        <v>308</v>
      </c>
      <c r="B271" s="44"/>
      <c r="C271" s="37"/>
      <c r="D271" s="402">
        <f>SUMIF(E:E,"5.1",D:D)</f>
        <v>0</v>
      </c>
      <c r="E271" s="281" t="s">
        <v>51</v>
      </c>
      <c r="F271" s="282"/>
      <c r="G271" s="282"/>
      <c r="H271" s="282"/>
    </row>
    <row r="272" spans="1:9" ht="15">
      <c r="A272" s="326" t="s">
        <v>309</v>
      </c>
      <c r="B272" s="436"/>
      <c r="C272" s="51"/>
      <c r="D272" s="403"/>
      <c r="E272" s="281"/>
      <c r="F272" s="282"/>
      <c r="G272" s="282"/>
      <c r="H272" s="282"/>
    </row>
    <row r="273" spans="1:10" ht="15">
      <c r="A273" s="434" t="s">
        <v>214</v>
      </c>
      <c r="B273" s="438"/>
      <c r="C273" s="37"/>
      <c r="D273" s="58"/>
      <c r="E273" s="281"/>
      <c r="F273" s="282"/>
      <c r="G273" s="282"/>
      <c r="H273" s="282"/>
    </row>
    <row r="274" spans="1:10" ht="15">
      <c r="A274" s="461" t="s">
        <v>310</v>
      </c>
      <c r="B274" s="457"/>
      <c r="C274" s="123"/>
      <c r="D274" s="58">
        <f>B274*C274</f>
        <v>0</v>
      </c>
      <c r="E274" s="365" t="s">
        <v>103</v>
      </c>
      <c r="F274" s="282"/>
      <c r="G274" s="282"/>
      <c r="H274" s="282"/>
    </row>
    <row r="275" spans="1:10" ht="16" thickBot="1">
      <c r="A275" s="177" t="s">
        <v>229</v>
      </c>
      <c r="B275" s="134"/>
      <c r="C275" s="135"/>
      <c r="D275" s="391">
        <f t="shared" si="25"/>
        <v>0</v>
      </c>
      <c r="E275" s="365" t="s">
        <v>103</v>
      </c>
      <c r="F275" s="367" t="s">
        <v>13</v>
      </c>
      <c r="G275" s="367" t="s">
        <v>48</v>
      </c>
      <c r="H275" s="362" t="s">
        <v>49</v>
      </c>
    </row>
    <row r="276" spans="1:10" ht="18" thickTop="1" thickBot="1">
      <c r="A276" s="433" t="s">
        <v>311</v>
      </c>
      <c r="B276" s="44"/>
      <c r="C276" s="143"/>
      <c r="D276" s="404">
        <f>SUMIF(E:E,"5.2",D:D)</f>
        <v>0</v>
      </c>
      <c r="E276" s="281" t="s">
        <v>51</v>
      </c>
      <c r="F276" s="282"/>
      <c r="G276" s="282"/>
      <c r="H276" s="282"/>
    </row>
    <row r="277" spans="1:10" ht="15">
      <c r="A277" s="326" t="s">
        <v>312</v>
      </c>
      <c r="B277" s="436"/>
      <c r="C277" s="51"/>
      <c r="D277" s="403"/>
      <c r="E277" s="281"/>
      <c r="F277" s="282"/>
      <c r="G277" s="282"/>
      <c r="H277" s="282"/>
    </row>
    <row r="278" spans="1:10" ht="15">
      <c r="A278" s="434" t="s">
        <v>214</v>
      </c>
      <c r="B278" s="465"/>
      <c r="C278" s="465"/>
      <c r="D278" s="58"/>
      <c r="E278" s="281"/>
      <c r="F278" s="282"/>
      <c r="G278" s="282"/>
      <c r="H278" s="282"/>
    </row>
    <row r="279" spans="1:10" ht="15">
      <c r="A279" s="435" t="s">
        <v>313</v>
      </c>
      <c r="B279" s="465"/>
      <c r="C279" s="465"/>
      <c r="D279" s="58">
        <f t="shared" si="25"/>
        <v>0</v>
      </c>
      <c r="E279" s="365" t="s">
        <v>106</v>
      </c>
      <c r="F279" s="282"/>
      <c r="G279" s="282"/>
      <c r="H279" s="282"/>
    </row>
    <row r="280" spans="1:10" ht="15">
      <c r="A280" s="170" t="s">
        <v>314</v>
      </c>
      <c r="B280" s="171"/>
      <c r="C280" s="172"/>
      <c r="D280" s="405">
        <f t="shared" si="25"/>
        <v>0</v>
      </c>
      <c r="E280" s="365" t="s">
        <v>106</v>
      </c>
      <c r="F280" s="282"/>
      <c r="G280" s="282"/>
      <c r="H280" s="282"/>
    </row>
    <row r="281" spans="1:10" ht="18" thickTop="1" thickBot="1">
      <c r="A281" s="433" t="s">
        <v>315</v>
      </c>
      <c r="B281" s="465"/>
      <c r="C281" s="466"/>
      <c r="D281" s="404">
        <f>SUMIF(E:E,"5.3",D:D)</f>
        <v>0</v>
      </c>
      <c r="E281" s="365" t="s">
        <v>51</v>
      </c>
      <c r="F281" s="282"/>
      <c r="G281" s="282"/>
      <c r="H281" s="282"/>
    </row>
    <row r="282" spans="1:10" s="262" customFormat="1" ht="23" outlineLevel="1" thickTop="1" thickBot="1">
      <c r="A282" s="450" t="s">
        <v>326</v>
      </c>
      <c r="B282" s="162"/>
      <c r="C282" s="163"/>
      <c r="D282" s="395">
        <f>D281+D276+D271</f>
        <v>0</v>
      </c>
      <c r="E282" s="365"/>
      <c r="F282" s="357"/>
      <c r="G282" s="357"/>
      <c r="H282" s="357"/>
      <c r="I282" s="266"/>
    </row>
    <row r="283" spans="1:10" ht="16" thickTop="1">
      <c r="A283" s="326" t="s">
        <v>31</v>
      </c>
      <c r="B283" s="338"/>
      <c r="C283" s="338"/>
      <c r="D283" s="55"/>
      <c r="E283" s="281"/>
      <c r="F283" s="282"/>
      <c r="G283" s="282"/>
      <c r="H283" s="282"/>
    </row>
    <row r="284" spans="1:10" ht="15">
      <c r="A284" s="437" t="s">
        <v>316</v>
      </c>
      <c r="B284" s="465"/>
      <c r="C284" s="465"/>
      <c r="D284" s="58"/>
      <c r="E284" s="281"/>
      <c r="F284" s="282"/>
      <c r="G284" s="282"/>
      <c r="H284" s="282"/>
    </row>
    <row r="285" spans="1:10" ht="15">
      <c r="A285" s="439" t="s">
        <v>317</v>
      </c>
      <c r="B285" s="465"/>
      <c r="C285" s="465"/>
      <c r="D285" s="58">
        <f t="shared" si="25"/>
        <v>0</v>
      </c>
      <c r="E285" s="281" t="s">
        <v>111</v>
      </c>
      <c r="F285" s="282"/>
      <c r="G285" s="282"/>
      <c r="H285" s="282"/>
      <c r="J285" s="262"/>
    </row>
    <row r="286" spans="1:10" ht="15">
      <c r="A286" s="461" t="s">
        <v>318</v>
      </c>
      <c r="B286" s="467"/>
      <c r="C286" s="467"/>
      <c r="D286" s="124">
        <f t="shared" si="25"/>
        <v>0</v>
      </c>
      <c r="E286" s="281" t="s">
        <v>111</v>
      </c>
      <c r="F286" s="282"/>
      <c r="G286" s="282"/>
      <c r="H286" s="282"/>
      <c r="J286" s="359"/>
    </row>
    <row r="287" spans="1:10" ht="15">
      <c r="A287" s="332" t="s">
        <v>319</v>
      </c>
      <c r="B287" s="465"/>
      <c r="C287" s="465"/>
      <c r="D287" s="377">
        <f t="shared" si="25"/>
        <v>0</v>
      </c>
      <c r="E287" s="281" t="s">
        <v>111</v>
      </c>
      <c r="F287" s="282"/>
      <c r="G287" s="282"/>
      <c r="H287" s="282"/>
      <c r="J287" s="262"/>
    </row>
    <row r="288" spans="1:10" ht="16" thickBot="1">
      <c r="A288" s="177" t="s">
        <v>229</v>
      </c>
      <c r="B288" s="134"/>
      <c r="C288" s="135"/>
      <c r="D288" s="406">
        <f t="shared" si="25"/>
        <v>0</v>
      </c>
      <c r="E288" s="281" t="s">
        <v>111</v>
      </c>
      <c r="F288" s="282" t="s">
        <v>325</v>
      </c>
      <c r="G288" s="367" t="s">
        <v>48</v>
      </c>
      <c r="H288" s="282"/>
      <c r="J288" s="262"/>
    </row>
    <row r="289" spans="1:10" ht="16">
      <c r="A289" s="468" t="s">
        <v>320</v>
      </c>
      <c r="B289" s="469"/>
      <c r="C289" s="470"/>
      <c r="D289" s="407">
        <f>SUMIF(E:E,"6",D:D)</f>
        <v>0</v>
      </c>
      <c r="E289" s="281" t="s">
        <v>51</v>
      </c>
      <c r="F289" s="282"/>
      <c r="G289" s="282"/>
      <c r="H289" s="282"/>
      <c r="J289" s="262"/>
    </row>
    <row r="290" spans="1:10" ht="42">
      <c r="A290" s="408" t="s">
        <v>321</v>
      </c>
      <c r="B290" s="409"/>
      <c r="C290" s="409"/>
      <c r="D290" s="410">
        <f>SUMIF(H:H,"OPTZ",D:D)</f>
        <v>0</v>
      </c>
      <c r="E290" s="281"/>
      <c r="F290" s="282"/>
      <c r="G290" s="282"/>
      <c r="H290" s="282"/>
      <c r="J290" s="262"/>
    </row>
    <row r="291" spans="1:10" ht="21">
      <c r="A291" s="411" t="s">
        <v>34</v>
      </c>
      <c r="B291" s="412"/>
      <c r="C291" s="412"/>
      <c r="D291" s="413">
        <f>D293-D292</f>
        <v>0</v>
      </c>
      <c r="E291" s="281"/>
      <c r="F291" s="282"/>
      <c r="G291" s="282"/>
      <c r="H291" s="282"/>
      <c r="J291" s="262"/>
    </row>
    <row r="292" spans="1:10" ht="21">
      <c r="A292" s="414" t="s">
        <v>322</v>
      </c>
      <c r="B292" s="412"/>
      <c r="C292" s="412"/>
      <c r="D292" s="413">
        <f>SUMIF(G:G,"OPT",D:D)</f>
        <v>0</v>
      </c>
      <c r="E292" s="281"/>
      <c r="F292" s="282"/>
      <c r="G292" s="282"/>
      <c r="H292" s="282"/>
      <c r="J292" s="262"/>
    </row>
    <row r="293" spans="1:10" ht="21">
      <c r="A293" s="415" t="s">
        <v>123</v>
      </c>
      <c r="B293" s="416"/>
      <c r="C293" s="416"/>
      <c r="D293" s="417">
        <f>SUMIF(E:E,"ZS",D:D)</f>
        <v>0</v>
      </c>
      <c r="E293" s="281"/>
      <c r="F293" s="282"/>
      <c r="G293" s="282"/>
      <c r="H293" s="282"/>
      <c r="J293" s="262"/>
    </row>
    <row r="294" spans="1:10">
      <c r="A294" s="348"/>
      <c r="B294" s="183"/>
      <c r="C294" s="183"/>
      <c r="D294" s="183"/>
      <c r="E294" s="262"/>
      <c r="J294" s="262"/>
    </row>
    <row r="295" spans="1:10">
      <c r="A295" s="348"/>
      <c r="B295" s="183"/>
      <c r="C295" s="183"/>
      <c r="D295" s="183"/>
      <c r="E295" s="262"/>
      <c r="J295" s="262"/>
    </row>
    <row r="296" spans="1:10">
      <c r="A296" s="383"/>
      <c r="B296" s="183"/>
      <c r="C296" s="183"/>
      <c r="D296" s="183"/>
      <c r="E296" s="262"/>
      <c r="J296" s="262"/>
    </row>
    <row r="297" spans="1:10">
      <c r="A297" s="383"/>
      <c r="B297" s="183"/>
      <c r="C297" s="183"/>
      <c r="D297" s="183"/>
      <c r="E297" s="262"/>
      <c r="J297" s="262"/>
    </row>
    <row r="298" spans="1:10">
      <c r="A298" s="348"/>
      <c r="B298" s="183"/>
      <c r="C298" s="183"/>
      <c r="D298" s="183"/>
      <c r="E298" s="262"/>
      <c r="J298" s="262"/>
    </row>
    <row r="299" spans="1:10" ht="15">
      <c r="A299" s="348"/>
      <c r="B299" s="183"/>
      <c r="C299" s="183"/>
      <c r="D299" s="183"/>
      <c r="E299" s="379"/>
      <c r="J299" s="262"/>
    </row>
    <row r="300" spans="1:10">
      <c r="A300" s="348"/>
      <c r="B300" s="183"/>
      <c r="C300" s="183"/>
      <c r="D300" s="183"/>
      <c r="E300" s="262"/>
      <c r="J300" s="262"/>
    </row>
    <row r="301" spans="1:10">
      <c r="A301" s="348"/>
      <c r="B301" s="183"/>
      <c r="C301" s="183"/>
      <c r="D301" s="183"/>
      <c r="E301" s="262"/>
      <c r="J301" s="262"/>
    </row>
    <row r="302" spans="1:10">
      <c r="A302" s="348"/>
      <c r="B302" s="183"/>
      <c r="C302" s="183"/>
      <c r="D302" s="183"/>
      <c r="E302" s="262"/>
      <c r="J302" s="262"/>
    </row>
    <row r="303" spans="1:10">
      <c r="A303" s="348"/>
      <c r="B303" s="183"/>
      <c r="C303" s="183"/>
      <c r="D303" s="183"/>
      <c r="E303" s="262"/>
      <c r="J303" s="262"/>
    </row>
    <row r="304" spans="1:10">
      <c r="A304" s="348"/>
      <c r="B304" s="183"/>
      <c r="C304" s="183"/>
      <c r="D304" s="183"/>
      <c r="E304" s="262"/>
      <c r="J304" s="262"/>
    </row>
    <row r="305" spans="1:10" ht="15">
      <c r="A305" s="348"/>
      <c r="B305" s="183"/>
      <c r="C305" s="183"/>
      <c r="D305" s="183"/>
      <c r="E305" s="379"/>
      <c r="J305" s="379"/>
    </row>
    <row r="306" spans="1:10">
      <c r="A306" s="348"/>
      <c r="B306" s="183"/>
      <c r="C306" s="183"/>
      <c r="D306" s="183"/>
      <c r="E306" s="262"/>
      <c r="J306" s="262"/>
    </row>
    <row r="307" spans="1:10">
      <c r="A307" s="348"/>
      <c r="B307" s="183"/>
      <c r="C307" s="183"/>
      <c r="D307" s="183"/>
      <c r="E307" s="262"/>
      <c r="J307" s="262"/>
    </row>
    <row r="308" spans="1:10">
      <c r="A308" s="348"/>
      <c r="B308" s="183"/>
      <c r="C308" s="183"/>
      <c r="D308" s="183"/>
      <c r="E308" s="262"/>
      <c r="J308" s="262"/>
    </row>
    <row r="309" spans="1:10">
      <c r="A309" s="348"/>
      <c r="B309" s="183"/>
      <c r="C309" s="183"/>
      <c r="D309" s="183"/>
      <c r="E309" s="262"/>
      <c r="J309" s="262"/>
    </row>
    <row r="310" spans="1:10" ht="15">
      <c r="A310" s="348"/>
      <c r="B310" s="183"/>
      <c r="C310" s="183"/>
      <c r="D310" s="183"/>
      <c r="E310" s="262"/>
      <c r="J310" s="379"/>
    </row>
    <row r="311" spans="1:10" ht="15">
      <c r="A311" s="348"/>
      <c r="B311" s="183"/>
      <c r="C311" s="183"/>
      <c r="D311" s="183"/>
      <c r="E311" s="359"/>
      <c r="J311" s="262"/>
    </row>
    <row r="312" spans="1:10">
      <c r="A312" s="348"/>
      <c r="B312" s="183"/>
      <c r="C312" s="183"/>
      <c r="D312" s="183"/>
      <c r="E312" s="262"/>
      <c r="J312" s="262"/>
    </row>
    <row r="313" spans="1:10">
      <c r="A313" s="348"/>
      <c r="B313" s="183"/>
      <c r="C313" s="183"/>
      <c r="D313" s="183"/>
      <c r="E313" s="262"/>
      <c r="J313" s="262"/>
    </row>
    <row r="314" spans="1:10">
      <c r="A314" s="348"/>
      <c r="B314" s="183"/>
      <c r="C314" s="183"/>
      <c r="D314" s="183"/>
      <c r="E314" s="262"/>
      <c r="J314" s="262"/>
    </row>
    <row r="315" spans="1:10">
      <c r="A315" s="348"/>
      <c r="B315" s="183"/>
      <c r="C315" s="183"/>
      <c r="D315" s="183"/>
      <c r="E315" s="262"/>
      <c r="J315" s="262"/>
    </row>
    <row r="316" spans="1:10" ht="15">
      <c r="A316" s="348"/>
      <c r="B316" s="183"/>
      <c r="C316" s="183"/>
      <c r="D316" s="183"/>
      <c r="E316" s="262"/>
      <c r="J316" s="359"/>
    </row>
    <row r="317" spans="1:10">
      <c r="A317" s="348"/>
      <c r="B317" s="183"/>
      <c r="C317" s="183"/>
      <c r="D317" s="183"/>
      <c r="E317" s="262"/>
      <c r="J317" s="262"/>
    </row>
    <row r="318" spans="1:10" ht="15">
      <c r="A318" s="348"/>
      <c r="B318" s="183"/>
      <c r="C318" s="183"/>
      <c r="D318" s="183"/>
      <c r="E318" s="262"/>
      <c r="J318" s="359"/>
    </row>
    <row r="319" spans="1:10">
      <c r="A319" s="348"/>
      <c r="B319" s="183"/>
      <c r="C319" s="183"/>
      <c r="D319" s="183"/>
      <c r="E319" s="262"/>
      <c r="J319" s="262"/>
    </row>
    <row r="320" spans="1:10">
      <c r="A320" s="348"/>
      <c r="B320" s="183"/>
      <c r="C320" s="183"/>
      <c r="D320" s="183"/>
      <c r="E320" s="262"/>
      <c r="J320" s="262"/>
    </row>
    <row r="321" spans="1:10">
      <c r="A321" s="348"/>
      <c r="B321" s="183"/>
      <c r="C321" s="183"/>
      <c r="D321" s="183"/>
      <c r="E321" s="262"/>
      <c r="J321" s="262"/>
    </row>
    <row r="322" spans="1:10">
      <c r="A322" s="348"/>
      <c r="B322" s="183"/>
      <c r="C322" s="183"/>
      <c r="D322" s="183"/>
      <c r="E322" s="262"/>
      <c r="J322" s="262"/>
    </row>
    <row r="323" spans="1:10">
      <c r="A323" s="348"/>
      <c r="B323" s="183"/>
      <c r="C323" s="183"/>
      <c r="D323" s="183"/>
      <c r="E323" s="262"/>
      <c r="J323" s="262"/>
    </row>
    <row r="324" spans="1:10">
      <c r="A324" s="348"/>
      <c r="B324" s="183"/>
      <c r="C324" s="183"/>
      <c r="D324" s="183"/>
      <c r="E324" s="262"/>
      <c r="J324" s="262"/>
    </row>
    <row r="325" spans="1:10" ht="15">
      <c r="A325" s="348"/>
      <c r="B325" s="183"/>
      <c r="C325" s="183"/>
      <c r="D325" s="183"/>
      <c r="E325" s="379"/>
      <c r="J325" s="262"/>
    </row>
    <row r="326" spans="1:10">
      <c r="A326" s="348"/>
      <c r="B326" s="183"/>
      <c r="C326" s="183"/>
      <c r="D326" s="183"/>
      <c r="E326" s="262"/>
      <c r="J326" s="262"/>
    </row>
    <row r="327" spans="1:10">
      <c r="A327" s="348"/>
      <c r="B327" s="183"/>
      <c r="C327" s="183"/>
      <c r="D327" s="183"/>
      <c r="E327" s="262"/>
      <c r="J327" s="262"/>
    </row>
    <row r="328" spans="1:10">
      <c r="A328" s="348"/>
      <c r="B328" s="183"/>
      <c r="C328" s="183"/>
      <c r="D328" s="183"/>
      <c r="E328" s="262"/>
      <c r="J328" s="262"/>
    </row>
    <row r="329" spans="1:10">
      <c r="A329" s="348"/>
      <c r="B329" s="183"/>
      <c r="C329" s="183"/>
      <c r="D329" s="183"/>
      <c r="E329" s="262"/>
      <c r="J329" s="262"/>
    </row>
    <row r="330" spans="1:10">
      <c r="A330" s="348"/>
      <c r="B330" s="183"/>
      <c r="C330" s="183"/>
      <c r="D330" s="183"/>
      <c r="E330" s="262"/>
      <c r="J330" s="262"/>
    </row>
    <row r="331" spans="1:10" ht="15">
      <c r="A331" s="348"/>
      <c r="B331" s="183"/>
      <c r="C331" s="183"/>
      <c r="D331" s="183"/>
      <c r="E331" s="379"/>
      <c r="J331" s="262"/>
    </row>
    <row r="332" spans="1:10">
      <c r="A332" s="348"/>
      <c r="B332" s="183"/>
      <c r="C332" s="183"/>
      <c r="D332" s="183"/>
      <c r="E332" s="262"/>
      <c r="J332" s="262"/>
    </row>
    <row r="333" spans="1:10">
      <c r="A333" s="348"/>
      <c r="B333" s="183"/>
      <c r="C333" s="183"/>
      <c r="D333" s="183"/>
      <c r="E333" s="262"/>
      <c r="J333" s="262"/>
    </row>
    <row r="334" spans="1:10">
      <c r="A334" s="348"/>
      <c r="B334" s="183"/>
      <c r="C334" s="183"/>
      <c r="D334" s="183"/>
      <c r="E334" s="262"/>
      <c r="J334" s="262"/>
    </row>
    <row r="335" spans="1:10" ht="15">
      <c r="A335" s="348"/>
      <c r="B335" s="183"/>
      <c r="C335" s="183"/>
      <c r="D335" s="183"/>
      <c r="E335" s="262"/>
      <c r="J335" s="359"/>
    </row>
    <row r="336" spans="1:10">
      <c r="J336" s="262"/>
    </row>
    <row r="337" spans="10:10">
      <c r="J337" s="262"/>
    </row>
    <row r="338" spans="10:10">
      <c r="J338" s="262"/>
    </row>
    <row r="339" spans="10:10">
      <c r="J339" s="262"/>
    </row>
    <row r="340" spans="10:10">
      <c r="J340" s="262"/>
    </row>
    <row r="341" spans="10:10">
      <c r="J341" s="262"/>
    </row>
    <row r="342" spans="10:10">
      <c r="J342" s="262"/>
    </row>
    <row r="343" spans="10:10">
      <c r="J343" s="262"/>
    </row>
    <row r="344" spans="10:10">
      <c r="J344" s="262"/>
    </row>
    <row r="345" spans="10:10" ht="15">
      <c r="J345" s="359"/>
    </row>
    <row r="346" spans="10:10">
      <c r="J346" s="262"/>
    </row>
    <row r="347" spans="10:10">
      <c r="J347" s="262"/>
    </row>
    <row r="348" spans="10:10">
      <c r="J348" s="262"/>
    </row>
    <row r="349" spans="10:10">
      <c r="J349" s="262"/>
    </row>
    <row r="350" spans="10:10">
      <c r="J350" s="262"/>
    </row>
    <row r="351" spans="10:10">
      <c r="J351" s="262"/>
    </row>
    <row r="352" spans="10:10">
      <c r="J352" s="262"/>
    </row>
    <row r="353" spans="10:10">
      <c r="J353" s="262"/>
    </row>
    <row r="354" spans="10:10">
      <c r="J354" s="262"/>
    </row>
    <row r="355" spans="10:10">
      <c r="J355" s="262"/>
    </row>
    <row r="356" spans="10:10" ht="15">
      <c r="J356" s="359"/>
    </row>
    <row r="357" spans="10:10">
      <c r="J357" s="262"/>
    </row>
    <row r="358" spans="10:10">
      <c r="J358" s="262"/>
    </row>
    <row r="359" spans="10:10">
      <c r="J359" s="262"/>
    </row>
    <row r="360" spans="10:10">
      <c r="J360" s="262"/>
    </row>
    <row r="361" spans="10:10">
      <c r="J361" s="262"/>
    </row>
    <row r="362" spans="10:10">
      <c r="J362" s="262"/>
    </row>
    <row r="363" spans="10:10">
      <c r="J363" s="262"/>
    </row>
    <row r="364" spans="10:10">
      <c r="J364" s="262"/>
    </row>
    <row r="365" spans="10:10">
      <c r="J365" s="262"/>
    </row>
    <row r="366" spans="10:10">
      <c r="J366" s="262"/>
    </row>
    <row r="367" spans="10:10">
      <c r="J367" s="262"/>
    </row>
    <row r="368" spans="10:10">
      <c r="J368" s="262"/>
    </row>
    <row r="369" spans="10:10">
      <c r="J369" s="262"/>
    </row>
    <row r="370" spans="10:10">
      <c r="J370" s="262"/>
    </row>
    <row r="371" spans="10:10">
      <c r="J371" s="262"/>
    </row>
    <row r="372" spans="10:10">
      <c r="J372" s="262"/>
    </row>
    <row r="373" spans="10:10">
      <c r="J373" s="262"/>
    </row>
    <row r="374" spans="10:10">
      <c r="J374" s="262"/>
    </row>
    <row r="375" spans="10:10">
      <c r="J375" s="262"/>
    </row>
    <row r="376" spans="10:10">
      <c r="J376" s="262"/>
    </row>
    <row r="377" spans="10:10">
      <c r="J377" s="262"/>
    </row>
    <row r="378" spans="10:10">
      <c r="J378" s="262"/>
    </row>
    <row r="379" spans="10:10">
      <c r="J379" s="262"/>
    </row>
    <row r="380" spans="10:10">
      <c r="J380" s="262"/>
    </row>
    <row r="381" spans="10:10" ht="15">
      <c r="J381" s="359"/>
    </row>
    <row r="382" spans="10:10">
      <c r="J382" s="262"/>
    </row>
    <row r="383" spans="10:10">
      <c r="J383" s="262"/>
    </row>
    <row r="384" spans="10:10">
      <c r="J384" s="262"/>
    </row>
    <row r="385" spans="10:10">
      <c r="J385" s="262"/>
    </row>
    <row r="386" spans="10:10">
      <c r="J386" s="262"/>
    </row>
    <row r="387" spans="10:10">
      <c r="J387" s="262"/>
    </row>
    <row r="388" spans="10:10">
      <c r="J388" s="262"/>
    </row>
    <row r="389" spans="10:10">
      <c r="J389" s="262"/>
    </row>
    <row r="390" spans="10:10">
      <c r="J390" s="262"/>
    </row>
    <row r="391" spans="10:10">
      <c r="J391" s="262"/>
    </row>
    <row r="392" spans="10:10">
      <c r="J392" s="262"/>
    </row>
    <row r="393" spans="10:10">
      <c r="J393" s="262"/>
    </row>
    <row r="394" spans="10:10">
      <c r="J394" s="262"/>
    </row>
    <row r="395" spans="10:10">
      <c r="J395" s="262"/>
    </row>
    <row r="396" spans="10:10">
      <c r="J396" s="262"/>
    </row>
    <row r="397" spans="10:10">
      <c r="J397" s="262"/>
    </row>
    <row r="398" spans="10:10">
      <c r="J398" s="262"/>
    </row>
    <row r="399" spans="10:10">
      <c r="J399" s="262"/>
    </row>
    <row r="400" spans="10:10">
      <c r="J400" s="262"/>
    </row>
    <row r="401" spans="10:10">
      <c r="J401" s="262"/>
    </row>
    <row r="402" spans="10:10">
      <c r="J402" s="262"/>
    </row>
    <row r="403" spans="10:10">
      <c r="J403" s="262"/>
    </row>
    <row r="404" spans="10:10">
      <c r="J404" s="262"/>
    </row>
    <row r="405" spans="10:10">
      <c r="J405" s="262"/>
    </row>
    <row r="406" spans="10:10">
      <c r="J406" s="262"/>
    </row>
    <row r="407" spans="10:10">
      <c r="J407" s="262"/>
    </row>
    <row r="408" spans="10:10">
      <c r="J408" s="262"/>
    </row>
    <row r="409" spans="10:10">
      <c r="J409" s="262"/>
    </row>
    <row r="410" spans="10:10">
      <c r="J410" s="262"/>
    </row>
    <row r="411" spans="10:10">
      <c r="J411" s="262"/>
    </row>
    <row r="412" spans="10:10">
      <c r="J412" s="262"/>
    </row>
    <row r="413" spans="10:10">
      <c r="J413" s="262"/>
    </row>
    <row r="414" spans="10:10">
      <c r="J414" s="262"/>
    </row>
    <row r="415" spans="10:10">
      <c r="J415" s="262"/>
    </row>
    <row r="416" spans="10:10">
      <c r="J416" s="262"/>
    </row>
    <row r="417" spans="10:10" ht="15">
      <c r="J417" s="359"/>
    </row>
    <row r="418" spans="10:10">
      <c r="J418" s="262"/>
    </row>
    <row r="419" spans="10:10">
      <c r="J419" s="262"/>
    </row>
    <row r="420" spans="10:10">
      <c r="J420" s="262"/>
    </row>
    <row r="421" spans="10:10">
      <c r="J421" s="262"/>
    </row>
    <row r="422" spans="10:10">
      <c r="J422" s="262"/>
    </row>
    <row r="423" spans="10:10">
      <c r="J423" s="262"/>
    </row>
    <row r="424" spans="10:10" ht="15">
      <c r="J424" s="359"/>
    </row>
    <row r="425" spans="10:10">
      <c r="J425" s="262"/>
    </row>
    <row r="426" spans="10:10">
      <c r="J426" s="262"/>
    </row>
    <row r="427" spans="10:10">
      <c r="J427" s="262"/>
    </row>
    <row r="428" spans="10:10" ht="15">
      <c r="J428" s="359"/>
    </row>
    <row r="429" spans="10:10">
      <c r="J429" s="262"/>
    </row>
    <row r="430" spans="10:10">
      <c r="J430" s="262"/>
    </row>
    <row r="431" spans="10:10">
      <c r="J431" s="262"/>
    </row>
    <row r="432" spans="10:10">
      <c r="J432" s="262"/>
    </row>
    <row r="433" spans="10:10">
      <c r="J433" s="262"/>
    </row>
    <row r="434" spans="10:10">
      <c r="J434" s="262"/>
    </row>
    <row r="435" spans="10:10">
      <c r="J435" s="262"/>
    </row>
    <row r="436" spans="10:10">
      <c r="J436" s="262"/>
    </row>
    <row r="437" spans="10:10">
      <c r="J437" s="262"/>
    </row>
    <row r="438" spans="10:10">
      <c r="J438" s="262"/>
    </row>
    <row r="439" spans="10:10">
      <c r="J439" s="262"/>
    </row>
    <row r="440" spans="10:10">
      <c r="J440" s="262"/>
    </row>
    <row r="441" spans="10:10">
      <c r="J441" s="262"/>
    </row>
    <row r="442" spans="10:10">
      <c r="J442" s="262"/>
    </row>
    <row r="443" spans="10:10">
      <c r="J443" s="262"/>
    </row>
    <row r="444" spans="10:10">
      <c r="J444" s="262"/>
    </row>
    <row r="445" spans="10:10">
      <c r="J445" s="262"/>
    </row>
    <row r="446" spans="10:10" ht="15">
      <c r="J446" s="359"/>
    </row>
    <row r="447" spans="10:10">
      <c r="J447" s="262"/>
    </row>
    <row r="448" spans="10:10">
      <c r="J448" s="262"/>
    </row>
    <row r="449" spans="10:10">
      <c r="J449" s="262"/>
    </row>
    <row r="450" spans="10:10">
      <c r="J450" s="262"/>
    </row>
    <row r="451" spans="10:10">
      <c r="J451" s="262"/>
    </row>
    <row r="452" spans="10:10" ht="15">
      <c r="J452" s="359"/>
    </row>
    <row r="453" spans="10:10">
      <c r="J453" s="262"/>
    </row>
    <row r="454" spans="10:10">
      <c r="J454" s="262"/>
    </row>
    <row r="455" spans="10:10">
      <c r="J455" s="262"/>
    </row>
    <row r="456" spans="10:10">
      <c r="J456" s="262"/>
    </row>
    <row r="457" spans="10:10">
      <c r="J457" s="262"/>
    </row>
    <row r="458" spans="10:10">
      <c r="J458" s="262"/>
    </row>
    <row r="459" spans="10:10">
      <c r="J459" s="262"/>
    </row>
    <row r="460" spans="10:10">
      <c r="J460" s="262"/>
    </row>
    <row r="461" spans="10:10" ht="15">
      <c r="J461" s="359"/>
    </row>
    <row r="462" spans="10:10">
      <c r="J462" s="262"/>
    </row>
    <row r="463" spans="10:10">
      <c r="J463" s="262"/>
    </row>
    <row r="464" spans="10:10">
      <c r="J464" s="262"/>
    </row>
    <row r="465" spans="10:10">
      <c r="J465" s="262"/>
    </row>
    <row r="466" spans="10:10">
      <c r="J466" s="262"/>
    </row>
    <row r="467" spans="10:10">
      <c r="J467" s="262"/>
    </row>
    <row r="468" spans="10:10">
      <c r="J468" s="262"/>
    </row>
  </sheetData>
  <sheetProtection algorithmName="SHA-512" hashValue="ljdfM4Ti4mLDID6jKllhoBhxwdFVKLL150HaWZJ4riKf6Noj51icWXVaCl8p7cwumsHHO1y5QoUVQ8Anp0LOzQ==" saltValue="gatLP1H5RyH0fYIC7fbXWw==" spinCount="100000" sheet="1" objects="1" scenarios="1"/>
  <dataConsolidate/>
  <mergeCells count="1">
    <mergeCell ref="B1:D3"/>
  </mergeCells>
  <phoneticPr fontId="7" type="noConversion"/>
  <printOptions horizontalCentered="1" gridLines="1"/>
  <pageMargins left="0.82677165354330717" right="0.82677165354330717" top="0.74803149606299213" bottom="0.74803149606299213" header="0.31496062992125984" footer="0.31496062992125984"/>
  <pageSetup paperSize="9" scale="76" fitToHeight="10" orientation="portrait" r:id="rId1"/>
  <headerFooter>
    <oddFooter>&amp;C&amp;A</oddFooter>
  </headerFooter>
  <rowBreaks count="9" manualBreakCount="9">
    <brk id="29" max="3" man="1"/>
    <brk id="55" max="3" man="1"/>
    <brk id="77" max="3" man="1"/>
    <brk id="108" max="3" man="1"/>
    <brk id="138" max="3" man="1"/>
    <brk id="173" max="3" man="1"/>
    <brk id="198" max="3" man="1"/>
    <brk id="226" max="3" man="1"/>
    <brk id="259" max="3" man="1"/>
  </rowBreaks>
  <ignoredErrors>
    <ignoredError sqref="D153 D164 D154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437ee95-51b8-4ec7-a9f8-f4a223d0b6cb">
      <Terms xmlns="http://schemas.microsoft.com/office/infopath/2007/PartnerControls"/>
    </lcf76f155ced4ddcb4097134ff3c332f>
    <TaxCatchAll xmlns="718eccf6-9302-4b3b-a990-755a28e5b6e4" xsi:nil="true"/>
    <SharedWithUsers xmlns="718eccf6-9302-4b3b-a990-755a28e5b6e4">
      <UserInfo>
        <DisplayName>Luca Zercher</DisplayName>
        <AccountId>291</AccountId>
        <AccountType/>
      </UserInfo>
      <UserInfo>
        <DisplayName>Nihal Caglayan</DisplayName>
        <AccountId>39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47D472548A9B740B951B187F7D02714" ma:contentTypeVersion="14" ma:contentTypeDescription="Ein neues Dokument erstellen." ma:contentTypeScope="" ma:versionID="d7c4c2001140ba9d96bf7c99b6345d0c">
  <xsd:schema xmlns:xsd="http://www.w3.org/2001/XMLSchema" xmlns:xs="http://www.w3.org/2001/XMLSchema" xmlns:p="http://schemas.microsoft.com/office/2006/metadata/properties" xmlns:ns2="9437ee95-51b8-4ec7-a9f8-f4a223d0b6cb" xmlns:ns3="718eccf6-9302-4b3b-a990-755a28e5b6e4" targetNamespace="http://schemas.microsoft.com/office/2006/metadata/properties" ma:root="true" ma:fieldsID="ed0183d98d048ec1be931917e77ff69b" ns2:_="" ns3:_="">
    <xsd:import namespace="9437ee95-51b8-4ec7-a9f8-f4a223d0b6cb"/>
    <xsd:import namespace="718eccf6-9302-4b3b-a990-755a28e5b6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37ee95-51b8-4ec7-a9f8-f4a223d0b6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Bildmarkierungen" ma:readOnly="false" ma:fieldId="{5cf76f15-5ced-4ddc-b409-7134ff3c332f}" ma:taxonomyMulti="true" ma:sspId="f2064f61-399d-4255-b88a-57385e3996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8eccf6-9302-4b3b-a990-755a28e5b6e4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91a7fdfa-c50f-41c0-8c69-030d2ab562c6}" ma:internalName="TaxCatchAll" ma:showField="CatchAllData" ma:web="718eccf6-9302-4b3b-a990-755a28e5b6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8C3EDC-A212-471A-B4FA-EBF690E4B558}">
  <ds:schemaRefs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infopath/2007/PartnerControls"/>
    <ds:schemaRef ds:uri="718eccf6-9302-4b3b-a990-755a28e5b6e4"/>
    <ds:schemaRef ds:uri="http://schemas.microsoft.com/office/2006/documentManagement/types"/>
    <ds:schemaRef ds:uri="9437ee95-51b8-4ec7-a9f8-f4a223d0b6cb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4BE5CCF-BCD0-43CE-84B9-F506E29A23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37ee95-51b8-4ec7-a9f8-f4a223d0b6cb"/>
    <ds:schemaRef ds:uri="718eccf6-9302-4b3b-a990-755a28e5b6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8DA92FC-56C9-451A-AAA1-F22AADFD0A5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6</vt:i4>
      </vt:variant>
    </vt:vector>
  </HeadingPairs>
  <TitlesOfParts>
    <vt:vector size="9" baseType="lpstr">
      <vt:lpstr>Gesamtübersicht_Kosten</vt:lpstr>
      <vt:lpstr>Technik Personal</vt:lpstr>
      <vt:lpstr>Technik Ausstattung</vt:lpstr>
      <vt:lpstr>Gesamtübersicht_Kosten!Druckbereich</vt:lpstr>
      <vt:lpstr>'Technik Ausstattung'!Druckbereich</vt:lpstr>
      <vt:lpstr>'Technik Personal'!Druckbereich</vt:lpstr>
      <vt:lpstr>Gesamtübersicht_Kosten!Drucktitel</vt:lpstr>
      <vt:lpstr>'Technik Ausstattung'!Drucktitel</vt:lpstr>
      <vt:lpstr>'Technik Personal'!Drucktitel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Marc Sinnewe</cp:lastModifiedBy>
  <cp:revision/>
  <dcterms:created xsi:type="dcterms:W3CDTF">2021-05-17T08:18:04Z</dcterms:created>
  <dcterms:modified xsi:type="dcterms:W3CDTF">2025-04-11T16:20:28Z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0x010100947D472548A9B740B951B187F7D02714</vt:lpwstr>
  </property>
  <property fmtid="{D5CDD505-2E9C-101B-9397-08002B2CF9AE}" pid="3" name="Order">
    <vt:r8>6553400</vt:r8>
  </property>
  <property fmtid="{D5CDD505-2E9C-101B-9397-08002B2CF9AE}" pid="4" name="MediaServiceImageTags">
    <vt:lpwstr/>
  </property>
</Properties>
</file>