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68_offV_Schlosspark_Lützschena\2_Veröffentlichung\2.2_Entwürfe\"/>
    </mc:Choice>
  </mc:AlternateContent>
  <xr:revisionPtr revIDLastSave="0" documentId="13_ncr:1_{DD44AB5F-12A6-420C-8D05-3C1D1C64E56B}" xr6:coauthVersionLast="47" xr6:coauthVersionMax="47" xr10:uidLastSave="{00000000-0000-0000-0000-000000000000}"/>
  <workbookProtection workbookAlgorithmName="SHA-512" workbookHashValue="CIOLKptGDq5w9ncYVYiMpkaAEYR0Yab+YSQHpsN/uxuQNmMSfEm63BiXRxv1xnTNiKX0IipUaTjGk9a5pub01Q==" workbookSaltValue="CvaFaCZ9XA5mLpU0plzCzw==" workbookSpinCount="100000" lockStructure="1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Honorardatenblatt!$A$1:$F$88</definedName>
    <definedName name="_xlnm.Print_Titles" localSheetId="0">Honorardatenblatt!$1:$6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F81" i="1" s="1"/>
  <c r="D36" i="1"/>
  <c r="F36" i="1" s="1"/>
  <c r="D37" i="1"/>
  <c r="F37" i="1" s="1"/>
  <c r="E65" i="1"/>
  <c r="F80" i="1" s="1"/>
  <c r="D51" i="1"/>
  <c r="F51" i="1" s="1"/>
  <c r="D50" i="1"/>
  <c r="F50" i="1" s="1"/>
  <c r="D49" i="1"/>
  <c r="F49" i="1" s="1"/>
  <c r="D48" i="1"/>
  <c r="D41" i="1"/>
  <c r="F41" i="1" s="1"/>
  <c r="D40" i="1"/>
  <c r="F40" i="1" s="1"/>
  <c r="D39" i="1"/>
  <c r="F39" i="1" s="1"/>
  <c r="D38" i="1"/>
  <c r="D29" i="1"/>
  <c r="F29" i="1" s="1"/>
  <c r="D28" i="1"/>
  <c r="F28" i="1" s="1"/>
  <c r="D27" i="1"/>
  <c r="F27" i="1" s="1"/>
  <c r="D26" i="1"/>
  <c r="F26" i="1" s="1"/>
  <c r="D24" i="1"/>
  <c r="F24" i="1" s="1"/>
  <c r="D25" i="1"/>
  <c r="F25" i="1" s="1"/>
  <c r="D23" i="1"/>
  <c r="F23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42" i="1" l="1"/>
  <c r="D52" i="1"/>
  <c r="F48" i="1"/>
  <c r="F52" i="1" s="1"/>
  <c r="F53" i="1" s="1"/>
  <c r="F79" i="1" s="1"/>
  <c r="F38" i="1"/>
  <c r="F42" i="1" s="1"/>
  <c r="F17" i="1"/>
  <c r="F30" i="1"/>
  <c r="D17" i="1"/>
  <c r="D30" i="1"/>
  <c r="F43" i="1" l="1"/>
  <c r="F44" i="1" s="1"/>
  <c r="F78" i="1" s="1"/>
  <c r="F31" i="1"/>
  <c r="F32" i="1" s="1"/>
  <c r="F77" i="1" s="1"/>
  <c r="F18" i="1"/>
  <c r="F19" i="1" s="1"/>
  <c r="F76" i="1" l="1"/>
  <c r="F82" i="1"/>
  <c r="F83" i="1" s="1"/>
  <c r="F84" i="1" l="1"/>
  <c r="F85" i="1" s="1"/>
  <c r="F86" i="1" s="1"/>
</calcChain>
</file>

<file path=xl/sharedStrings.xml><?xml version="1.0" encoding="utf-8"?>
<sst xmlns="http://schemas.openxmlformats.org/spreadsheetml/2006/main" count="169" uniqueCount="124">
  <si>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</si>
  <si>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</si>
  <si>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</si>
  <si>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</si>
  <si>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</si>
  <si>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</si>
  <si>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</si>
  <si>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</si>
  <si>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</si>
  <si>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</si>
  <si>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</si>
  <si>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</si>
  <si>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</t>
  </si>
  <si>
    <t>B.</t>
  </si>
  <si>
    <t>C.</t>
  </si>
  <si>
    <t>Stundensatz für: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</si>
  <si>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</si>
  <si>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</si>
  <si>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</si>
  <si>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</si>
  <si>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</si>
  <si>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 xml:space="preserve">Zusammenfassung </t>
  </si>
  <si>
    <t>Umbauzuschlag</t>
  </si>
  <si>
    <t>Technische Zeichner und sonstige Mitarbeiter</t>
  </si>
  <si>
    <t>Menge/ Einheit</t>
  </si>
  <si>
    <t>Gesamtpreis</t>
  </si>
  <si>
    <t>1,0 psch</t>
  </si>
  <si>
    <t>davon Leistungsphase 3   (15 %)</t>
  </si>
  <si>
    <t>davon Leistungsphase 5   (15 %)</t>
  </si>
  <si>
    <t>davon Leistungsphase 3   (25 %)</t>
  </si>
  <si>
    <t xml:space="preserve">Summe Grundleistungen OPL IBW inkl. Umbauzuschlag         </t>
  </si>
  <si>
    <t xml:space="preserve">Summe Grundleistungen Tragwerksplanung inkl. Umbauzuschlag         </t>
  </si>
  <si>
    <t>davon Leistungsphase 5   (40 %)</t>
  </si>
  <si>
    <t>davon Leistungsphase 4   (30 %)</t>
  </si>
  <si>
    <t>davon Leistungsphase 6   ( 2 %)</t>
  </si>
  <si>
    <t>E.</t>
  </si>
  <si>
    <t>F.</t>
  </si>
  <si>
    <t>LBP Leistungsphase 1   (  3 %)</t>
  </si>
  <si>
    <t>LBP Leistungsphase 2   (37 %)</t>
  </si>
  <si>
    <t>LBP Leistungsphase 3   (50 %)</t>
  </si>
  <si>
    <t>LBP Leistungsphase 4   (10 %)</t>
  </si>
  <si>
    <t>davon Leistungsphase 3   (16 %)</t>
  </si>
  <si>
    <t>davon Leistungsphase 5   (25 %)</t>
  </si>
  <si>
    <t>G.</t>
  </si>
  <si>
    <t>H.</t>
  </si>
  <si>
    <t>I.</t>
  </si>
  <si>
    <t xml:space="preserve">Summe Grundleistungen  LPH 1 - 4 (100 %)        </t>
  </si>
  <si>
    <t>E.1.</t>
  </si>
  <si>
    <t>E.2.</t>
  </si>
  <si>
    <t>Sanierung des Gewässersystems im Schlosspark Lützschena
Vergabe der Wasserbau Objekt- und Fachplanung, Landschaftspflegerischen Begleitplanung, Baugrunduntersuchungen
und planungsbegleitenden Vermessungsleistungen</t>
  </si>
  <si>
    <r>
      <rPr>
        <u/>
        <sz val="10"/>
        <rFont val="Arial"/>
        <family val="2"/>
      </rPr>
      <t>Grundlagen Honorarangebot:</t>
    </r>
    <r>
      <rPr>
        <sz val="10"/>
        <rFont val="Arial"/>
        <family val="2"/>
      </rPr>
      <t xml:space="preserve"> 
siehe Vertragsentwurf und Projektbeschreibung des AG, evtl. Bieterinformationen</t>
    </r>
  </si>
  <si>
    <t>Honorarangebot des Büros  (Angabe Name+Adresse):</t>
  </si>
  <si>
    <t>davon Leistungsphase 4   (  4 %)</t>
  </si>
  <si>
    <t>davon Leistungsphase 6   (  7 %)</t>
  </si>
  <si>
    <t>davon Leistungsphase 7   (  3 %)</t>
  </si>
  <si>
    <t>davon Leistungsphase 8   (30 %)</t>
  </si>
  <si>
    <t>davon Leistungsphase 9   (  2 %)</t>
  </si>
  <si>
    <t xml:space="preserve">Summe Grundleistungen  LPH 3 - 9 (87 %)        </t>
  </si>
  <si>
    <t xml:space="preserve">Summe Grundleistungen Freianlagenplanung inkl. Umbauzuschlag         </t>
  </si>
  <si>
    <t>Grundleistungen zur OPL IBW gemäß Anlage I.1.1 AST zum Vertrag</t>
  </si>
  <si>
    <t>davon Leistungsphase 4   (  5 %)</t>
  </si>
  <si>
    <t>davon Leistungsphase 6   (13 %)</t>
  </si>
  <si>
    <t>davon Leistungsphase 7   (  4 %)</t>
  </si>
  <si>
    <t>davon Leistungsphase 8   (15 %)</t>
  </si>
  <si>
    <t>davon Leistungsphase 9   (  1 %)</t>
  </si>
  <si>
    <t xml:space="preserve">Summe Grundleistungen  LPH 3 - 9 (78 %)        </t>
  </si>
  <si>
    <t>Grundleistungen zur Tragwerksplanung Sanierung/Neubau Wasserbauwerke gem. Anlage I.1.1 AST zum Vertrag</t>
  </si>
  <si>
    <t>Grundleistungen zur Freianlagenplanung Sedimentberäumung gemäß Anlage I.1.1 AST zum Vertrag</t>
  </si>
  <si>
    <t>Landschaftspflegerischer Begleitplan (LBP) gemäß Anlage I.1.1 AST zum Vertrag</t>
  </si>
  <si>
    <t xml:space="preserve">Summe Honorar LBP      </t>
  </si>
  <si>
    <t xml:space="preserve">Summe Honorar Besondere Leistungen </t>
  </si>
  <si>
    <t>Besondere Leistungen gemäß Anlage I.1.1 AST zum Vertrag</t>
  </si>
  <si>
    <t>optionale Besondere Leistungen gemäß Anlage I.1.1 AST zum Vertrag</t>
  </si>
  <si>
    <t xml:space="preserve">Summe Honorar optinale Besondere Leistungen </t>
  </si>
  <si>
    <t xml:space="preserve">Stundensätze </t>
  </si>
  <si>
    <t>G.1.</t>
  </si>
  <si>
    <t>G.2.</t>
  </si>
  <si>
    <t>G.3.</t>
  </si>
  <si>
    <t>H.1.</t>
  </si>
  <si>
    <t>H.2.</t>
  </si>
  <si>
    <t>H.3.</t>
  </si>
  <si>
    <t>H.4.</t>
  </si>
  <si>
    <t>H.5.</t>
  </si>
  <si>
    <t>H.6.</t>
  </si>
  <si>
    <t>H.7.</t>
  </si>
  <si>
    <t>H.8.</t>
  </si>
  <si>
    <t>H.9.</t>
  </si>
  <si>
    <t>H.10.</t>
  </si>
  <si>
    <t>H.11.</t>
  </si>
  <si>
    <t>E.3.</t>
  </si>
  <si>
    <t>E.4.</t>
  </si>
  <si>
    <t>E.5.</t>
  </si>
  <si>
    <t>E.6.</t>
  </si>
  <si>
    <t>E.7.</t>
  </si>
  <si>
    <t>E.8.</t>
  </si>
  <si>
    <t xml:space="preserve">Erarbeitung eines Planes mit Ausweisung der Baustraßen, Lagerflächen und Baustellenzufahrt (für denkmalschutzrechtliche Genehmigung erforderlich) und Erläuterung der geplanten Herstellungsvariante(n) </t>
  </si>
  <si>
    <t>Erstellung eines Pflege- und Entwicklungsplans für die 9 Gewässer unter Berücksichtigung wasserwirtschaftlicher, denkmal- und naturschutzfachlicher Belange</t>
  </si>
  <si>
    <t xml:space="preserve">baubegleitende Kampfmitteluntersuchung </t>
  </si>
  <si>
    <t>Erstellen eines Bodenschutzkonzepts</t>
  </si>
  <si>
    <t>Bodenkundliche Baubegleitung</t>
  </si>
  <si>
    <t>ergänzende Vermessungsarbeiten</t>
  </si>
  <si>
    <t>F.1.</t>
  </si>
  <si>
    <t>Einarbeitung in vorhandene Planungsunterlagen</t>
  </si>
  <si>
    <t>Gesamthonorar Freianlagenplanung (A)</t>
  </si>
  <si>
    <t>Gesamthonorar Objektplanung Ingenieurbauwerke (B)</t>
  </si>
  <si>
    <t>Gesamthonorar Tragwerksplanung (C)</t>
  </si>
  <si>
    <t>Gesamthonorar LBP (D)</t>
  </si>
  <si>
    <t>Gesamthonorar optionale Besondere Leistungen (F)</t>
  </si>
  <si>
    <t>Gesamthonorar Besondere Leistungen (E)</t>
  </si>
  <si>
    <t>Gesamthonorar ohne Nebenkosten (A.-F.)</t>
  </si>
  <si>
    <t xml:space="preserve">Zusätzliche Präsentationstermine </t>
  </si>
  <si>
    <t>2 Stck.</t>
  </si>
  <si>
    <t>Baugrunduntersuchung</t>
  </si>
  <si>
    <t>Fortschreibung Terminplan</t>
  </si>
  <si>
    <t>E.9.</t>
  </si>
  <si>
    <r>
      <rPr>
        <b/>
        <sz val="10"/>
        <rFont val="Arial"/>
        <family val="2"/>
      </rPr>
      <t>Honorar Grundleistungen gemäß Anlage I.1.1 Vertrag</t>
    </r>
    <r>
      <rPr>
        <sz val="8"/>
        <rFont val="Arial"/>
        <family val="2"/>
      </rPr>
      <t xml:space="preserve">
Die Fläche des Planungsgebietes beträgt ca. 30 ha. (HZ II)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</si>
  <si>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16.04.2025)</t>
    </r>
  </si>
  <si>
    <t>Zu- oder Abschläge auf Basishonorar</t>
  </si>
  <si>
    <r>
      <t>Honorar Grundleistungen gemäß Anlage I.1.1 Vertrag</t>
    </r>
    <r>
      <rPr>
        <sz val="10"/>
        <rFont val="Arial"/>
        <family val="2"/>
      </rPr>
      <t xml:space="preserve">
Angabe Faktor für Zu- oder Abschlag auf Basishonorar </t>
    </r>
    <r>
      <rPr>
        <sz val="8"/>
        <rFont val="Arial"/>
        <family val="2"/>
      </rPr>
      <t>(Basishonorarsatz, HZ III, anrechenbare Kosten: 1.271.707,82 € gemäß Kostenschätzung + 10% für 100% Leistungsumfang LP 1-9)</t>
    </r>
  </si>
  <si>
    <r>
      <t>Honorar Grundleistungen gemäß Anlage I.1.1 Vertrag</t>
    </r>
    <r>
      <rPr>
        <sz val="10"/>
        <rFont val="Arial"/>
        <family val="2"/>
      </rPr>
      <t xml:space="preserve">
Angabe Faktor für Zu- oder Abschlag auf Basishonorar </t>
    </r>
    <r>
      <rPr>
        <sz val="8"/>
        <rFont val="Arial"/>
        <family val="2"/>
      </rPr>
      <t>(Basishonorarsatz, HZ II, anrechenbare Kosten: 632.554,95 € gemäß Kostenschätzung + 10% für 100% Leistungsumfang LP 1-9)</t>
    </r>
  </si>
  <si>
    <r>
      <t>Honorar Grundleistungen gemäß Anlage I.1.1 Vertrag</t>
    </r>
    <r>
      <rPr>
        <sz val="10"/>
        <rFont val="Arial"/>
        <family val="2"/>
      </rPr>
      <t xml:space="preserve">
Angabe Faktor für Zu- oder Abschlag auf Basishonorar</t>
    </r>
    <r>
      <rPr>
        <sz val="8"/>
        <rFont val="Arial"/>
        <family val="2"/>
      </rPr>
      <t xml:space="preserve"> (Basishonorarsatz, HZ II, anrechenbare Kosten: 569.299,45 € gemäß Kostenschätzung + 10% für 100% Leistungsumfang LP 1-6)</t>
    </r>
  </si>
  <si>
    <t>davon Leistungsphase 2   (10 %)</t>
  </si>
  <si>
    <t>davon Leistungsphase 1   (  3 %)</t>
  </si>
  <si>
    <t xml:space="preserve">Summe Grundleistungen  LPH 1 - 6 (100 %)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</si>
</sst>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&quot;€ / Std.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2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/>
    <xf numFmtId="10" fontId="1" fillId="3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6" fontId="1" fillId="0" borderId="6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vertical="center"/>
    </xf>
    <xf numFmtId="49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2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vertical="center"/>
    </xf>
    <xf numFmtId="16" fontId="1" fillId="0" borderId="15" xfId="0" applyNumberFormat="1" applyFont="1" applyBorder="1" applyAlignment="1">
      <alignment horizontal="center" vertical="center" wrapText="1"/>
    </xf>
    <xf numFmtId="164" fontId="1" fillId="3" borderId="2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1" fillId="0" borderId="12" xfId="0" applyFont="1" applyBorder="1" applyAlignment="1">
      <alignment vertical="top" wrapText="1"/>
    </xf>
    <xf numFmtId="8" fontId="1" fillId="0" borderId="0" xfId="0" applyNumberFormat="1" applyFont="1"/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DDEF31"/>
      <color rgb="FF83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showRuler="0" zoomScaleNormal="100" zoomScaleSheetLayoutView="90" workbookViewId="0">
      <selection activeCell="E18" sqref="E18"/>
    </sheetView>
  </sheetViews>
  <sheetFormatPr baseColWidth="10" defaultColWidth="11.42578125" defaultRowHeight="12.75" x14ac:dyDescent="0.2"/>
  <cols>
    <col min="1" max="1" width="7" style="14" bestFit="1" customWidth="1"/>
    <col min="2" max="2" width="42" style="14" customWidth="1"/>
    <col min="3" max="3" width="16.5703125" style="14" customWidth="1"/>
    <col min="4" max="4" width="14.71093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9" s="6" customFormat="1" ht="39.75" customHeight="1" x14ac:dyDescent="0.25">
      <c r="A1" s="108" t="s">
        <v>49</v>
      </c>
      <c r="B1" s="108"/>
      <c r="C1" s="108"/>
      <c r="D1" s="108"/>
      <c r="E1" s="107" t="s">
        <v>116</v>
      </c>
      <c r="F1" s="107"/>
    </row>
    <row r="2" spans="1:9" s="7" customFormat="1" ht="30" customHeight="1" x14ac:dyDescent="0.2">
      <c r="A2" s="108"/>
      <c r="B2" s="108"/>
      <c r="C2" s="108"/>
      <c r="D2" s="108"/>
      <c r="E2" s="40"/>
      <c r="F2" s="41"/>
    </row>
    <row r="3" spans="1:9" s="7" customFormat="1" ht="16.5" customHeight="1" thickBot="1" x14ac:dyDescent="0.25">
      <c r="A3" s="40"/>
      <c r="B3" s="40"/>
      <c r="C3" s="117" t="s">
        <v>51</v>
      </c>
      <c r="D3" s="117"/>
      <c r="E3" s="117"/>
      <c r="F3" s="117"/>
    </row>
    <row r="4" spans="1:9" s="8" customFormat="1" ht="41.25" customHeight="1" thickBot="1" x14ac:dyDescent="0.25">
      <c r="A4" s="109" t="s">
        <v>50</v>
      </c>
      <c r="B4" s="110"/>
      <c r="C4" s="114"/>
      <c r="D4" s="115"/>
      <c r="E4" s="115"/>
      <c r="F4" s="116"/>
    </row>
    <row r="5" spans="1:9" s="5" customFormat="1" ht="3" customHeight="1" thickBot="1" x14ac:dyDescent="0.25">
      <c r="A5" s="9"/>
      <c r="B5" s="10"/>
      <c r="C5" s="10"/>
      <c r="D5" s="10"/>
      <c r="E5" s="10"/>
      <c r="F5" s="42"/>
    </row>
    <row r="6" spans="1:9" s="5" customFormat="1" ht="13.5" thickBot="1" x14ac:dyDescent="0.25">
      <c r="A6" s="111" t="s">
        <v>3</v>
      </c>
      <c r="B6" s="112"/>
      <c r="C6" s="112"/>
      <c r="D6" s="112"/>
      <c r="E6" s="112"/>
      <c r="F6" s="113"/>
    </row>
    <row r="7" spans="1:9" s="11" customFormat="1" ht="15" customHeight="1" thickBot="1" x14ac:dyDescent="0.25">
      <c r="A7" s="61" t="s">
        <v>12</v>
      </c>
      <c r="B7" s="62" t="s">
        <v>67</v>
      </c>
      <c r="C7" s="63"/>
      <c r="D7" s="63"/>
      <c r="E7" s="63"/>
      <c r="F7" s="64"/>
      <c r="G7" s="4"/>
    </row>
    <row r="8" spans="1:9" s="24" customFormat="1" ht="21" customHeight="1" x14ac:dyDescent="0.2">
      <c r="A8" s="32" t="s">
        <v>9</v>
      </c>
      <c r="B8" s="99" t="s">
        <v>0</v>
      </c>
      <c r="C8" s="100"/>
      <c r="D8" s="47" t="s">
        <v>2</v>
      </c>
      <c r="E8" s="47" t="s">
        <v>5</v>
      </c>
      <c r="F8" s="48" t="s">
        <v>1</v>
      </c>
    </row>
    <row r="9" spans="1:9" s="12" customFormat="1" ht="57" customHeight="1" x14ac:dyDescent="0.2">
      <c r="A9" s="39"/>
      <c r="B9" s="101" t="s">
        <v>118</v>
      </c>
      <c r="C9" s="102"/>
      <c r="D9" s="3">
        <v>175088.67</v>
      </c>
      <c r="E9" s="37" t="s">
        <v>117</v>
      </c>
      <c r="F9" s="15"/>
      <c r="G9" s="80"/>
      <c r="I9" s="43"/>
    </row>
    <row r="10" spans="1:9" s="5" customFormat="1" ht="15" customHeight="1" x14ac:dyDescent="0.2">
      <c r="A10" s="27"/>
      <c r="B10" s="46" t="s">
        <v>41</v>
      </c>
      <c r="C10" s="45"/>
      <c r="D10" s="1">
        <f>(0.16*D$9)</f>
        <v>28014.187200000004</v>
      </c>
      <c r="E10" s="16"/>
      <c r="F10" s="15">
        <f t="shared" ref="F10:F14" si="0">($D10*E10)</f>
        <v>0</v>
      </c>
    </row>
    <row r="11" spans="1:9" s="5" customFormat="1" ht="15" customHeight="1" x14ac:dyDescent="0.2">
      <c r="A11" s="27"/>
      <c r="B11" s="46" t="s">
        <v>52</v>
      </c>
      <c r="C11" s="45"/>
      <c r="D11" s="1">
        <f>(0.04*D$9)</f>
        <v>7003.546800000001</v>
      </c>
      <c r="E11" s="16"/>
      <c r="F11" s="15">
        <f t="shared" si="0"/>
        <v>0</v>
      </c>
    </row>
    <row r="12" spans="1:9" s="5" customFormat="1" ht="15" customHeight="1" x14ac:dyDescent="0.2">
      <c r="A12" s="27"/>
      <c r="B12" s="46" t="s">
        <v>42</v>
      </c>
      <c r="C12" s="45"/>
      <c r="D12" s="1">
        <f>(0.25*D$9)</f>
        <v>43772.167500000003</v>
      </c>
      <c r="E12" s="16"/>
      <c r="F12" s="15">
        <f t="shared" si="0"/>
        <v>0</v>
      </c>
    </row>
    <row r="13" spans="1:9" s="5" customFormat="1" ht="15" customHeight="1" x14ac:dyDescent="0.2">
      <c r="A13" s="27"/>
      <c r="B13" s="46" t="s">
        <v>53</v>
      </c>
      <c r="C13" s="45"/>
      <c r="D13" s="1">
        <f>(0.07*D$9)</f>
        <v>12256.206900000003</v>
      </c>
      <c r="E13" s="16"/>
      <c r="F13" s="15">
        <f t="shared" si="0"/>
        <v>0</v>
      </c>
    </row>
    <row r="14" spans="1:9" s="5" customFormat="1" ht="15" customHeight="1" x14ac:dyDescent="0.2">
      <c r="A14" s="27"/>
      <c r="B14" s="46" t="s">
        <v>54</v>
      </c>
      <c r="C14" s="45"/>
      <c r="D14" s="1">
        <f>(0.03*D$9)</f>
        <v>5252.6601000000001</v>
      </c>
      <c r="E14" s="16"/>
      <c r="F14" s="15">
        <f t="shared" si="0"/>
        <v>0</v>
      </c>
    </row>
    <row r="15" spans="1:9" s="5" customFormat="1" ht="15" customHeight="1" x14ac:dyDescent="0.2">
      <c r="A15" s="27"/>
      <c r="B15" s="46" t="s">
        <v>55</v>
      </c>
      <c r="C15" s="45"/>
      <c r="D15" s="1">
        <f>(0.3*D$9)</f>
        <v>52526.601000000002</v>
      </c>
      <c r="E15" s="16"/>
      <c r="F15" s="15">
        <f t="shared" ref="F15:F16" si="1">($D15*E15)</f>
        <v>0</v>
      </c>
    </row>
    <row r="16" spans="1:9" s="5" customFormat="1" ht="15" customHeight="1" x14ac:dyDescent="0.2">
      <c r="A16" s="27"/>
      <c r="B16" s="46" t="s">
        <v>56</v>
      </c>
      <c r="C16" s="45"/>
      <c r="D16" s="1">
        <f>(0.02*D$9)</f>
        <v>3501.7734000000005</v>
      </c>
      <c r="E16" s="16"/>
      <c r="F16" s="15">
        <f t="shared" si="1"/>
        <v>0</v>
      </c>
    </row>
    <row r="17" spans="1:9" s="5" customFormat="1" ht="20.100000000000001" customHeight="1" x14ac:dyDescent="0.2">
      <c r="A17" s="27"/>
      <c r="B17" s="97" t="s">
        <v>57</v>
      </c>
      <c r="C17" s="98"/>
      <c r="D17" s="3">
        <f>SUM(D10:D16)</f>
        <v>152327.14290000001</v>
      </c>
      <c r="E17" s="13"/>
      <c r="F17" s="2">
        <f>SUM(F10:F16)</f>
        <v>0</v>
      </c>
    </row>
    <row r="18" spans="1:9" s="5" customFormat="1" ht="15" customHeight="1" x14ac:dyDescent="0.2">
      <c r="A18" s="27"/>
      <c r="B18" s="68" t="s">
        <v>22</v>
      </c>
      <c r="C18" s="103" t="s">
        <v>11</v>
      </c>
      <c r="D18" s="104"/>
      <c r="E18" s="44"/>
      <c r="F18" s="22">
        <f>ROUND(E18*F17,2)</f>
        <v>0</v>
      </c>
    </row>
    <row r="19" spans="1:9" s="5" customFormat="1" ht="20.100000000000001" customHeight="1" thickBot="1" x14ac:dyDescent="0.25">
      <c r="A19" s="30"/>
      <c r="B19" s="105" t="s">
        <v>58</v>
      </c>
      <c r="C19" s="106"/>
      <c r="D19" s="106"/>
      <c r="E19" s="71"/>
      <c r="F19" s="70">
        <f>SUM(F17:F18)</f>
        <v>0</v>
      </c>
    </row>
    <row r="20" spans="1:9" s="11" customFormat="1" ht="15" customHeight="1" thickBot="1" x14ac:dyDescent="0.25">
      <c r="A20" s="61" t="s">
        <v>13</v>
      </c>
      <c r="B20" s="62" t="s">
        <v>59</v>
      </c>
      <c r="C20" s="63"/>
      <c r="D20" s="63"/>
      <c r="E20" s="63"/>
      <c r="F20" s="64"/>
      <c r="G20" s="4"/>
    </row>
    <row r="21" spans="1:9" s="24" customFormat="1" ht="21" customHeight="1" x14ac:dyDescent="0.2">
      <c r="A21" s="32" t="s">
        <v>9</v>
      </c>
      <c r="B21" s="99" t="s">
        <v>0</v>
      </c>
      <c r="C21" s="100"/>
      <c r="D21" s="47" t="s">
        <v>2</v>
      </c>
      <c r="E21" s="47" t="s">
        <v>5</v>
      </c>
      <c r="F21" s="48" t="s">
        <v>1</v>
      </c>
    </row>
    <row r="22" spans="1:9" s="12" customFormat="1" ht="52.5" customHeight="1" x14ac:dyDescent="0.2">
      <c r="A22" s="39"/>
      <c r="B22" s="101" t="s">
        <v>119</v>
      </c>
      <c r="C22" s="102"/>
      <c r="D22" s="3">
        <v>49558.59</v>
      </c>
      <c r="E22" s="37" t="s">
        <v>117</v>
      </c>
      <c r="F22" s="15"/>
      <c r="G22" s="80"/>
      <c r="I22" s="43"/>
    </row>
    <row r="23" spans="1:9" s="5" customFormat="1" ht="15" customHeight="1" x14ac:dyDescent="0.2">
      <c r="A23" s="27"/>
      <c r="B23" s="46" t="s">
        <v>29</v>
      </c>
      <c r="C23" s="45"/>
      <c r="D23" s="1">
        <f>(0.25*D$22)</f>
        <v>12389.647499999999</v>
      </c>
      <c r="E23" s="16"/>
      <c r="F23" s="15">
        <f t="shared" ref="F23:F26" si="2">($D23*E23)</f>
        <v>0</v>
      </c>
    </row>
    <row r="24" spans="1:9" s="5" customFormat="1" ht="15" customHeight="1" x14ac:dyDescent="0.2">
      <c r="A24" s="27"/>
      <c r="B24" s="46" t="s">
        <v>60</v>
      </c>
      <c r="C24" s="45"/>
      <c r="D24" s="1">
        <f>(0.05*D$22)</f>
        <v>2477.9295000000002</v>
      </c>
      <c r="E24" s="16"/>
      <c r="F24" s="15">
        <f t="shared" si="2"/>
        <v>0</v>
      </c>
    </row>
    <row r="25" spans="1:9" s="5" customFormat="1" ht="15" customHeight="1" x14ac:dyDescent="0.2">
      <c r="A25" s="27"/>
      <c r="B25" s="46" t="s">
        <v>28</v>
      </c>
      <c r="C25" s="45"/>
      <c r="D25" s="1">
        <f>(0.15*D$22)</f>
        <v>7433.7884999999987</v>
      </c>
      <c r="E25" s="16"/>
      <c r="F25" s="15">
        <f t="shared" si="2"/>
        <v>0</v>
      </c>
    </row>
    <row r="26" spans="1:9" s="5" customFormat="1" ht="15" customHeight="1" x14ac:dyDescent="0.2">
      <c r="A26" s="27"/>
      <c r="B26" s="46" t="s">
        <v>61</v>
      </c>
      <c r="C26" s="45"/>
      <c r="D26" s="1">
        <f>(0.13*D$22)</f>
        <v>6442.6166999999996</v>
      </c>
      <c r="E26" s="16"/>
      <c r="F26" s="15">
        <f t="shared" si="2"/>
        <v>0</v>
      </c>
    </row>
    <row r="27" spans="1:9" s="5" customFormat="1" ht="15" customHeight="1" x14ac:dyDescent="0.2">
      <c r="A27" s="27"/>
      <c r="B27" s="46" t="s">
        <v>62</v>
      </c>
      <c r="C27" s="45"/>
      <c r="D27" s="1">
        <f>(0.04*D$22)</f>
        <v>1982.3435999999999</v>
      </c>
      <c r="E27" s="16"/>
      <c r="F27" s="15">
        <f>($D27*E27)</f>
        <v>0</v>
      </c>
    </row>
    <row r="28" spans="1:9" s="5" customFormat="1" ht="15" customHeight="1" x14ac:dyDescent="0.2">
      <c r="A28" s="27"/>
      <c r="B28" s="46" t="s">
        <v>63</v>
      </c>
      <c r="C28" s="45"/>
      <c r="D28" s="1">
        <f>(0.15*D$22)</f>
        <v>7433.7884999999987</v>
      </c>
      <c r="E28" s="16"/>
      <c r="F28" s="15">
        <f>($D28*E28)</f>
        <v>0</v>
      </c>
    </row>
    <row r="29" spans="1:9" s="5" customFormat="1" ht="15" customHeight="1" x14ac:dyDescent="0.2">
      <c r="A29" s="27"/>
      <c r="B29" s="46" t="s">
        <v>64</v>
      </c>
      <c r="C29" s="45"/>
      <c r="D29" s="1">
        <f>(0.01*D$22)</f>
        <v>495.58589999999998</v>
      </c>
      <c r="E29" s="16"/>
      <c r="F29" s="15">
        <f t="shared" ref="F29" si="3">($D29*E29)</f>
        <v>0</v>
      </c>
    </row>
    <row r="30" spans="1:9" s="5" customFormat="1" ht="20.100000000000001" customHeight="1" x14ac:dyDescent="0.2">
      <c r="A30" s="27"/>
      <c r="B30" s="97" t="s">
        <v>65</v>
      </c>
      <c r="C30" s="98"/>
      <c r="D30" s="3">
        <f>SUM(D23:D29)</f>
        <v>38655.700199999999</v>
      </c>
      <c r="E30" s="13"/>
      <c r="F30" s="2">
        <f>SUM(F23:F29)</f>
        <v>0</v>
      </c>
    </row>
    <row r="31" spans="1:9" s="5" customFormat="1" ht="15" customHeight="1" x14ac:dyDescent="0.2">
      <c r="A31" s="27"/>
      <c r="B31" s="68" t="s">
        <v>22</v>
      </c>
      <c r="C31" s="103" t="s">
        <v>11</v>
      </c>
      <c r="D31" s="104"/>
      <c r="E31" s="44"/>
      <c r="F31" s="22">
        <f>ROUND(E31*F30,2)</f>
        <v>0</v>
      </c>
    </row>
    <row r="32" spans="1:9" s="5" customFormat="1" ht="20.100000000000001" customHeight="1" thickBot="1" x14ac:dyDescent="0.25">
      <c r="A32" s="30"/>
      <c r="B32" s="105" t="s">
        <v>30</v>
      </c>
      <c r="C32" s="106"/>
      <c r="D32" s="106"/>
      <c r="E32" s="71"/>
      <c r="F32" s="70">
        <f>SUM(F30:F31)</f>
        <v>0</v>
      </c>
    </row>
    <row r="33" spans="1:9" s="11" customFormat="1" ht="15" customHeight="1" thickBot="1" x14ac:dyDescent="0.25">
      <c r="A33" s="61" t="s">
        <v>14</v>
      </c>
      <c r="B33" s="62" t="s">
        <v>66</v>
      </c>
      <c r="C33" s="63"/>
      <c r="D33" s="63"/>
      <c r="E33" s="63"/>
      <c r="F33" s="64"/>
      <c r="G33" s="4"/>
    </row>
    <row r="34" spans="1:9" s="24" customFormat="1" ht="21" customHeight="1" x14ac:dyDescent="0.2">
      <c r="A34" s="32" t="s">
        <v>9</v>
      </c>
      <c r="B34" s="99" t="s">
        <v>0</v>
      </c>
      <c r="C34" s="100"/>
      <c r="D34" s="47" t="s">
        <v>2</v>
      </c>
      <c r="E34" s="47" t="s">
        <v>5</v>
      </c>
      <c r="F34" s="48" t="s">
        <v>1</v>
      </c>
    </row>
    <row r="35" spans="1:9" s="12" customFormat="1" ht="52.5" customHeight="1" x14ac:dyDescent="0.2">
      <c r="A35" s="39"/>
      <c r="B35" s="101" t="s">
        <v>120</v>
      </c>
      <c r="C35" s="102"/>
      <c r="D35" s="3">
        <v>38760.68</v>
      </c>
      <c r="E35" s="37" t="s">
        <v>117</v>
      </c>
      <c r="F35" s="15"/>
      <c r="I35" s="43"/>
    </row>
    <row r="36" spans="1:9" s="5" customFormat="1" ht="15" customHeight="1" x14ac:dyDescent="0.2">
      <c r="A36" s="27"/>
      <c r="B36" s="46" t="s">
        <v>122</v>
      </c>
      <c r="C36" s="45"/>
      <c r="D36" s="1">
        <f>(0.03*D$35)</f>
        <v>1162.8204000000001</v>
      </c>
      <c r="E36" s="16"/>
      <c r="F36" s="15">
        <f>($D36*E36)</f>
        <v>0</v>
      </c>
    </row>
    <row r="37" spans="1:9" s="5" customFormat="1" ht="15" customHeight="1" x14ac:dyDescent="0.2">
      <c r="A37" s="27"/>
      <c r="B37" s="46" t="s">
        <v>121</v>
      </c>
      <c r="C37" s="45"/>
      <c r="D37" s="1">
        <f>(0.1*D$35)</f>
        <v>3876.0680000000002</v>
      </c>
      <c r="E37" s="16"/>
      <c r="F37" s="15">
        <f>($D37*E37)</f>
        <v>0</v>
      </c>
    </row>
    <row r="38" spans="1:9" s="5" customFormat="1" ht="15" customHeight="1" x14ac:dyDescent="0.2">
      <c r="A38" s="27"/>
      <c r="B38" s="46" t="s">
        <v>27</v>
      </c>
      <c r="C38" s="45"/>
      <c r="D38" s="1">
        <f>(0.15*D$35)</f>
        <v>5814.1019999999999</v>
      </c>
      <c r="E38" s="16"/>
      <c r="F38" s="15">
        <f>($D38*E38)</f>
        <v>0</v>
      </c>
    </row>
    <row r="39" spans="1:9" s="5" customFormat="1" ht="15" customHeight="1" x14ac:dyDescent="0.2">
      <c r="A39" s="27"/>
      <c r="B39" s="46" t="s">
        <v>33</v>
      </c>
      <c r="C39" s="45"/>
      <c r="D39" s="1">
        <f>(0.3*D$35)</f>
        <v>11628.204</v>
      </c>
      <c r="E39" s="16"/>
      <c r="F39" s="15">
        <f>($D39*E39)</f>
        <v>0</v>
      </c>
    </row>
    <row r="40" spans="1:9" s="5" customFormat="1" ht="15" customHeight="1" x14ac:dyDescent="0.2">
      <c r="A40" s="27"/>
      <c r="B40" s="46" t="s">
        <v>32</v>
      </c>
      <c r="C40" s="45"/>
      <c r="D40" s="1">
        <f>(0.4*D$35)</f>
        <v>15504.272000000001</v>
      </c>
      <c r="E40" s="16"/>
      <c r="F40" s="15">
        <f>($D40*E40)</f>
        <v>0</v>
      </c>
    </row>
    <row r="41" spans="1:9" s="5" customFormat="1" ht="15" customHeight="1" x14ac:dyDescent="0.2">
      <c r="A41" s="27"/>
      <c r="B41" s="46" t="s">
        <v>34</v>
      </c>
      <c r="C41" s="45"/>
      <c r="D41" s="1">
        <f>(0.02*D$35)</f>
        <v>775.21360000000004</v>
      </c>
      <c r="E41" s="16"/>
      <c r="F41" s="15">
        <f>($D41*E41)</f>
        <v>0</v>
      </c>
    </row>
    <row r="42" spans="1:9" s="5" customFormat="1" ht="20.100000000000001" customHeight="1" x14ac:dyDescent="0.2">
      <c r="A42" s="27"/>
      <c r="B42" s="97" t="s">
        <v>123</v>
      </c>
      <c r="C42" s="98"/>
      <c r="D42" s="3">
        <f>SUM(D36:D41)</f>
        <v>38760.680000000008</v>
      </c>
      <c r="E42" s="13"/>
      <c r="F42" s="2">
        <f>SUM(F36:F41)</f>
        <v>0</v>
      </c>
    </row>
    <row r="43" spans="1:9" s="5" customFormat="1" ht="15" customHeight="1" x14ac:dyDescent="0.2">
      <c r="A43" s="27"/>
      <c r="B43" s="68" t="s">
        <v>22</v>
      </c>
      <c r="C43" s="103" t="s">
        <v>11</v>
      </c>
      <c r="D43" s="104"/>
      <c r="E43" s="44"/>
      <c r="F43" s="22">
        <f>ROUND(E43*F42,2)</f>
        <v>0</v>
      </c>
    </row>
    <row r="44" spans="1:9" s="5" customFormat="1" ht="20.100000000000001" customHeight="1" thickBot="1" x14ac:dyDescent="0.25">
      <c r="A44" s="30"/>
      <c r="B44" s="105" t="s">
        <v>31</v>
      </c>
      <c r="C44" s="106"/>
      <c r="D44" s="106"/>
      <c r="E44" s="71"/>
      <c r="F44" s="70">
        <f>SUM(F42:F43)</f>
        <v>0</v>
      </c>
    </row>
    <row r="45" spans="1:9" s="11" customFormat="1" ht="15" customHeight="1" thickBot="1" x14ac:dyDescent="0.25">
      <c r="A45" s="61" t="s">
        <v>18</v>
      </c>
      <c r="B45" s="62" t="s">
        <v>68</v>
      </c>
      <c r="C45" s="63"/>
      <c r="D45" s="63"/>
      <c r="E45" s="63"/>
      <c r="F45" s="64"/>
      <c r="G45" s="4"/>
    </row>
    <row r="46" spans="1:9" s="24" customFormat="1" ht="21" customHeight="1" x14ac:dyDescent="0.2">
      <c r="A46" s="32" t="s">
        <v>9</v>
      </c>
      <c r="B46" s="128" t="s">
        <v>0</v>
      </c>
      <c r="C46" s="129"/>
      <c r="D46" s="66" t="s">
        <v>2</v>
      </c>
      <c r="E46" s="47" t="s">
        <v>24</v>
      </c>
      <c r="F46" s="48" t="s">
        <v>25</v>
      </c>
    </row>
    <row r="47" spans="1:9" s="12" customFormat="1" ht="24" customHeight="1" x14ac:dyDescent="0.2">
      <c r="A47" s="39"/>
      <c r="B47" s="130" t="s">
        <v>115</v>
      </c>
      <c r="C47" s="131"/>
      <c r="D47" s="82">
        <v>15090.5</v>
      </c>
      <c r="E47" s="72"/>
      <c r="F47" s="73"/>
      <c r="I47" s="43"/>
    </row>
    <row r="48" spans="1:9" s="5" customFormat="1" ht="15" customHeight="1" x14ac:dyDescent="0.2">
      <c r="A48" s="27"/>
      <c r="B48" s="54" t="s">
        <v>37</v>
      </c>
      <c r="C48" s="65"/>
      <c r="D48" s="3">
        <f>(0.03*D47)</f>
        <v>452.71499999999997</v>
      </c>
      <c r="E48" s="16"/>
      <c r="F48" s="15">
        <f>($D48*E48)</f>
        <v>0</v>
      </c>
    </row>
    <row r="49" spans="1:10" s="5" customFormat="1" ht="15" customHeight="1" x14ac:dyDescent="0.2">
      <c r="A49" s="27"/>
      <c r="B49" s="54" t="s">
        <v>38</v>
      </c>
      <c r="C49" s="65"/>
      <c r="D49" s="3">
        <f>(0.37*D47)</f>
        <v>5583.4849999999997</v>
      </c>
      <c r="E49" s="16"/>
      <c r="F49" s="15">
        <f>($D49*E49)</f>
        <v>0</v>
      </c>
      <c r="H49" s="117"/>
      <c r="I49" s="117"/>
      <c r="J49" s="117"/>
    </row>
    <row r="50" spans="1:10" s="5" customFormat="1" ht="15" customHeight="1" x14ac:dyDescent="0.2">
      <c r="A50" s="27"/>
      <c r="B50" s="54" t="s">
        <v>39</v>
      </c>
      <c r="C50" s="65"/>
      <c r="D50" s="3">
        <f>(0.5*D47)</f>
        <v>7545.25</v>
      </c>
      <c r="E50" s="16"/>
      <c r="F50" s="15">
        <f>($D50*E50)</f>
        <v>0</v>
      </c>
      <c r="H50" s="117"/>
      <c r="I50" s="117"/>
      <c r="J50" s="117"/>
    </row>
    <row r="51" spans="1:10" s="5" customFormat="1" ht="15" customHeight="1" x14ac:dyDescent="0.2">
      <c r="A51" s="27"/>
      <c r="B51" s="54" t="s">
        <v>40</v>
      </c>
      <c r="C51" s="65"/>
      <c r="D51" s="3">
        <f>(0.1*D47)</f>
        <v>1509.0500000000002</v>
      </c>
      <c r="E51" s="16"/>
      <c r="F51" s="15">
        <f>($D51*E51)</f>
        <v>0</v>
      </c>
    </row>
    <row r="52" spans="1:10" s="5" customFormat="1" ht="15" customHeight="1" x14ac:dyDescent="0.2">
      <c r="A52" s="78"/>
      <c r="B52" s="97" t="s">
        <v>46</v>
      </c>
      <c r="C52" s="98"/>
      <c r="D52" s="3">
        <f>SUM(D48:D51)</f>
        <v>15090.5</v>
      </c>
      <c r="E52" s="13"/>
      <c r="F52" s="2">
        <f>SUM(F48:F51)</f>
        <v>0</v>
      </c>
    </row>
    <row r="53" spans="1:10" s="5" customFormat="1" ht="20.100000000000001" customHeight="1" thickBot="1" x14ac:dyDescent="0.25">
      <c r="A53" s="30"/>
      <c r="B53" s="105" t="s">
        <v>69</v>
      </c>
      <c r="C53" s="106"/>
      <c r="D53" s="106"/>
      <c r="E53" s="69"/>
      <c r="F53" s="70">
        <f>F52</f>
        <v>0</v>
      </c>
    </row>
    <row r="54" spans="1:10" s="11" customFormat="1" ht="15" customHeight="1" x14ac:dyDescent="0.2">
      <c r="A54" s="31" t="s">
        <v>35</v>
      </c>
      <c r="B54" s="49" t="s">
        <v>71</v>
      </c>
      <c r="C54" s="50"/>
      <c r="D54" s="50"/>
      <c r="E54" s="50"/>
      <c r="F54" s="51"/>
      <c r="G54" s="4"/>
    </row>
    <row r="55" spans="1:10" s="24" customFormat="1" ht="21" customHeight="1" x14ac:dyDescent="0.2">
      <c r="A55" s="32" t="s">
        <v>9</v>
      </c>
      <c r="B55" s="121" t="s">
        <v>0</v>
      </c>
      <c r="C55" s="122"/>
      <c r="D55" s="57"/>
      <c r="E55" s="47" t="s">
        <v>24</v>
      </c>
      <c r="F55" s="48" t="s">
        <v>25</v>
      </c>
    </row>
    <row r="56" spans="1:10" s="5" customFormat="1" x14ac:dyDescent="0.2">
      <c r="A56" s="53" t="s">
        <v>47</v>
      </c>
      <c r="B56" s="81" t="s">
        <v>102</v>
      </c>
      <c r="C56" s="54"/>
      <c r="D56" s="58"/>
      <c r="E56" s="55" t="s">
        <v>26</v>
      </c>
      <c r="F56" s="79"/>
    </row>
    <row r="57" spans="1:10" s="5" customFormat="1" ht="41.25" customHeight="1" x14ac:dyDescent="0.2">
      <c r="A57" s="53" t="s">
        <v>48</v>
      </c>
      <c r="B57" s="118" t="s">
        <v>95</v>
      </c>
      <c r="C57" s="119"/>
      <c r="D57" s="120"/>
      <c r="E57" s="55" t="s">
        <v>26</v>
      </c>
      <c r="F57" s="79"/>
    </row>
    <row r="58" spans="1:10" s="5" customFormat="1" ht="27" customHeight="1" x14ac:dyDescent="0.2">
      <c r="A58" s="53" t="s">
        <v>89</v>
      </c>
      <c r="B58" s="118" t="s">
        <v>96</v>
      </c>
      <c r="C58" s="119"/>
      <c r="D58" s="120"/>
      <c r="E58" s="55" t="s">
        <v>26</v>
      </c>
      <c r="F58" s="79"/>
    </row>
    <row r="59" spans="1:10" s="5" customFormat="1" x14ac:dyDescent="0.2">
      <c r="A59" s="53" t="s">
        <v>90</v>
      </c>
      <c r="B59" s="81" t="s">
        <v>110</v>
      </c>
      <c r="C59" s="54"/>
      <c r="D59" s="58"/>
      <c r="E59" s="55" t="s">
        <v>111</v>
      </c>
      <c r="F59" s="79"/>
    </row>
    <row r="60" spans="1:10" s="5" customFormat="1" x14ac:dyDescent="0.2">
      <c r="A60" s="53" t="s">
        <v>91</v>
      </c>
      <c r="B60" s="81" t="s">
        <v>112</v>
      </c>
      <c r="C60" s="54"/>
      <c r="D60" s="58"/>
      <c r="E60" s="55" t="s">
        <v>26</v>
      </c>
      <c r="F60" s="79"/>
    </row>
    <row r="61" spans="1:10" s="5" customFormat="1" x14ac:dyDescent="0.2">
      <c r="A61" s="53" t="s">
        <v>92</v>
      </c>
      <c r="B61" s="118" t="s">
        <v>113</v>
      </c>
      <c r="C61" s="119"/>
      <c r="D61" s="58"/>
      <c r="E61" s="55" t="s">
        <v>26</v>
      </c>
      <c r="F61" s="79"/>
    </row>
    <row r="62" spans="1:10" s="5" customFormat="1" x14ac:dyDescent="0.2">
      <c r="A62" s="53" t="s">
        <v>93</v>
      </c>
      <c r="B62" s="118" t="s">
        <v>97</v>
      </c>
      <c r="C62" s="119"/>
      <c r="D62" s="58"/>
      <c r="E62" s="55" t="s">
        <v>26</v>
      </c>
      <c r="F62" s="79"/>
    </row>
    <row r="63" spans="1:10" s="5" customFormat="1" ht="14.25" customHeight="1" x14ac:dyDescent="0.2">
      <c r="A63" s="53" t="s">
        <v>94</v>
      </c>
      <c r="B63" s="118" t="s">
        <v>98</v>
      </c>
      <c r="C63" s="119"/>
      <c r="D63" s="120"/>
      <c r="E63" s="55" t="s">
        <v>26</v>
      </c>
      <c r="F63" s="79"/>
    </row>
    <row r="64" spans="1:10" s="5" customFormat="1" ht="14.25" customHeight="1" x14ac:dyDescent="0.2">
      <c r="A64" s="53" t="s">
        <v>114</v>
      </c>
      <c r="B64" s="118" t="s">
        <v>99</v>
      </c>
      <c r="C64" s="119"/>
      <c r="D64" s="120"/>
      <c r="E64" s="55" t="s">
        <v>26</v>
      </c>
      <c r="F64" s="79"/>
    </row>
    <row r="65" spans="1:7" s="5" customFormat="1" ht="15" customHeight="1" thickBot="1" x14ac:dyDescent="0.25">
      <c r="A65" s="67"/>
      <c r="B65" s="105" t="s">
        <v>70</v>
      </c>
      <c r="C65" s="106"/>
      <c r="D65" s="36"/>
      <c r="E65" s="124">
        <f>SUM(F57:F64)</f>
        <v>0</v>
      </c>
      <c r="F65" s="125"/>
    </row>
    <row r="66" spans="1:7" s="11" customFormat="1" ht="15" customHeight="1" x14ac:dyDescent="0.2">
      <c r="A66" s="31" t="s">
        <v>36</v>
      </c>
      <c r="B66" s="49" t="s">
        <v>72</v>
      </c>
      <c r="C66" s="50"/>
      <c r="D66" s="50"/>
      <c r="E66" s="50"/>
      <c r="F66" s="51"/>
      <c r="G66" s="4"/>
    </row>
    <row r="67" spans="1:7" s="24" customFormat="1" ht="21" customHeight="1" x14ac:dyDescent="0.2">
      <c r="A67" s="32" t="s">
        <v>9</v>
      </c>
      <c r="B67" s="121" t="s">
        <v>0</v>
      </c>
      <c r="C67" s="122"/>
      <c r="D67" s="59"/>
      <c r="E67" s="47" t="s">
        <v>24</v>
      </c>
      <c r="F67" s="48" t="s">
        <v>25</v>
      </c>
    </row>
    <row r="68" spans="1:7" s="5" customFormat="1" x14ac:dyDescent="0.2">
      <c r="A68" s="56" t="s">
        <v>101</v>
      </c>
      <c r="B68" s="126" t="s">
        <v>100</v>
      </c>
      <c r="C68" s="127"/>
      <c r="D68" s="60"/>
      <c r="E68" s="55" t="s">
        <v>26</v>
      </c>
      <c r="F68" s="79"/>
    </row>
    <row r="69" spans="1:7" s="5" customFormat="1" ht="15" customHeight="1" thickBot="1" x14ac:dyDescent="0.25">
      <c r="A69" s="52"/>
      <c r="B69" s="105" t="s">
        <v>73</v>
      </c>
      <c r="C69" s="106"/>
      <c r="D69" s="36"/>
      <c r="E69" s="124">
        <f>SUM(F68:F68)</f>
        <v>0</v>
      </c>
      <c r="F69" s="125"/>
    </row>
    <row r="70" spans="1:7" s="11" customFormat="1" ht="15" customHeight="1" x14ac:dyDescent="0.2">
      <c r="A70" s="31" t="s">
        <v>43</v>
      </c>
      <c r="B70" s="49" t="s">
        <v>74</v>
      </c>
      <c r="C70" s="50"/>
      <c r="D70" s="50"/>
      <c r="E70" s="50"/>
      <c r="F70" s="51"/>
      <c r="G70" s="4"/>
    </row>
    <row r="71" spans="1:7" s="24" customFormat="1" ht="16.5" customHeight="1" x14ac:dyDescent="0.2">
      <c r="A71" s="32" t="s">
        <v>9</v>
      </c>
      <c r="B71" s="121" t="s">
        <v>15</v>
      </c>
      <c r="C71" s="122"/>
      <c r="D71" s="33"/>
      <c r="E71" s="122" t="s">
        <v>17</v>
      </c>
      <c r="F71" s="123"/>
    </row>
    <row r="72" spans="1:7" s="5" customFormat="1" ht="24.75" customHeight="1" x14ac:dyDescent="0.2">
      <c r="A72" s="34" t="s">
        <v>75</v>
      </c>
      <c r="B72" s="91" t="s">
        <v>16</v>
      </c>
      <c r="C72" s="92"/>
      <c r="D72" s="28"/>
      <c r="E72" s="93"/>
      <c r="F72" s="94"/>
    </row>
    <row r="73" spans="1:7" s="5" customFormat="1" ht="24.75" customHeight="1" x14ac:dyDescent="0.2">
      <c r="A73" s="34" t="s">
        <v>76</v>
      </c>
      <c r="B73" s="91" t="s">
        <v>20</v>
      </c>
      <c r="C73" s="92"/>
      <c r="D73" s="28"/>
      <c r="E73" s="93"/>
      <c r="F73" s="94"/>
    </row>
    <row r="74" spans="1:7" s="5" customFormat="1" ht="24.75" customHeight="1" thickBot="1" x14ac:dyDescent="0.25">
      <c r="A74" s="30" t="s">
        <v>77</v>
      </c>
      <c r="B74" s="86" t="s">
        <v>23</v>
      </c>
      <c r="C74" s="87"/>
      <c r="D74" s="88"/>
      <c r="E74" s="89"/>
      <c r="F74" s="90"/>
    </row>
    <row r="75" spans="1:7" s="11" customFormat="1" ht="15" customHeight="1" x14ac:dyDescent="0.2">
      <c r="A75" s="31" t="s">
        <v>44</v>
      </c>
      <c r="B75" s="49" t="s">
        <v>21</v>
      </c>
      <c r="C75" s="50"/>
      <c r="D75" s="50"/>
      <c r="E75" s="50"/>
      <c r="F75" s="51"/>
      <c r="G75" s="4"/>
    </row>
    <row r="76" spans="1:7" s="5" customFormat="1" ht="24.75" customHeight="1" x14ac:dyDescent="0.2">
      <c r="A76" s="78" t="s">
        <v>78</v>
      </c>
      <c r="B76" s="74" t="s">
        <v>103</v>
      </c>
      <c r="C76" s="74"/>
      <c r="D76" s="75"/>
      <c r="E76" s="76" t="s">
        <v>6</v>
      </c>
      <c r="F76" s="77">
        <f>F19</f>
        <v>0</v>
      </c>
    </row>
    <row r="77" spans="1:7" s="5" customFormat="1" ht="24.75" customHeight="1" x14ac:dyDescent="0.2">
      <c r="A77" s="78" t="s">
        <v>79</v>
      </c>
      <c r="B77" s="97" t="s">
        <v>104</v>
      </c>
      <c r="C77" s="98"/>
      <c r="D77" s="98"/>
      <c r="E77" s="76" t="s">
        <v>6</v>
      </c>
      <c r="F77" s="77">
        <f>F32</f>
        <v>0</v>
      </c>
    </row>
    <row r="78" spans="1:7" s="5" customFormat="1" ht="24.75" customHeight="1" x14ac:dyDescent="0.2">
      <c r="A78" s="78" t="s">
        <v>80</v>
      </c>
      <c r="B78" s="74" t="s">
        <v>105</v>
      </c>
      <c r="C78" s="74"/>
      <c r="D78" s="75"/>
      <c r="E78" s="76" t="s">
        <v>6</v>
      </c>
      <c r="F78" s="77">
        <f>F44</f>
        <v>0</v>
      </c>
    </row>
    <row r="79" spans="1:7" s="5" customFormat="1" ht="24.75" customHeight="1" x14ac:dyDescent="0.2">
      <c r="A79" s="78" t="s">
        <v>81</v>
      </c>
      <c r="B79" s="74" t="s">
        <v>106</v>
      </c>
      <c r="C79" s="74"/>
      <c r="D79" s="75"/>
      <c r="E79" s="76" t="s">
        <v>6</v>
      </c>
      <c r="F79" s="77">
        <f>F53</f>
        <v>0</v>
      </c>
    </row>
    <row r="80" spans="1:7" s="5" customFormat="1" ht="24.75" customHeight="1" x14ac:dyDescent="0.2">
      <c r="A80" s="78" t="s">
        <v>82</v>
      </c>
      <c r="B80" s="74" t="s">
        <v>108</v>
      </c>
      <c r="C80" s="74"/>
      <c r="D80" s="75"/>
      <c r="E80" s="76" t="s">
        <v>6</v>
      </c>
      <c r="F80" s="77">
        <f>E65</f>
        <v>0</v>
      </c>
    </row>
    <row r="81" spans="1:7" s="5" customFormat="1" ht="24.75" customHeight="1" x14ac:dyDescent="0.2">
      <c r="A81" s="78" t="s">
        <v>83</v>
      </c>
      <c r="B81" s="97" t="s">
        <v>107</v>
      </c>
      <c r="C81" s="98"/>
      <c r="D81" s="75"/>
      <c r="E81" s="76" t="s">
        <v>6</v>
      </c>
      <c r="F81" s="77">
        <f>E69</f>
        <v>0</v>
      </c>
    </row>
    <row r="82" spans="1:7" s="5" customFormat="1" ht="24.75" customHeight="1" x14ac:dyDescent="0.2">
      <c r="A82" s="78" t="s">
        <v>84</v>
      </c>
      <c r="B82" s="74" t="s">
        <v>109</v>
      </c>
      <c r="C82" s="74"/>
      <c r="D82" s="75"/>
      <c r="E82" s="76" t="s">
        <v>6</v>
      </c>
      <c r="F82" s="77">
        <f>E69+E65+F53+F44+F32+F19</f>
        <v>0</v>
      </c>
    </row>
    <row r="83" spans="1:7" s="5" customFormat="1" ht="24.75" customHeight="1" x14ac:dyDescent="0.2">
      <c r="A83" s="26" t="s">
        <v>85</v>
      </c>
      <c r="B83" s="28" t="s">
        <v>10</v>
      </c>
      <c r="C83" s="95" t="s">
        <v>11</v>
      </c>
      <c r="D83" s="96"/>
      <c r="E83" s="29"/>
      <c r="F83" s="22">
        <f>ROUND(E83*F82,2)</f>
        <v>0</v>
      </c>
    </row>
    <row r="84" spans="1:7" s="5" customFormat="1" ht="24.75" customHeight="1" x14ac:dyDescent="0.2">
      <c r="A84" s="34" t="s">
        <v>86</v>
      </c>
      <c r="B84" s="35" t="s">
        <v>8</v>
      </c>
      <c r="C84" s="35"/>
      <c r="D84" s="17"/>
      <c r="E84" s="13" t="s">
        <v>6</v>
      </c>
      <c r="F84" s="2">
        <f>F82+F83</f>
        <v>0</v>
      </c>
    </row>
    <row r="85" spans="1:7" s="5" customFormat="1" ht="24.75" customHeight="1" x14ac:dyDescent="0.2">
      <c r="A85" s="34" t="s">
        <v>87</v>
      </c>
      <c r="B85" s="35" t="s">
        <v>4</v>
      </c>
      <c r="C85" s="35"/>
      <c r="D85" s="20"/>
      <c r="E85" s="23">
        <v>0.19</v>
      </c>
      <c r="F85" s="21">
        <f>ROUND(E85*F84,2)</f>
        <v>0</v>
      </c>
    </row>
    <row r="86" spans="1:7" s="18" customFormat="1" ht="24.75" customHeight="1" thickBot="1" x14ac:dyDescent="0.25">
      <c r="A86" s="38" t="s">
        <v>88</v>
      </c>
      <c r="B86" s="35" t="s">
        <v>8</v>
      </c>
      <c r="C86" s="36"/>
      <c r="D86" s="36"/>
      <c r="E86" s="25" t="s">
        <v>7</v>
      </c>
      <c r="F86" s="19">
        <f>F84+F85</f>
        <v>0</v>
      </c>
    </row>
    <row r="87" spans="1:7" s="11" customFormat="1" ht="15" customHeight="1" x14ac:dyDescent="0.2">
      <c r="A87" s="31" t="s">
        <v>45</v>
      </c>
      <c r="B87" s="49" t="s">
        <v>19</v>
      </c>
      <c r="C87" s="50"/>
      <c r="D87" s="50"/>
      <c r="E87" s="50"/>
      <c r="F87" s="51"/>
      <c r="G87" s="4"/>
    </row>
    <row r="88" spans="1:7" ht="96.75" customHeight="1" thickBot="1" x14ac:dyDescent="0.25">
      <c r="A88" s="83"/>
      <c r="B88" s="84"/>
      <c r="C88" s="84"/>
      <c r="D88" s="84"/>
      <c r="E88" s="84"/>
      <c r="F88" s="85"/>
    </row>
  </sheetData>
  <sheetProtection algorithmName="SHA-512" hashValue="LmeUhyGyrrUjoM2w4U6eRox/+YmrwTtzvIaU+H1nWwKC/fpLIb5Sy7l+UzyU65EM/T1OetqjWrChw1CG8wu3Hw==" saltValue="Ai7Udz6fe6Dh9NHP4STGVg==" spinCount="100000" sheet="1" selectLockedCells="1"/>
  <mergeCells count="52">
    <mergeCell ref="B57:D57"/>
    <mergeCell ref="B58:D58"/>
    <mergeCell ref="B46:C46"/>
    <mergeCell ref="B47:C47"/>
    <mergeCell ref="B52:C52"/>
    <mergeCell ref="B53:D53"/>
    <mergeCell ref="H49:J49"/>
    <mergeCell ref="H50:J50"/>
    <mergeCell ref="B63:D63"/>
    <mergeCell ref="B64:D64"/>
    <mergeCell ref="B77:D77"/>
    <mergeCell ref="B71:C71"/>
    <mergeCell ref="B55:C55"/>
    <mergeCell ref="B65:C65"/>
    <mergeCell ref="B61:C61"/>
    <mergeCell ref="B62:C62"/>
    <mergeCell ref="E71:F71"/>
    <mergeCell ref="E65:F65"/>
    <mergeCell ref="B68:C68"/>
    <mergeCell ref="B67:C67"/>
    <mergeCell ref="E69:F69"/>
    <mergeCell ref="B69:C69"/>
    <mergeCell ref="B34:C34"/>
    <mergeCell ref="B35:C35"/>
    <mergeCell ref="B42:C42"/>
    <mergeCell ref="C43:D43"/>
    <mergeCell ref="B44:D44"/>
    <mergeCell ref="E1:F1"/>
    <mergeCell ref="A1:D2"/>
    <mergeCell ref="A4:B4"/>
    <mergeCell ref="A6:F6"/>
    <mergeCell ref="C4:F4"/>
    <mergeCell ref="C3:F3"/>
    <mergeCell ref="B8:C8"/>
    <mergeCell ref="B9:C9"/>
    <mergeCell ref="B17:C17"/>
    <mergeCell ref="C18:D18"/>
    <mergeCell ref="B19:D19"/>
    <mergeCell ref="B21:C21"/>
    <mergeCell ref="B22:C22"/>
    <mergeCell ref="B30:C30"/>
    <mergeCell ref="C31:D31"/>
    <mergeCell ref="B32:D32"/>
    <mergeCell ref="A88:F88"/>
    <mergeCell ref="B74:D74"/>
    <mergeCell ref="E74:F74"/>
    <mergeCell ref="B72:C72"/>
    <mergeCell ref="E72:F72"/>
    <mergeCell ref="B73:C73"/>
    <mergeCell ref="E73:F73"/>
    <mergeCell ref="C83:D83"/>
    <mergeCell ref="B81:C81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scale="92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2" manualBreakCount="2">
    <brk id="44" max="5" man="1"/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2025-04-16T09:01:14Z</cp:lastPrinted>
  <dcterms:created xsi:type="dcterms:W3CDTF">2011-08-17T11:10:42Z</dcterms:created>
  <dcterms:modified xsi:type="dcterms:W3CDTF">2025-04-16T09:25:44Z</dcterms:modified>
</cp:coreProperties>
</file>