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/>
  <bookViews>
    <workbookView xWindow="28680" yWindow="-120" windowWidth="77040" windowHeight="21240" tabRatio="792"/>
  </bookViews>
  <sheets>
    <sheet name="Deckblatt" sheetId="89" r:id="rId1"/>
    <sheet name="Übersicht" sheetId="83" r:id="rId2"/>
    <sheet name="Betriebsleistungen" sheetId="88" r:id="rId3"/>
    <sheet name="Transition" sheetId="85" r:id="rId4"/>
    <sheet name="Skillprofile" sheetId="86" r:id="rId5"/>
  </sheets>
  <externalReferences>
    <externalReference r:id="rId6"/>
    <externalReference r:id="rId7"/>
    <externalReference r:id="rId8"/>
  </externalReferences>
  <definedNames>
    <definedName name="_xlnm._FilterDatabase" localSheetId="2" hidden="1">Betriebsleistungen!$A$7:$AH$111</definedName>
    <definedName name="_Key1" localSheetId="2" hidden="1">#REF!</definedName>
    <definedName name="_Key1" localSheetId="0" hidden="1">#REF!</definedName>
    <definedName name="_Key1" localSheetId="4" hidden="1">#REF!</definedName>
    <definedName name="_Key1" localSheetId="3" hidden="1">#REF!</definedName>
    <definedName name="_Key1" localSheetId="1" hidden="1">#REF!</definedName>
    <definedName name="_Key1" hidden="1">#REF!</definedName>
    <definedName name="_Order1" hidden="1">255</definedName>
    <definedName name="_Sort" localSheetId="2" hidden="1">#REF!</definedName>
    <definedName name="_Sort" localSheetId="0" hidden="1">#REF!</definedName>
    <definedName name="_Sort" localSheetId="4" hidden="1">#REF!</definedName>
    <definedName name="_Sort" localSheetId="3" hidden="1">#REF!</definedName>
    <definedName name="_Sort" localSheetId="1" hidden="1">#REF!</definedName>
    <definedName name="_Sort" hidden="1">#REF!</definedName>
    <definedName name="AtRiskPercentage">'[1]Service Level Credits'!$D$6</definedName>
    <definedName name="dfadf" localSheetId="2" hidden="1">{"report102",#N/A,FALSE,"102"}</definedName>
    <definedName name="dfadf" localSheetId="0" hidden="1">{"report102",#N/A,FALSE,"102"}</definedName>
    <definedName name="dfadf" localSheetId="4" hidden="1">{"report102",#N/A,FALSE,"102"}</definedName>
    <definedName name="dfadf" localSheetId="3" hidden="1">{"report102",#N/A,FALSE,"102"}</definedName>
    <definedName name="dfadf" localSheetId="1" hidden="1">{"report102",#N/A,FALSE,"102"}</definedName>
    <definedName name="dfadf" hidden="1">{"report102",#N/A,FALSE,"102"}</definedName>
    <definedName name="dkibid" localSheetId="2" hidden="1">{"REPORT101",#N/A,FALSE,"101 &amp; 111"}</definedName>
    <definedName name="dkibid" localSheetId="0" hidden="1">{"REPORT101",#N/A,FALSE,"101 &amp; 111"}</definedName>
    <definedName name="dkibid" localSheetId="4" hidden="1">{"REPORT101",#N/A,FALSE,"101 &amp; 111"}</definedName>
    <definedName name="dkibid" localSheetId="3" hidden="1">{"REPORT101",#N/A,FALSE,"101 &amp; 111"}</definedName>
    <definedName name="dkibid" localSheetId="1" hidden="1">{"REPORT101",#N/A,FALSE,"101 &amp; 111"}</definedName>
    <definedName name="dkibid" hidden="1">{"REPORT101",#N/A,FALSE,"101 &amp; 111"}</definedName>
    <definedName name="dp_docAuthor" localSheetId="2">#REF!</definedName>
    <definedName name="dp_docAuthor" localSheetId="0">#REF!</definedName>
    <definedName name="dp_docAuthor" localSheetId="4">#REF!</definedName>
    <definedName name="dp_docAuthor" localSheetId="3">#REF!</definedName>
    <definedName name="dp_docAuthor" localSheetId="1">#REF!</definedName>
    <definedName name="dp_docAuthor">#REF!</definedName>
    <definedName name="dp_docDate" localSheetId="2">#REF!</definedName>
    <definedName name="dp_docDate" localSheetId="0">#REF!</definedName>
    <definedName name="dp_docDate" localSheetId="4">#REF!</definedName>
    <definedName name="dp_docDate" localSheetId="3">#REF!</definedName>
    <definedName name="dp_docDate" localSheetId="1">#REF!</definedName>
    <definedName name="dp_docDate">#REF!</definedName>
    <definedName name="dp_docId" localSheetId="2">#REF!</definedName>
    <definedName name="dp_docId" localSheetId="0">#REF!</definedName>
    <definedName name="dp_docId" localSheetId="4">#REF!</definedName>
    <definedName name="dp_docId" localSheetId="3">#REF!</definedName>
    <definedName name="dp_docId" localSheetId="1">#REF!</definedName>
    <definedName name="dp_docId">#REF!</definedName>
    <definedName name="dp_docRevisionNumber" localSheetId="2">#REF!</definedName>
    <definedName name="dp_docRevisionNumber" localSheetId="0">#REF!</definedName>
    <definedName name="dp_docRevisionNumber" localSheetId="4">#REF!</definedName>
    <definedName name="dp_docRevisionNumber" localSheetId="3">#REF!</definedName>
    <definedName name="dp_docRevisionNumber" localSheetId="1">#REF!</definedName>
    <definedName name="dp_docRevisionNumber">#REF!</definedName>
    <definedName name="dp_docSetTitle" localSheetId="2">#REF!</definedName>
    <definedName name="dp_docSetTitle" localSheetId="0">#REF!</definedName>
    <definedName name="dp_docSetTitle" localSheetId="4">#REF!</definedName>
    <definedName name="dp_docSetTitle" localSheetId="3">#REF!</definedName>
    <definedName name="dp_docSetTitle" localSheetId="1">#REF!</definedName>
    <definedName name="dp_docSetTitle">#REF!</definedName>
    <definedName name="dp_docSetType" localSheetId="2">#REF!</definedName>
    <definedName name="dp_docSetType" localSheetId="0">#REF!</definedName>
    <definedName name="dp_docSetType" localSheetId="4">#REF!</definedName>
    <definedName name="dp_docSetType" localSheetId="3">#REF!</definedName>
    <definedName name="dp_docSetType" localSheetId="1">#REF!</definedName>
    <definedName name="dp_docSetType">#REF!</definedName>
    <definedName name="dp_docStatus" localSheetId="2">#REF!</definedName>
    <definedName name="dp_docStatus" localSheetId="0">#REF!</definedName>
    <definedName name="dp_docStatus" localSheetId="4">#REF!</definedName>
    <definedName name="dp_docStatus" localSheetId="3">#REF!</definedName>
    <definedName name="dp_docStatus" localSheetId="1">#REF!</definedName>
    <definedName name="dp_docStatus">#REF!</definedName>
    <definedName name="dp_docTitle" localSheetId="2">#REF!</definedName>
    <definedName name="dp_docTitle" localSheetId="0">#REF!</definedName>
    <definedName name="dp_docTitle" localSheetId="4">#REF!</definedName>
    <definedName name="dp_docTitle" localSheetId="3">#REF!</definedName>
    <definedName name="dp_docTitle" localSheetId="1">#REF!</definedName>
    <definedName name="dp_docTitle">#REF!</definedName>
    <definedName name="dp_docTypeAndNumber" localSheetId="2">#REF!</definedName>
    <definedName name="dp_docTypeAndNumber" localSheetId="0">#REF!</definedName>
    <definedName name="dp_docTypeAndNumber" localSheetId="4">#REF!</definedName>
    <definedName name="dp_docTypeAndNumber" localSheetId="3">#REF!</definedName>
    <definedName name="dp_docTypeAndNumber" localSheetId="1">#REF!</definedName>
    <definedName name="dp_docTypeAndNumber">#REF!</definedName>
    <definedName name="dp_firstParty" localSheetId="2">#REF!</definedName>
    <definedName name="dp_firstParty" localSheetId="0">#REF!</definedName>
    <definedName name="dp_firstParty" localSheetId="4">#REF!</definedName>
    <definedName name="dp_firstParty" localSheetId="3">#REF!</definedName>
    <definedName name="dp_firstParty" localSheetId="1">#REF!</definedName>
    <definedName name="dp_firstParty">#REF!</definedName>
    <definedName name="dp_secondParty" localSheetId="2">#REF!</definedName>
    <definedName name="dp_secondParty" localSheetId="0">#REF!</definedName>
    <definedName name="dp_secondParty" localSheetId="4">#REF!</definedName>
    <definedName name="dp_secondParty" localSheetId="3">#REF!</definedName>
    <definedName name="dp_secondParty" localSheetId="1">#REF!</definedName>
    <definedName name="dp_secondParty">#REF!</definedName>
    <definedName name="_xlnm.Print_Area" localSheetId="2">Betriebsleistungen!$A$1:$AG$124</definedName>
    <definedName name="_xlnm.Print_Area" localSheetId="4">Skillprofile!$B$2:$S$44</definedName>
    <definedName name="_xlnm.Print_Area" localSheetId="3">Transition!$A$1:$H$17</definedName>
    <definedName name="_xlnm.Print_Titles" localSheetId="2">Betriebsleistungen!$6:$6</definedName>
    <definedName name="_xlnm.Print_Titles" localSheetId="4">Skillprofile!$2:$6</definedName>
    <definedName name="ii" localSheetId="2" hidden="1">{"REPORT100",#N/A,FALSE,"100 &amp; 110"}</definedName>
    <definedName name="ii" localSheetId="0" hidden="1">{"REPORT100",#N/A,FALSE,"100 &amp; 110"}</definedName>
    <definedName name="ii" localSheetId="4" hidden="1">{"REPORT100",#N/A,FALSE,"100 &amp; 110"}</definedName>
    <definedName name="ii" localSheetId="3" hidden="1">{"REPORT100",#N/A,FALSE,"100 &amp; 110"}</definedName>
    <definedName name="ii" localSheetId="1" hidden="1">{"REPORT100",#N/A,FALSE,"100 &amp; 110"}</definedName>
    <definedName name="ii" hidden="1">{"REPORT100",#N/A,FALSE,"100 &amp; 110"}</definedName>
    <definedName name="iOC_LANG_DE">TRUE</definedName>
    <definedName name="ISG" localSheetId="2" hidden="1">{"REPORT100",#N/A,FALSE,"100 &amp; 110"}</definedName>
    <definedName name="ISG" localSheetId="0" hidden="1">{"REPORT100",#N/A,FALSE,"100 &amp; 110"}</definedName>
    <definedName name="ISG" localSheetId="4" hidden="1">{"REPORT100",#N/A,FALSE,"100 &amp; 110"}</definedName>
    <definedName name="ISG" localSheetId="3" hidden="1">{"REPORT100",#N/A,FALSE,"100 &amp; 110"}</definedName>
    <definedName name="ISG" localSheetId="1" hidden="1">{"REPORT100",#N/A,FALSE,"100 &amp; 110"}</definedName>
    <definedName name="ISG" hidden="1">{"REPORT100",#N/A,FALSE,"100 &amp; 110"}</definedName>
    <definedName name="kbid" localSheetId="2" hidden="1">{"PRICE",#N/A,FALSE,"PRICE VAR"}</definedName>
    <definedName name="kbid" localSheetId="0" hidden="1">{"PRICE",#N/A,FALSE,"PRICE VAR"}</definedName>
    <definedName name="kbid" localSheetId="4" hidden="1">{"PRICE",#N/A,FALSE,"PRICE VAR"}</definedName>
    <definedName name="kbid" localSheetId="3" hidden="1">{"PRICE",#N/A,FALSE,"PRICE VAR"}</definedName>
    <definedName name="kbid" localSheetId="1" hidden="1">{"PRICE",#N/A,FALSE,"PRICE VAR"}</definedName>
    <definedName name="kbid" hidden="1">{"PRICE",#N/A,FALSE,"PRICE VAR"}</definedName>
    <definedName name="kdibm" localSheetId="2" hidden="1">{"REPORT100",#N/A,FALSE,"100 &amp; 110"}</definedName>
    <definedName name="kdibm" localSheetId="0" hidden="1">{"REPORT100",#N/A,FALSE,"100 &amp; 110"}</definedName>
    <definedName name="kdibm" localSheetId="4" hidden="1">{"REPORT100",#N/A,FALSE,"100 &amp; 110"}</definedName>
    <definedName name="kdibm" localSheetId="3" hidden="1">{"REPORT100",#N/A,FALSE,"100 &amp; 110"}</definedName>
    <definedName name="kdibm" localSheetId="1" hidden="1">{"REPORT100",#N/A,FALSE,"100 &amp; 110"}</definedName>
    <definedName name="kdibm" hidden="1">{"REPORT100",#N/A,FALSE,"100 &amp; 110"}</definedName>
    <definedName name="kibmb" localSheetId="2" hidden="1">{"MFG COGS",#N/A,FALSE,"MFG COGS";"MFGCOGS ESTIMATES",#N/A,FALSE,"MFG COGS"}</definedName>
    <definedName name="kibmb" localSheetId="0" hidden="1">{"MFG COGS",#N/A,FALSE,"MFG COGS";"MFGCOGS ESTIMATES",#N/A,FALSE,"MFG COGS"}</definedName>
    <definedName name="kibmb" localSheetId="4" hidden="1">{"MFG COGS",#N/A,FALSE,"MFG COGS";"MFGCOGS ESTIMATES",#N/A,FALSE,"MFG COGS"}</definedName>
    <definedName name="kibmb" localSheetId="3" hidden="1">{"MFG COGS",#N/A,FALSE,"MFG COGS";"MFGCOGS ESTIMATES",#N/A,FALSE,"MFG COGS"}</definedName>
    <definedName name="kibmb" localSheetId="1" hidden="1">{"MFG COGS",#N/A,FALSE,"MFG COGS";"MFGCOGS ESTIMATES",#N/A,FALSE,"MFG COGS"}</definedName>
    <definedName name="kibmb" hidden="1">{"MFG COGS",#N/A,FALSE,"MFG COGS";"MFGCOGS ESTIMATES",#N/A,FALSE,"MFG COGS"}</definedName>
    <definedName name="kiby\" localSheetId="2" hidden="1">{"JOBCOGS",#N/A,FALSE,"JOB COGS";"JOBHIST",#N/A,FALSE,"JOB COGS"}</definedName>
    <definedName name="kiby\" localSheetId="0" hidden="1">{"JOBCOGS",#N/A,FALSE,"JOB COGS";"JOBHIST",#N/A,FALSE,"JOB COGS"}</definedName>
    <definedName name="kiby\" localSheetId="4" hidden="1">{"JOBCOGS",#N/A,FALSE,"JOB COGS";"JOBHIST",#N/A,FALSE,"JOB COGS"}</definedName>
    <definedName name="kiby\" localSheetId="3" hidden="1">{"JOBCOGS",#N/A,FALSE,"JOB COGS";"JOBHIST",#N/A,FALSE,"JOB COGS"}</definedName>
    <definedName name="kiby\" localSheetId="1" hidden="1">{"JOBCOGS",#N/A,FALSE,"JOB COGS";"JOBHIST",#N/A,FALSE,"JOB COGS"}</definedName>
    <definedName name="kiby\" hidden="1">{"JOBCOGS",#N/A,FALSE,"JOB COGS";"JOBHIST",#N/A,FALSE,"JOB COGS"}</definedName>
    <definedName name="kim" localSheetId="2" hidden="1">{"CONSOL",#N/A,FALSE,"CONSOLIDATION"}</definedName>
    <definedName name="kim" localSheetId="0" hidden="1">{"CONSOL",#N/A,FALSE,"CONSOLIDATION"}</definedName>
    <definedName name="kim" localSheetId="4" hidden="1">{"CONSOL",#N/A,FALSE,"CONSOLIDATION"}</definedName>
    <definedName name="kim" localSheetId="3" hidden="1">{"CONSOL",#N/A,FALSE,"CONSOLIDATION"}</definedName>
    <definedName name="kim" localSheetId="1" hidden="1">{"CONSOL",#N/A,FALSE,"CONSOLIDATION"}</definedName>
    <definedName name="kim" hidden="1">{"CONSOL",#N/A,FALSE,"CONSOLIDATION"}</definedName>
    <definedName name="kimb" localSheetId="2" hidden="1">{"EXCH HIST",#N/A,FALSE,"EXCHANGE VAR";"RATES",#N/A,FALSE,"EXCHANGE VAR"}</definedName>
    <definedName name="kimb" localSheetId="0" hidden="1">{"EXCH HIST",#N/A,FALSE,"EXCHANGE VAR";"RATES",#N/A,FALSE,"EXCHANGE VAR"}</definedName>
    <definedName name="kimb" localSheetId="4" hidden="1">{"EXCH HIST",#N/A,FALSE,"EXCHANGE VAR";"RATES",#N/A,FALSE,"EXCHANGE VAR"}</definedName>
    <definedName name="kimb" localSheetId="3" hidden="1">{"EXCH HIST",#N/A,FALSE,"EXCHANGE VAR";"RATES",#N/A,FALSE,"EXCHANGE VAR"}</definedName>
    <definedName name="kimb" localSheetId="1" hidden="1">{"EXCH HIST",#N/A,FALSE,"EXCHANGE VAR";"RATES",#N/A,FALSE,"EXCHANGE VAR"}</definedName>
    <definedName name="kimb" hidden="1">{"EXCH HIST",#N/A,FALSE,"EXCHANGE VAR";"RATES",#N/A,FALSE,"EXCHANGE VAR"}</definedName>
    <definedName name="kimbmb" localSheetId="2" hidden="1">{"MFGVAR",#N/A,FALSE,"MFG VAR"}</definedName>
    <definedName name="kimbmb" localSheetId="0" hidden="1">{"MFGVAR",#N/A,FALSE,"MFG VAR"}</definedName>
    <definedName name="kimbmb" localSheetId="4" hidden="1">{"MFGVAR",#N/A,FALSE,"MFG VAR"}</definedName>
    <definedName name="kimbmb" localSheetId="3" hidden="1">{"MFGVAR",#N/A,FALSE,"MFG VAR"}</definedName>
    <definedName name="kimbmb" localSheetId="1" hidden="1">{"MFGVAR",#N/A,FALSE,"MFG VAR"}</definedName>
    <definedName name="kimbmb" hidden="1">{"MFGVAR",#N/A,FALSE,"MFG VAR"}</definedName>
    <definedName name="kodak" localSheetId="2" hidden="1">{"REPORT100",#N/A,FALSE,"100 &amp; 110"}</definedName>
    <definedName name="kodak" localSheetId="0" hidden="1">{"REPORT100",#N/A,FALSE,"100 &amp; 110"}</definedName>
    <definedName name="kodak" localSheetId="4" hidden="1">{"REPORT100",#N/A,FALSE,"100 &amp; 110"}</definedName>
    <definedName name="kodak" localSheetId="3" hidden="1">{"REPORT100",#N/A,FALSE,"100 &amp; 110"}</definedName>
    <definedName name="kodak" localSheetId="1" hidden="1">{"REPORT100",#N/A,FALSE,"100 &amp; 110"}</definedName>
    <definedName name="kodak" hidden="1">{"REPORT100",#N/A,FALSE,"100 &amp; 110"}</definedName>
    <definedName name="kodakrjs" localSheetId="2" hidden="1">{"MFG COGS",#N/A,FALSE,"MFG COGS";"MFGCOGS ESTIMATES",#N/A,FALSE,"MFG COGS"}</definedName>
    <definedName name="kodakrjs" localSheetId="0" hidden="1">{"MFG COGS",#N/A,FALSE,"MFG COGS";"MFGCOGS ESTIMATES",#N/A,FALSE,"MFG COGS"}</definedName>
    <definedName name="kodakrjs" localSheetId="4" hidden="1">{"MFG COGS",#N/A,FALSE,"MFG COGS";"MFGCOGS ESTIMATES",#N/A,FALSE,"MFG COGS"}</definedName>
    <definedName name="kodakrjs" localSheetId="3" hidden="1">{"MFG COGS",#N/A,FALSE,"MFG COGS";"MFGCOGS ESTIMATES",#N/A,FALSE,"MFG COGS"}</definedName>
    <definedName name="kodakrjs" localSheetId="1" hidden="1">{"MFG COGS",#N/A,FALSE,"MFG COGS";"MFGCOGS ESTIMATES",#N/A,FALSE,"MFG COGS"}</definedName>
    <definedName name="kodakrjs" hidden="1">{"MFG COGS",#N/A,FALSE,"MFG COGS";"MFGCOGS ESTIMATES",#N/A,FALSE,"MFG COGS"}</definedName>
    <definedName name="ListAttributeValues_DE" localSheetId="0" hidden="1">#REF!</definedName>
    <definedName name="ListAttributeValues_DE" hidden="1">[2]Definitionen!$B$5:$B$11</definedName>
    <definedName name="ListAttributeValues_DEU" localSheetId="0" hidden="1">#REF!</definedName>
    <definedName name="ListAttributeValues_DEU" hidden="1">[3]Definitionen!$B$5:$B$11</definedName>
    <definedName name="mmm" localSheetId="2" hidden="1">{"REPORT101",#N/A,FALSE,"101 &amp; 111"}</definedName>
    <definedName name="mmm" localSheetId="0" hidden="1">{"REPORT101",#N/A,FALSE,"101 &amp; 111"}</definedName>
    <definedName name="mmm" localSheetId="4" hidden="1">{"REPORT101",#N/A,FALSE,"101 &amp; 111"}</definedName>
    <definedName name="mmm" localSheetId="3" hidden="1">{"REPORT101",#N/A,FALSE,"101 &amp; 111"}</definedName>
    <definedName name="mmm" localSheetId="1" hidden="1">{"REPORT101",#N/A,FALSE,"101 &amp; 111"}</definedName>
    <definedName name="mmm" hidden="1">{"REPORT101",#N/A,FALSE,"101 &amp; 111"}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86" l="1"/>
  <c r="C4" i="86" l="1"/>
  <c r="D4" i="88" l="1"/>
  <c r="C4" i="85" l="1"/>
  <c r="C4" i="83" l="1"/>
  <c r="X92" i="88" l="1"/>
  <c r="X91" i="88"/>
  <c r="X90" i="88"/>
  <c r="X89" i="88"/>
  <c r="X88" i="88"/>
  <c r="X87" i="88"/>
  <c r="X83" i="88"/>
  <c r="X81" i="88"/>
  <c r="X80" i="88"/>
  <c r="X79" i="88"/>
  <c r="X78" i="88"/>
  <c r="X77" i="88"/>
  <c r="X76" i="88"/>
  <c r="X74" i="88"/>
  <c r="X73" i="88"/>
  <c r="X72" i="88"/>
  <c r="X71" i="88"/>
  <c r="X70" i="88"/>
  <c r="X69" i="88"/>
  <c r="X68" i="88"/>
  <c r="X67" i="88"/>
  <c r="X66" i="88"/>
  <c r="X65" i="88"/>
  <c r="X64" i="88"/>
  <c r="X63" i="88"/>
  <c r="X61" i="88"/>
  <c r="X60" i="88"/>
  <c r="X59" i="88"/>
  <c r="X58" i="88"/>
  <c r="X57" i="88"/>
  <c r="X56" i="88"/>
  <c r="X55" i="88"/>
  <c r="X54" i="88"/>
  <c r="X53" i="88"/>
  <c r="X52" i="88"/>
  <c r="X51" i="88"/>
  <c r="X50" i="88"/>
  <c r="X48" i="88"/>
  <c r="X47" i="88"/>
  <c r="X46" i="88"/>
  <c r="X45" i="88"/>
  <c r="X44" i="88"/>
  <c r="X43" i="88"/>
  <c r="X42" i="88"/>
  <c r="X41" i="88"/>
  <c r="X40" i="88"/>
  <c r="X39" i="88"/>
  <c r="X38" i="88"/>
  <c r="X37" i="88"/>
  <c r="X35" i="88"/>
  <c r="X34" i="88"/>
  <c r="X33" i="88"/>
  <c r="X32" i="88"/>
  <c r="X31" i="88"/>
  <c r="X30" i="88"/>
  <c r="X29" i="88"/>
  <c r="X28" i="88"/>
  <c r="X27" i="88"/>
  <c r="X26" i="88"/>
  <c r="X25" i="88"/>
  <c r="X24" i="88"/>
  <c r="X22" i="88"/>
  <c r="X21" i="88"/>
  <c r="X20" i="88"/>
  <c r="X19" i="88"/>
  <c r="X18" i="88"/>
  <c r="X17" i="88"/>
  <c r="X16" i="88"/>
  <c r="X15" i="88"/>
  <c r="X14" i="88"/>
  <c r="X13" i="88"/>
  <c r="X12" i="88"/>
  <c r="X11" i="88"/>
  <c r="X8" i="88"/>
  <c r="P11" i="88"/>
  <c r="R37" i="86" l="1"/>
  <c r="Q37" i="86"/>
  <c r="M37" i="86"/>
  <c r="L37" i="86"/>
  <c r="I37" i="86"/>
  <c r="N37" i="86" l="1"/>
  <c r="S37" i="86"/>
  <c r="AE116" i="88" l="1"/>
  <c r="AA116" i="88"/>
  <c r="AB116" i="88"/>
  <c r="X116" i="88"/>
  <c r="AD115" i="88"/>
  <c r="AD114" i="88"/>
  <c r="AD117" i="88"/>
  <c r="Z11" i="88"/>
  <c r="Z12" i="88"/>
  <c r="AD12" i="88" s="1"/>
  <c r="Z13" i="88"/>
  <c r="AD13" i="88" s="1"/>
  <c r="Z14" i="88"/>
  <c r="Z15" i="88"/>
  <c r="AD15" i="88" s="1"/>
  <c r="Z16" i="88"/>
  <c r="AD16" i="88" s="1"/>
  <c r="Z17" i="88"/>
  <c r="Z18" i="88"/>
  <c r="AD18" i="88" s="1"/>
  <c r="Z19" i="88"/>
  <c r="AD19" i="88" s="1"/>
  <c r="Z20" i="88"/>
  <c r="Z21" i="88"/>
  <c r="AD21" i="88" s="1"/>
  <c r="Z22" i="88"/>
  <c r="AD22" i="88" s="1"/>
  <c r="Z24" i="88"/>
  <c r="Z25" i="88"/>
  <c r="AD25" i="88" s="1"/>
  <c r="Z26" i="88"/>
  <c r="AD26" i="88" s="1"/>
  <c r="Z27" i="88"/>
  <c r="Z28" i="88"/>
  <c r="AD28" i="88" s="1"/>
  <c r="Z29" i="88"/>
  <c r="AD29" i="88" s="1"/>
  <c r="Z30" i="88"/>
  <c r="AD30" i="88" s="1"/>
  <c r="Z31" i="88"/>
  <c r="AD31" i="88" s="1"/>
  <c r="Z32" i="88"/>
  <c r="AD32" i="88" s="1"/>
  <c r="Z33" i="88"/>
  <c r="AD33" i="88" s="1"/>
  <c r="Z34" i="88"/>
  <c r="AD34" i="88" s="1"/>
  <c r="Z35" i="88"/>
  <c r="AD35" i="88" s="1"/>
  <c r="Z37" i="88"/>
  <c r="AD37" i="88" s="1"/>
  <c r="AF37" i="88" s="1"/>
  <c r="Z38" i="88"/>
  <c r="AD38" i="88" s="1"/>
  <c r="Z39" i="88"/>
  <c r="AD39" i="88" s="1"/>
  <c r="Z40" i="88"/>
  <c r="AD40" i="88" s="1"/>
  <c r="Z41" i="88"/>
  <c r="AD41" i="88" s="1"/>
  <c r="Z42" i="88"/>
  <c r="AD42" i="88" s="1"/>
  <c r="Z43" i="88"/>
  <c r="AD43" i="88" s="1"/>
  <c r="Z44" i="88"/>
  <c r="AD44" i="88" s="1"/>
  <c r="Z45" i="88"/>
  <c r="AD45" i="88" s="1"/>
  <c r="Z46" i="88"/>
  <c r="AD46" i="88" s="1"/>
  <c r="Z47" i="88"/>
  <c r="AD47" i="88" s="1"/>
  <c r="Z48" i="88"/>
  <c r="AD48" i="88" s="1"/>
  <c r="Z50" i="88"/>
  <c r="AD50" i="88" s="1"/>
  <c r="AF50" i="88" s="1"/>
  <c r="Z51" i="88"/>
  <c r="AD51" i="88" s="1"/>
  <c r="Z52" i="88"/>
  <c r="AD52" i="88" s="1"/>
  <c r="Z53" i="88"/>
  <c r="AD53" i="88" s="1"/>
  <c r="Z54" i="88"/>
  <c r="AD54" i="88" s="1"/>
  <c r="Z55" i="88"/>
  <c r="AD55" i="88" s="1"/>
  <c r="Z56" i="88"/>
  <c r="AD56" i="88" s="1"/>
  <c r="Z57" i="88"/>
  <c r="AD57" i="88" s="1"/>
  <c r="Z58" i="88"/>
  <c r="AD58" i="88" s="1"/>
  <c r="Z59" i="88"/>
  <c r="AD59" i="88" s="1"/>
  <c r="Z60" i="88"/>
  <c r="AD60" i="88" s="1"/>
  <c r="Z61" i="88"/>
  <c r="AD61" i="88" s="1"/>
  <c r="Z63" i="88"/>
  <c r="Z64" i="88"/>
  <c r="AD64" i="88" s="1"/>
  <c r="Z65" i="88"/>
  <c r="AD65" i="88" s="1"/>
  <c r="Z66" i="88"/>
  <c r="AD66" i="88" s="1"/>
  <c r="Z67" i="88"/>
  <c r="AD67" i="88" s="1"/>
  <c r="Z68" i="88"/>
  <c r="AD68" i="88" s="1"/>
  <c r="Z69" i="88"/>
  <c r="Z70" i="88"/>
  <c r="AD70" i="88" s="1"/>
  <c r="Z71" i="88"/>
  <c r="AD71" i="88" s="1"/>
  <c r="Z72" i="88"/>
  <c r="Z73" i="88"/>
  <c r="AD73" i="88" s="1"/>
  <c r="Z74" i="88"/>
  <c r="AD74" i="88" s="1"/>
  <c r="Z76" i="88"/>
  <c r="AD76" i="88" s="1"/>
  <c r="Z77" i="88"/>
  <c r="AD77" i="88" s="1"/>
  <c r="Z78" i="88"/>
  <c r="AD78" i="88" s="1"/>
  <c r="Z79" i="88"/>
  <c r="AD79" i="88" s="1"/>
  <c r="Z80" i="88"/>
  <c r="AD80" i="88" s="1"/>
  <c r="Z81" i="88"/>
  <c r="AD81" i="88" s="1"/>
  <c r="Z83" i="88"/>
  <c r="Z87" i="88"/>
  <c r="AD87" i="88" s="1"/>
  <c r="AF89" i="88" s="1"/>
  <c r="AD88" i="88"/>
  <c r="AD89" i="88"/>
  <c r="Z90" i="88"/>
  <c r="AD90" i="88" s="1"/>
  <c r="AD91" i="88"/>
  <c r="AD92" i="88"/>
  <c r="Z95" i="88"/>
  <c r="AD95" i="88" s="1"/>
  <c r="AF95" i="88" s="1"/>
  <c r="Z96" i="88"/>
  <c r="AD96" i="88" s="1"/>
  <c r="AF96" i="88" s="1"/>
  <c r="Z97" i="88"/>
  <c r="AD97" i="88" s="1"/>
  <c r="AF97" i="88" s="1"/>
  <c r="Z98" i="88"/>
  <c r="Z99" i="88"/>
  <c r="AD99" i="88" s="1"/>
  <c r="AF99" i="88" s="1"/>
  <c r="Z100" i="88"/>
  <c r="AD100" i="88" s="1"/>
  <c r="AF100" i="88" s="1"/>
  <c r="Z101" i="88"/>
  <c r="AD101" i="88" s="1"/>
  <c r="Z102" i="88"/>
  <c r="AD102" i="88" s="1"/>
  <c r="Z104" i="88"/>
  <c r="AD104" i="88" s="1"/>
  <c r="Z107" i="88"/>
  <c r="AD107" i="88" s="1"/>
  <c r="AF107" i="88" s="1"/>
  <c r="Z108" i="88"/>
  <c r="AD108" i="88" s="1"/>
  <c r="AF108" i="88" s="1"/>
  <c r="Z109" i="88"/>
  <c r="AD109" i="88" s="1"/>
  <c r="AF109" i="88" s="1"/>
  <c r="Z8" i="88"/>
  <c r="X98" i="88"/>
  <c r="X97" i="88"/>
  <c r="X96" i="88"/>
  <c r="P98" i="88"/>
  <c r="P96" i="88"/>
  <c r="P95" i="88"/>
  <c r="AF110" i="88" l="1"/>
  <c r="AB87" i="88"/>
  <c r="AD63" i="88"/>
  <c r="AB65" i="88"/>
  <c r="AB64" i="88"/>
  <c r="AF39" i="88"/>
  <c r="AD20" i="88"/>
  <c r="AB51" i="88"/>
  <c r="AF51" i="88"/>
  <c r="AD72" i="88"/>
  <c r="AB52" i="88"/>
  <c r="AF52" i="88"/>
  <c r="AB37" i="88"/>
  <c r="AB50" i="88"/>
  <c r="AB88" i="88"/>
  <c r="AF38" i="88"/>
  <c r="AB39" i="88"/>
  <c r="AB89" i="88"/>
  <c r="AF87" i="88"/>
  <c r="AD24" i="88"/>
  <c r="AB26" i="88"/>
  <c r="AB25" i="88"/>
  <c r="AB24" i="88"/>
  <c r="AD83" i="88"/>
  <c r="AD17" i="88"/>
  <c r="AD27" i="88"/>
  <c r="AD14" i="88"/>
  <c r="AF88" i="88"/>
  <c r="AD11" i="88"/>
  <c r="AB13" i="88"/>
  <c r="AB12" i="88"/>
  <c r="AB11" i="88"/>
  <c r="AB38" i="88"/>
  <c r="AD69" i="88"/>
  <c r="AD8" i="88"/>
  <c r="AB8" i="88"/>
  <c r="AB96" i="88"/>
  <c r="AD116" i="88"/>
  <c r="AF116" i="88" s="1"/>
  <c r="AB98" i="88"/>
  <c r="AD98" i="88"/>
  <c r="AF98" i="88" s="1"/>
  <c r="AA14" i="88"/>
  <c r="AB14" i="88" s="1"/>
  <c r="F103" i="88"/>
  <c r="F105" i="88"/>
  <c r="P104" i="88"/>
  <c r="P101" i="88"/>
  <c r="P102" i="88"/>
  <c r="P22" i="88"/>
  <c r="P21" i="88"/>
  <c r="P20" i="88"/>
  <c r="P35" i="88"/>
  <c r="P34" i="88"/>
  <c r="P33" i="88"/>
  <c r="P74" i="88"/>
  <c r="P73" i="88"/>
  <c r="P72" i="88"/>
  <c r="P61" i="88"/>
  <c r="P60" i="88"/>
  <c r="P59" i="88"/>
  <c r="P48" i="88"/>
  <c r="P47" i="88"/>
  <c r="P46" i="88"/>
  <c r="P43" i="88"/>
  <c r="P45" i="88"/>
  <c r="P44" i="88"/>
  <c r="P71" i="88"/>
  <c r="P70" i="88"/>
  <c r="P69" i="88"/>
  <c r="P58" i="88"/>
  <c r="P57" i="88"/>
  <c r="P56" i="88"/>
  <c r="P32" i="88"/>
  <c r="P31" i="88"/>
  <c r="P30" i="88"/>
  <c r="P19" i="88"/>
  <c r="P18" i="88"/>
  <c r="P17" i="88"/>
  <c r="P16" i="88"/>
  <c r="P15" i="88"/>
  <c r="P14" i="88"/>
  <c r="P68" i="88"/>
  <c r="P67" i="88"/>
  <c r="P66" i="88"/>
  <c r="P55" i="88"/>
  <c r="P54" i="88"/>
  <c r="P53" i="88"/>
  <c r="P42" i="88"/>
  <c r="P41" i="88"/>
  <c r="P40" i="88"/>
  <c r="P29" i="88"/>
  <c r="P28" i="88"/>
  <c r="P27" i="88"/>
  <c r="P65" i="88"/>
  <c r="P64" i="88"/>
  <c r="P63" i="88"/>
  <c r="P52" i="88"/>
  <c r="P51" i="88"/>
  <c r="P50" i="88"/>
  <c r="P39" i="88"/>
  <c r="P38" i="88"/>
  <c r="P37" i="88"/>
  <c r="P26" i="88"/>
  <c r="P25" i="88"/>
  <c r="P24" i="88"/>
  <c r="P13" i="88"/>
  <c r="P12" i="88"/>
  <c r="P8" i="88"/>
  <c r="L7" i="86"/>
  <c r="M7" i="86"/>
  <c r="M8" i="86"/>
  <c r="L9" i="86"/>
  <c r="M9" i="86"/>
  <c r="M10" i="86"/>
  <c r="L11" i="86"/>
  <c r="M11" i="86"/>
  <c r="M12" i="86"/>
  <c r="L13" i="86"/>
  <c r="M13" i="86"/>
  <c r="M14" i="86"/>
  <c r="L15" i="86"/>
  <c r="M15" i="86"/>
  <c r="M16" i="86"/>
  <c r="L17" i="86"/>
  <c r="M17" i="86"/>
  <c r="M18" i="86"/>
  <c r="L19" i="86"/>
  <c r="M19" i="86"/>
  <c r="M20" i="86"/>
  <c r="L21" i="86"/>
  <c r="M21" i="86"/>
  <c r="M22" i="86"/>
  <c r="L23" i="86"/>
  <c r="M23" i="86"/>
  <c r="M24" i="86"/>
  <c r="L25" i="86"/>
  <c r="M25" i="86"/>
  <c r="M26" i="86"/>
  <c r="L27" i="86"/>
  <c r="M27" i="86"/>
  <c r="R27" i="86" s="1"/>
  <c r="M28" i="86"/>
  <c r="R28" i="86" s="1"/>
  <c r="L29" i="86"/>
  <c r="Q29" i="86" s="1"/>
  <c r="M29" i="86"/>
  <c r="R29" i="86" s="1"/>
  <c r="M30" i="86"/>
  <c r="R30" i="86" s="1"/>
  <c r="L31" i="86"/>
  <c r="Q31" i="86" s="1"/>
  <c r="M31" i="86"/>
  <c r="R31" i="86" s="1"/>
  <c r="M32" i="86"/>
  <c r="R32" i="86" s="1"/>
  <c r="L33" i="86"/>
  <c r="Q33" i="86" s="1"/>
  <c r="M33" i="86"/>
  <c r="M34" i="86"/>
  <c r="R34" i="86" s="1"/>
  <c r="L35" i="86"/>
  <c r="Q35" i="86" s="1"/>
  <c r="M35" i="86"/>
  <c r="M36" i="86"/>
  <c r="R36" i="86" s="1"/>
  <c r="L12" i="86"/>
  <c r="R26" i="86"/>
  <c r="R25" i="86"/>
  <c r="Q25" i="86"/>
  <c r="R24" i="86"/>
  <c r="R23" i="86"/>
  <c r="Q23" i="86"/>
  <c r="R22" i="86"/>
  <c r="R21" i="86"/>
  <c r="Q21" i="86"/>
  <c r="R20" i="86"/>
  <c r="R19" i="86"/>
  <c r="Q19" i="86"/>
  <c r="R18" i="86"/>
  <c r="R17" i="86"/>
  <c r="Q17" i="86"/>
  <c r="R16" i="86"/>
  <c r="R15" i="86"/>
  <c r="Q15" i="86"/>
  <c r="R14" i="86"/>
  <c r="R13" i="86"/>
  <c r="Q13" i="86"/>
  <c r="R12" i="86"/>
  <c r="R11" i="86"/>
  <c r="Q11" i="86"/>
  <c r="R10" i="86"/>
  <c r="R9" i="86"/>
  <c r="Q9" i="86"/>
  <c r="R8" i="86"/>
  <c r="R7" i="86"/>
  <c r="Q7" i="86"/>
  <c r="AF26" i="88" l="1"/>
  <c r="AF25" i="88"/>
  <c r="AF24" i="88"/>
  <c r="AF11" i="88"/>
  <c r="AF12" i="88"/>
  <c r="AF13" i="88"/>
  <c r="AF83" i="88"/>
  <c r="AF8" i="88"/>
  <c r="N12" i="86"/>
  <c r="AF65" i="88"/>
  <c r="AF64" i="88"/>
  <c r="AF63" i="88"/>
  <c r="N17" i="86"/>
  <c r="N9" i="86"/>
  <c r="S11" i="86"/>
  <c r="S19" i="86"/>
  <c r="N21" i="86"/>
  <c r="N13" i="86"/>
  <c r="N35" i="86"/>
  <c r="N33" i="86"/>
  <c r="N25" i="86"/>
  <c r="S31" i="86"/>
  <c r="N27" i="86"/>
  <c r="N23" i="86"/>
  <c r="N19" i="86"/>
  <c r="N15" i="86"/>
  <c r="N11" i="86"/>
  <c r="N7" i="86"/>
  <c r="N29" i="86"/>
  <c r="Q27" i="86"/>
  <c r="S27" i="86" s="1"/>
  <c r="S7" i="86"/>
  <c r="N31" i="86"/>
  <c r="R33" i="86"/>
  <c r="S33" i="86" s="1"/>
  <c r="S29" i="86"/>
  <c r="R35" i="86"/>
  <c r="S35" i="86" s="1"/>
  <c r="S15" i="86"/>
  <c r="S9" i="86"/>
  <c r="S13" i="86"/>
  <c r="S21" i="86"/>
  <c r="S25" i="86"/>
  <c r="S17" i="86"/>
  <c r="S23" i="86"/>
  <c r="X102" i="88" l="1"/>
  <c r="X104" i="88"/>
  <c r="X105" i="88" s="1"/>
  <c r="X109" i="88"/>
  <c r="X114" i="88"/>
  <c r="AE92" i="88"/>
  <c r="AF92" i="88" s="1"/>
  <c r="AE91" i="88"/>
  <c r="AF91" i="88" s="1"/>
  <c r="AE90" i="88"/>
  <c r="AF90" i="88" s="1"/>
  <c r="AF93" i="88" s="1"/>
  <c r="AA91" i="88"/>
  <c r="AB91" i="88" s="1"/>
  <c r="AA92" i="88"/>
  <c r="AB92" i="88" s="1"/>
  <c r="AA90" i="88"/>
  <c r="AB90" i="88" s="1"/>
  <c r="AA74" i="88"/>
  <c r="AB74" i="88" s="1"/>
  <c r="AA73" i="88"/>
  <c r="AB73" i="88" s="1"/>
  <c r="AA72" i="88"/>
  <c r="AB72" i="88" s="1"/>
  <c r="AA71" i="88"/>
  <c r="AB71" i="88" s="1"/>
  <c r="AA70" i="88"/>
  <c r="AB70" i="88" s="1"/>
  <c r="AA69" i="88"/>
  <c r="AB69" i="88" s="1"/>
  <c r="AA68" i="88"/>
  <c r="AB68" i="88" s="1"/>
  <c r="AA67" i="88"/>
  <c r="AB67" i="88" s="1"/>
  <c r="AA66" i="88"/>
  <c r="AB66" i="88" s="1"/>
  <c r="AA61" i="88"/>
  <c r="AB61" i="88" s="1"/>
  <c r="AA60" i="88"/>
  <c r="AB60" i="88" s="1"/>
  <c r="AA59" i="88"/>
  <c r="AB59" i="88" s="1"/>
  <c r="AA58" i="88"/>
  <c r="AB58" i="88" s="1"/>
  <c r="AA57" i="88"/>
  <c r="AB57" i="88" s="1"/>
  <c r="AA56" i="88"/>
  <c r="AB56" i="88" s="1"/>
  <c r="AA55" i="88"/>
  <c r="AB55" i="88" s="1"/>
  <c r="AA54" i="88"/>
  <c r="AB54" i="88" s="1"/>
  <c r="AA53" i="88"/>
  <c r="AB53" i="88" s="1"/>
  <c r="AE74" i="88"/>
  <c r="AF74" i="88" s="1"/>
  <c r="AE73" i="88"/>
  <c r="AF73" i="88" s="1"/>
  <c r="AE72" i="88"/>
  <c r="AF72" i="88" s="1"/>
  <c r="AE71" i="88"/>
  <c r="AF71" i="88" s="1"/>
  <c r="AE70" i="88"/>
  <c r="AF70" i="88" s="1"/>
  <c r="AE69" i="88"/>
  <c r="AF69" i="88" s="1"/>
  <c r="AE68" i="88"/>
  <c r="AF68" i="88" s="1"/>
  <c r="AE67" i="88"/>
  <c r="AF67" i="88" s="1"/>
  <c r="AE66" i="88"/>
  <c r="AF66" i="88" s="1"/>
  <c r="AE61" i="88"/>
  <c r="AF61" i="88" s="1"/>
  <c r="AE60" i="88"/>
  <c r="AF60" i="88" s="1"/>
  <c r="AE59" i="88"/>
  <c r="AF59" i="88" s="1"/>
  <c r="AE58" i="88"/>
  <c r="AF58" i="88" s="1"/>
  <c r="AE57" i="88"/>
  <c r="AF57" i="88" s="1"/>
  <c r="AE56" i="88"/>
  <c r="AF56" i="88" s="1"/>
  <c r="AE55" i="88"/>
  <c r="AF55" i="88" s="1"/>
  <c r="AE54" i="88"/>
  <c r="AF54" i="88" s="1"/>
  <c r="AE53" i="88"/>
  <c r="AF53" i="88" s="1"/>
  <c r="AE48" i="88"/>
  <c r="AF48" i="88" s="1"/>
  <c r="AE47" i="88"/>
  <c r="AF47" i="88" s="1"/>
  <c r="AE46" i="88"/>
  <c r="AF46" i="88" s="1"/>
  <c r="AE45" i="88"/>
  <c r="AF45" i="88" s="1"/>
  <c r="AE44" i="88"/>
  <c r="AF44" i="88" s="1"/>
  <c r="AE43" i="88"/>
  <c r="AF43" i="88" s="1"/>
  <c r="AE42" i="88"/>
  <c r="AF42" i="88" s="1"/>
  <c r="AE41" i="88"/>
  <c r="AF41" i="88" s="1"/>
  <c r="AE40" i="88"/>
  <c r="AF40" i="88" s="1"/>
  <c r="AA48" i="88"/>
  <c r="AB48" i="88" s="1"/>
  <c r="AA47" i="88"/>
  <c r="AB47" i="88" s="1"/>
  <c r="AA46" i="88"/>
  <c r="AB46" i="88" s="1"/>
  <c r="AA45" i="88"/>
  <c r="AB45" i="88" s="1"/>
  <c r="AA44" i="88"/>
  <c r="AB44" i="88" s="1"/>
  <c r="AA43" i="88"/>
  <c r="AB43" i="88" s="1"/>
  <c r="AA42" i="88"/>
  <c r="AB42" i="88" s="1"/>
  <c r="AA41" i="88"/>
  <c r="AB41" i="88" s="1"/>
  <c r="AA40" i="88"/>
  <c r="AB40" i="88" s="1"/>
  <c r="AE35" i="88"/>
  <c r="AF35" i="88" s="1"/>
  <c r="AE34" i="88"/>
  <c r="AF34" i="88" s="1"/>
  <c r="AE33" i="88"/>
  <c r="AF33" i="88" s="1"/>
  <c r="AE32" i="88"/>
  <c r="AF32" i="88" s="1"/>
  <c r="AE31" i="88"/>
  <c r="AF31" i="88" s="1"/>
  <c r="AE30" i="88"/>
  <c r="AF30" i="88" s="1"/>
  <c r="AE29" i="88"/>
  <c r="AF29" i="88" s="1"/>
  <c r="AE28" i="88"/>
  <c r="AF28" i="88" s="1"/>
  <c r="AE27" i="88"/>
  <c r="AF27" i="88" s="1"/>
  <c r="AA35" i="88"/>
  <c r="AB35" i="88" s="1"/>
  <c r="AA34" i="88"/>
  <c r="AB34" i="88" s="1"/>
  <c r="AA33" i="88"/>
  <c r="AB33" i="88" s="1"/>
  <c r="AA32" i="88"/>
  <c r="AB32" i="88" s="1"/>
  <c r="AA31" i="88"/>
  <c r="AB31" i="88" s="1"/>
  <c r="AA30" i="88"/>
  <c r="AB30" i="88" s="1"/>
  <c r="AA29" i="88"/>
  <c r="AB29" i="88" s="1"/>
  <c r="AA28" i="88"/>
  <c r="AB28" i="88" s="1"/>
  <c r="AA27" i="88"/>
  <c r="AB27" i="88" s="1"/>
  <c r="AE15" i="88"/>
  <c r="AF15" i="88" s="1"/>
  <c r="AE16" i="88"/>
  <c r="AF16" i="88" s="1"/>
  <c r="AE17" i="88"/>
  <c r="AF17" i="88" s="1"/>
  <c r="AE18" i="88"/>
  <c r="AF18" i="88" s="1"/>
  <c r="AE19" i="88"/>
  <c r="AF19" i="88" s="1"/>
  <c r="AE20" i="88"/>
  <c r="AF20" i="88" s="1"/>
  <c r="AE21" i="88"/>
  <c r="AF21" i="88" s="1"/>
  <c r="AE22" i="88"/>
  <c r="AF22" i="88" s="1"/>
  <c r="AE14" i="88"/>
  <c r="AF14" i="88" s="1"/>
  <c r="AA15" i="88"/>
  <c r="AB15" i="88" s="1"/>
  <c r="AA16" i="88"/>
  <c r="AB16" i="88" s="1"/>
  <c r="AA17" i="88"/>
  <c r="AB17" i="88" s="1"/>
  <c r="AA18" i="88"/>
  <c r="AB18" i="88" s="1"/>
  <c r="AA19" i="88"/>
  <c r="AB19" i="88" s="1"/>
  <c r="AA20" i="88"/>
  <c r="AB20" i="88" s="1"/>
  <c r="AA21" i="88"/>
  <c r="AB21" i="88" s="1"/>
  <c r="AA22" i="88"/>
  <c r="AB22" i="88" s="1"/>
  <c r="AE115" i="88"/>
  <c r="AF115" i="88" s="1"/>
  <c r="AE114" i="88"/>
  <c r="AF114" i="88" s="1"/>
  <c r="AF104" i="88"/>
  <c r="AF105" i="88" s="1"/>
  <c r="AE102" i="88"/>
  <c r="AF102" i="88" s="1"/>
  <c r="AE101" i="88"/>
  <c r="AF101" i="88" s="1"/>
  <c r="AE81" i="88"/>
  <c r="AF81" i="88" s="1"/>
  <c r="AE80" i="88"/>
  <c r="AF80" i="88" s="1"/>
  <c r="AE79" i="88"/>
  <c r="AF79" i="88" s="1"/>
  <c r="AE78" i="88"/>
  <c r="AF78" i="88" s="1"/>
  <c r="AE77" i="88"/>
  <c r="AF77" i="88" s="1"/>
  <c r="AE76" i="88"/>
  <c r="AF76" i="88" s="1"/>
  <c r="AA115" i="88"/>
  <c r="AB115" i="88" s="1"/>
  <c r="AA114" i="88"/>
  <c r="AB114" i="88" s="1"/>
  <c r="AB104" i="88"/>
  <c r="AB105" i="88" s="1"/>
  <c r="AA102" i="88"/>
  <c r="AB102" i="88" s="1"/>
  <c r="AA101" i="88"/>
  <c r="AB101" i="88" s="1"/>
  <c r="AA81" i="88"/>
  <c r="AB81" i="88" s="1"/>
  <c r="AA80" i="88"/>
  <c r="AB80" i="88" s="1"/>
  <c r="AA79" i="88"/>
  <c r="AB79" i="88" s="1"/>
  <c r="AA78" i="88"/>
  <c r="AB78" i="88" s="1"/>
  <c r="AA77" i="88"/>
  <c r="AB77" i="88" s="1"/>
  <c r="AA76" i="88"/>
  <c r="AB76" i="88" s="1"/>
  <c r="X108" i="88"/>
  <c r="X107" i="88"/>
  <c r="X101" i="88"/>
  <c r="X100" i="88"/>
  <c r="X99" i="88"/>
  <c r="X95" i="88"/>
  <c r="AB109" i="88"/>
  <c r="AB108" i="88"/>
  <c r="AB107" i="88"/>
  <c r="AB100" i="88"/>
  <c r="AB99" i="88"/>
  <c r="AB97" i="88"/>
  <c r="AB95" i="88"/>
  <c r="AB83" i="88"/>
  <c r="AB63" i="88"/>
  <c r="AF103" i="88" l="1"/>
  <c r="AB23" i="88"/>
  <c r="AF75" i="88"/>
  <c r="AB117" i="88"/>
  <c r="AB118" i="88" s="1"/>
  <c r="AF117" i="88"/>
  <c r="AF118" i="88" s="1"/>
  <c r="AF82" i="88"/>
  <c r="AF62" i="88"/>
  <c r="AF49" i="88"/>
  <c r="AF36" i="88"/>
  <c r="AF23" i="88"/>
  <c r="X103" i="88"/>
  <c r="X93" i="88"/>
  <c r="AB103" i="88"/>
  <c r="AB75" i="88"/>
  <c r="X110" i="88"/>
  <c r="AB82" i="88"/>
  <c r="AB110" i="88"/>
  <c r="AB93" i="88"/>
  <c r="AB62" i="88"/>
  <c r="AB49" i="88"/>
  <c r="X23" i="88"/>
  <c r="X36" i="88"/>
  <c r="X49" i="88"/>
  <c r="X62" i="88"/>
  <c r="X75" i="88"/>
  <c r="X82" i="88"/>
  <c r="AB36" i="88"/>
  <c r="X115" i="88"/>
  <c r="X117" i="88" s="1"/>
  <c r="X118" i="88" l="1"/>
  <c r="P100" i="88"/>
  <c r="P99" i="88" l="1"/>
  <c r="F75" i="88" l="1"/>
  <c r="F62" i="88"/>
  <c r="F49" i="88"/>
  <c r="F36" i="88"/>
  <c r="F23" i="88"/>
  <c r="F117" i="88" l="1"/>
  <c r="P115" i="88"/>
  <c r="P114" i="88"/>
  <c r="F110" i="88"/>
  <c r="P109" i="88"/>
  <c r="P108" i="88"/>
  <c r="P107" i="88"/>
  <c r="P97" i="88"/>
  <c r="F93" i="88"/>
  <c r="P92" i="88"/>
  <c r="P91" i="88"/>
  <c r="P90" i="88"/>
  <c r="P89" i="88"/>
  <c r="P88" i="88"/>
  <c r="P87" i="88"/>
  <c r="F85" i="88"/>
  <c r="R84" i="88"/>
  <c r="P84" i="88"/>
  <c r="P83" i="88"/>
  <c r="F82" i="88"/>
  <c r="P81" i="88"/>
  <c r="P80" i="88"/>
  <c r="P79" i="88"/>
  <c r="P78" i="88"/>
  <c r="P77" i="88"/>
  <c r="P76" i="88"/>
  <c r="F10" i="88"/>
  <c r="R9" i="88"/>
  <c r="P9" i="88"/>
  <c r="X84" i="88" l="1"/>
  <c r="AB84" i="88"/>
  <c r="AF84" i="88"/>
  <c r="AF85" i="88" s="1"/>
  <c r="X9" i="88"/>
  <c r="X10" i="88" s="1"/>
  <c r="AB9" i="88"/>
  <c r="AB10" i="88" s="1"/>
  <c r="AF9" i="88"/>
  <c r="AF10" i="88" s="1"/>
  <c r="AF111" i="88" s="1"/>
  <c r="X85" i="88"/>
  <c r="AB85" i="88"/>
  <c r="X111" i="88" l="1"/>
  <c r="X120" i="88" s="1"/>
  <c r="AB111" i="88"/>
  <c r="AB120" i="88" s="1"/>
  <c r="AF120" i="88"/>
  <c r="AF122" i="88" s="1"/>
  <c r="AB122" i="88" l="1"/>
  <c r="AB124" i="88" s="1"/>
  <c r="AF124" i="88"/>
  <c r="G36" i="86"/>
  <c r="I35" i="86"/>
  <c r="G34" i="86"/>
  <c r="I33" i="86"/>
  <c r="G32" i="86"/>
  <c r="I31" i="86"/>
  <c r="G30" i="86"/>
  <c r="L30" i="86" s="1"/>
  <c r="I29" i="86"/>
  <c r="G28" i="86"/>
  <c r="L28" i="86" s="1"/>
  <c r="I27" i="86"/>
  <c r="G26" i="86"/>
  <c r="L26" i="86" s="1"/>
  <c r="N26" i="86" s="1"/>
  <c r="I25" i="86"/>
  <c r="G24" i="86"/>
  <c r="L24" i="86" s="1"/>
  <c r="N24" i="86" s="1"/>
  <c r="I23" i="86"/>
  <c r="G22" i="86"/>
  <c r="L22" i="86" s="1"/>
  <c r="N22" i="86" s="1"/>
  <c r="I21" i="86"/>
  <c r="G20" i="86"/>
  <c r="L20" i="86" s="1"/>
  <c r="N20" i="86" s="1"/>
  <c r="I19" i="86"/>
  <c r="G18" i="86"/>
  <c r="L18" i="86" s="1"/>
  <c r="N18" i="86" s="1"/>
  <c r="I17" i="86"/>
  <c r="G16" i="86"/>
  <c r="L16" i="86" s="1"/>
  <c r="N16" i="86" s="1"/>
  <c r="I15" i="86"/>
  <c r="G14" i="86"/>
  <c r="L14" i="86" s="1"/>
  <c r="N14" i="86" s="1"/>
  <c r="I13" i="86"/>
  <c r="I11" i="86"/>
  <c r="G10" i="86"/>
  <c r="L10" i="86" s="1"/>
  <c r="N10" i="86" s="1"/>
  <c r="I9" i="86"/>
  <c r="G8" i="86"/>
  <c r="L8" i="86" s="1"/>
  <c r="N8" i="86" s="1"/>
  <c r="I7" i="86"/>
  <c r="H11" i="85"/>
  <c r="H16" i="85" s="1"/>
  <c r="H8" i="85"/>
  <c r="H13" i="85" s="1"/>
  <c r="H15" i="85" l="1"/>
  <c r="D8" i="83"/>
  <c r="H17" i="85"/>
  <c r="E8" i="83"/>
  <c r="Q28" i="86"/>
  <c r="S28" i="86" s="1"/>
  <c r="N28" i="86"/>
  <c r="Q30" i="86"/>
  <c r="S30" i="86" s="1"/>
  <c r="N30" i="86"/>
  <c r="I32" i="86"/>
  <c r="L32" i="86"/>
  <c r="I34" i="86"/>
  <c r="L34" i="86"/>
  <c r="I36" i="86"/>
  <c r="L36" i="86"/>
  <c r="X124" i="88"/>
  <c r="E9" i="83" s="1"/>
  <c r="D9" i="83"/>
  <c r="Q16" i="86"/>
  <c r="Q12" i="86"/>
  <c r="S12" i="86" s="1"/>
  <c r="Q8" i="86"/>
  <c r="S8" i="86" s="1"/>
  <c r="I12" i="86"/>
  <c r="I24" i="86"/>
  <c r="I16" i="86"/>
  <c r="I28" i="86"/>
  <c r="I30" i="86"/>
  <c r="I26" i="86"/>
  <c r="Q26" i="86"/>
  <c r="S26" i="86" s="1"/>
  <c r="I18" i="86"/>
  <c r="Q18" i="86"/>
  <c r="S18" i="86" s="1"/>
  <c r="I8" i="86"/>
  <c r="I40" i="86" s="1"/>
  <c r="I10" i="86"/>
  <c r="Q10" i="86"/>
  <c r="S10" i="86" s="1"/>
  <c r="Q20" i="86"/>
  <c r="S20" i="86" s="1"/>
  <c r="S16" i="86"/>
  <c r="I20" i="86"/>
  <c r="I22" i="86"/>
  <c r="Q22" i="86"/>
  <c r="S22" i="86" s="1"/>
  <c r="I14" i="86"/>
  <c r="Q14" i="86"/>
  <c r="S14" i="86" s="1"/>
  <c r="Q24" i="86"/>
  <c r="S24" i="86" s="1"/>
  <c r="I44" i="86" l="1"/>
  <c r="Q34" i="86"/>
  <c r="S34" i="86" s="1"/>
  <c r="N34" i="86"/>
  <c r="Q32" i="86"/>
  <c r="S32" i="86" s="1"/>
  <c r="S40" i="86" s="1"/>
  <c r="N32" i="86"/>
  <c r="N40" i="86" s="1"/>
  <c r="N42" i="86" s="1"/>
  <c r="N44" i="86" s="1"/>
  <c r="N36" i="86"/>
  <c r="Q36" i="86"/>
  <c r="S36" i="86" s="1"/>
  <c r="S42" i="86" l="1"/>
  <c r="S44" i="86" l="1"/>
  <c r="E10" i="83" s="1"/>
  <c r="E12" i="83" s="1"/>
  <c r="E14" i="83" s="1"/>
  <c r="D10" i="83"/>
  <c r="D12" i="83" s="1"/>
</calcChain>
</file>

<file path=xl/sharedStrings.xml><?xml version="1.0" encoding="utf-8"?>
<sst xmlns="http://schemas.openxmlformats.org/spreadsheetml/2006/main" count="1531" uniqueCount="352">
  <si>
    <t>01-06 Leistungsverzeichnis</t>
  </si>
  <si>
    <t>Bereitstellung von Arbeitsplatzlösungen</t>
  </si>
  <si>
    <t>der</t>
  </si>
  <si>
    <t>BARMER</t>
  </si>
  <si>
    <t>Leistungsverzeichnis Arbeitsplatz Services: Übersicht Angebotssumme</t>
  </si>
  <si>
    <t>Bietername</t>
  </si>
  <si>
    <t>Leistungsteile</t>
  </si>
  <si>
    <t>Hinweis</t>
  </si>
  <si>
    <t>Gesamtsumme (EUR) netto</t>
  </si>
  <si>
    <t>Gesamtsumme (EUR) brutto</t>
  </si>
  <si>
    <t>Gesamtsumme
Transition</t>
  </si>
  <si>
    <t>Transition Preis + Transition Preis (Ressourcen) (immer ohne USt.)</t>
  </si>
  <si>
    <t>Gesamtsumme
Betriebsleistungen</t>
  </si>
  <si>
    <r>
      <t xml:space="preserve">Summe der </t>
    </r>
    <r>
      <rPr>
        <b/>
        <i/>
        <sz val="11"/>
        <rFont val="Arial"/>
        <family val="2"/>
      </rPr>
      <t>Betriebsleistungen</t>
    </r>
    <r>
      <rPr>
        <i/>
        <sz val="11"/>
        <rFont val="Arial"/>
        <family val="2"/>
      </rPr>
      <t xml:space="preserve">
- Gesamtsumme der Ordentlichen Vertragslaufzeit
- gewichtete Gesamtsumme der ersten Verlängerungsoption (Jahr 6)
- gewichtete Gesamtsumme der zweiten Verlängerungsoption (Jahr 7)</t>
    </r>
  </si>
  <si>
    <t>Gesamtsumme
Skillprofile</t>
  </si>
  <si>
    <r>
      <t xml:space="preserve">Summe der </t>
    </r>
    <r>
      <rPr>
        <b/>
        <i/>
        <sz val="11"/>
        <rFont val="Arial"/>
        <family val="2"/>
      </rPr>
      <t>Skillprofile</t>
    </r>
    <r>
      <rPr>
        <i/>
        <sz val="11"/>
        <rFont val="Arial"/>
        <family val="2"/>
      </rPr>
      <t xml:space="preserve">
- Gesamtsumme der Ordentlichen Vertragslaufzeit
- gewichtete Gesamtsumme der ersten Verlängerungsoption (Jahr 6)
- gewichtete Gesamtsumme der zweiten Verlängerungsoption (Jahr 7)</t>
    </r>
  </si>
  <si>
    <t>Gesamtsumme (EUR)</t>
  </si>
  <si>
    <t>zuschlagsrelevante Gesamtangebotssumme</t>
  </si>
  <si>
    <t>Leistungsverzeichnis Arbeitsplatz Services: Betriebsleistungen</t>
  </si>
  <si>
    <r>
      <t xml:space="preserve">Alle grau gekennzeichneten Zellen enthalten Informationen und Kriterien, die als Kalkulationsgrundlage dienen. Die vorbelegten Eintragungen in diesen Zellen sind nicht veränderbar. Für ein gültiges Angebot </t>
    </r>
    <r>
      <rPr>
        <b/>
        <u/>
        <sz val="10"/>
        <color theme="1"/>
        <rFont val="Arial"/>
        <family val="2"/>
      </rPr>
      <t>müssen zwingend alle gelb gekennzeichneten Zellen</t>
    </r>
    <r>
      <rPr>
        <sz val="10"/>
        <rFont val="Arial"/>
        <family val="2"/>
      </rPr>
      <t xml:space="preserve"> gefüllt werden. </t>
    </r>
  </si>
  <si>
    <t>Preis-ID</t>
  </si>
  <si>
    <t>Servicebereich</t>
  </si>
  <si>
    <t>Servicegruppe</t>
  </si>
  <si>
    <t>Servicetyp</t>
  </si>
  <si>
    <t>Servicevariante</t>
  </si>
  <si>
    <t>Varianten-Kennung</t>
  </si>
  <si>
    <t xml:space="preserve">Optional </t>
  </si>
  <si>
    <t>Vergütungsmodell</t>
  </si>
  <si>
    <t>Abrechnungseinheit</t>
  </si>
  <si>
    <t>Abrechnungszeitraum</t>
  </si>
  <si>
    <t>Service Verfügbarkeitsklassen</t>
  </si>
  <si>
    <t>Incident Lösungsklasse</t>
  </si>
  <si>
    <t>Disaster Recovery Klasse</t>
  </si>
  <si>
    <t>Abrechnungs-ID</t>
  </si>
  <si>
    <t>Schätzmenge</t>
  </si>
  <si>
    <t>Mindestabnahme-menge</t>
  </si>
  <si>
    <t>Schätzmonate (exklusive Transition)</t>
  </si>
  <si>
    <t>Mindestlaufzeit in Monaten</t>
  </si>
  <si>
    <t>Einzelpreis pro Abrechnungszeitraum und Abrechnungseinheit</t>
  </si>
  <si>
    <t>Gesamtpreis für 5 Jahre Ordentliche Vertragslaufzeit</t>
  </si>
  <si>
    <t>Schätzmenge Jahr 6</t>
  </si>
  <si>
    <t xml:space="preserve">Einzelpreis pro Abrechnungszeitraum und Abrechnungseinheit Jahr 6 </t>
  </si>
  <si>
    <t>Gesamtpreis Jahr 6</t>
  </si>
  <si>
    <t>Schätzmenge Jahr 7</t>
  </si>
  <si>
    <t>Einzelpreis pro Abrechnungszeitraum und Abrechnungseinheit Jahr 7</t>
  </si>
  <si>
    <t>Gesamtpreis Jahr 7</t>
  </si>
  <si>
    <t>1) Arbeitsplatz</t>
  </si>
  <si>
    <t>1.1</t>
  </si>
  <si>
    <t>End User Services</t>
  </si>
  <si>
    <t>Arbeitsplatz</t>
  </si>
  <si>
    <t>Office Arbeitsplatz</t>
  </si>
  <si>
    <t>Office Fat Client</t>
  </si>
  <si>
    <t>ja</t>
  </si>
  <si>
    <t>EUS-WP-OFF-FC</t>
  </si>
  <si>
    <t>nein</t>
  </si>
  <si>
    <t>Pauschalpreismodell</t>
  </si>
  <si>
    <t>Endgerät</t>
  </si>
  <si>
    <t>Monat</t>
  </si>
  <si>
    <t xml:space="preserve">Bronze </t>
  </si>
  <si>
    <t>IK1</t>
  </si>
  <si>
    <t>DR3</t>
  </si>
  <si>
    <t>1.2</t>
  </si>
  <si>
    <t>Silber</t>
  </si>
  <si>
    <t>1.3</t>
  </si>
  <si>
    <t>Virtueller Arbeitsplatz</t>
  </si>
  <si>
    <t>Persistent Virtual Desktop S - Reservierungsoption 60 Monate</t>
  </si>
  <si>
    <t>EUS-WP-VIRT-PE-S</t>
  </si>
  <si>
    <t xml:space="preserve">VM </t>
  </si>
  <si>
    <t>Bronze</t>
  </si>
  <si>
    <t>DR4</t>
  </si>
  <si>
    <t>1.4</t>
  </si>
  <si>
    <t>1.5</t>
  </si>
  <si>
    <t>Gold</t>
  </si>
  <si>
    <t>1.6</t>
  </si>
  <si>
    <t xml:space="preserve">Persistent Virtual Desktop S - Reservierungsoption 36 Monate </t>
  </si>
  <si>
    <t>n/a</t>
  </si>
  <si>
    <t>1.7</t>
  </si>
  <si>
    <t>1.8</t>
  </si>
  <si>
    <t>1.9</t>
  </si>
  <si>
    <t>Persistent Virtual Desktop S - Reservierungsoption 12 Monate</t>
  </si>
  <si>
    <t>1.10</t>
  </si>
  <si>
    <t>1.11</t>
  </si>
  <si>
    <t>1.12</t>
  </si>
  <si>
    <t>Persistent Virtual Desktop S - Reservierungsoption 1 Monat</t>
  </si>
  <si>
    <t>1.13</t>
  </si>
  <si>
    <t>1.14</t>
  </si>
  <si>
    <t>1.15</t>
  </si>
  <si>
    <t>Persistent Virtual Desktop M - Reservierungsoption 60 Monate</t>
  </si>
  <si>
    <t>EUS-WP-VIRT-PE-M</t>
  </si>
  <si>
    <t>1.16</t>
  </si>
  <si>
    <t>1.17</t>
  </si>
  <si>
    <t>1.18</t>
  </si>
  <si>
    <t xml:space="preserve">Persistent Virtual Desktop M - Reservierungsoption 36 Monate </t>
  </si>
  <si>
    <t>1.19</t>
  </si>
  <si>
    <t>1.20</t>
  </si>
  <si>
    <t>1.21</t>
  </si>
  <si>
    <t>Persistent Virtual Desktop M - Reservierungsoption 12 Monate</t>
  </si>
  <si>
    <t>1.22</t>
  </si>
  <si>
    <t>1.23</t>
  </si>
  <si>
    <t>1.24</t>
  </si>
  <si>
    <t>Persistent Virtual Desktop M - Reservierungsoption 1 Monat</t>
  </si>
  <si>
    <t>1.25</t>
  </si>
  <si>
    <t>1.26</t>
  </si>
  <si>
    <t>1.27</t>
  </si>
  <si>
    <t>Persistent Virtual Desktop L - Reservierungsoption 60 Monate</t>
  </si>
  <si>
    <t>EUS-WP-VIRT-PE-L</t>
  </si>
  <si>
    <t>1.28</t>
  </si>
  <si>
    <t>1.29</t>
  </si>
  <si>
    <t>1.30</t>
  </si>
  <si>
    <t xml:space="preserve">Persistent Virtual Desktop L - Reservierungsoption 36 Monate </t>
  </si>
  <si>
    <t>1.31</t>
  </si>
  <si>
    <t>1.32</t>
  </si>
  <si>
    <t>1.33</t>
  </si>
  <si>
    <t>Persistent Virtual Desktop L - Reservierungsoption 12 Monate</t>
  </si>
  <si>
    <t>1.34</t>
  </si>
  <si>
    <t>1.35</t>
  </si>
  <si>
    <t>1.36</t>
  </si>
  <si>
    <t>Persistent Virtual Desktop L - Reservierungsoption 1 Monat</t>
  </si>
  <si>
    <t>1.37</t>
  </si>
  <si>
    <t>1.38</t>
  </si>
  <si>
    <t>1.39</t>
  </si>
  <si>
    <t>Persistent Virtual Desktop XL - Reservierungsoption 60 Monate</t>
  </si>
  <si>
    <t>EUS-WP-VIRT-PE-XL</t>
  </si>
  <si>
    <t>1.40</t>
  </si>
  <si>
    <t>1.41</t>
  </si>
  <si>
    <t>1.42</t>
  </si>
  <si>
    <t xml:space="preserve">Persistent Virtual Desktop XL - Reservierungsoption 36 Monate </t>
  </si>
  <si>
    <t>1.43</t>
  </si>
  <si>
    <t>1.44</t>
  </si>
  <si>
    <t>1.45</t>
  </si>
  <si>
    <t>Persistent Virtual Desktop XL - Reservierungsoption 12 Monate</t>
  </si>
  <si>
    <t>1.46</t>
  </si>
  <si>
    <t>1.47</t>
  </si>
  <si>
    <t>1.48</t>
  </si>
  <si>
    <t>Persistent Virtual Desktop XL - Reservierungsoption 1 Monat</t>
  </si>
  <si>
    <t>1.49</t>
  </si>
  <si>
    <t>1.50</t>
  </si>
  <si>
    <t>1.51</t>
  </si>
  <si>
    <t>Non-Persistent Virtual Desktop - Reservierungsoption 60 Monate</t>
  </si>
  <si>
    <t>EUS-WP-VIRT-PO</t>
  </si>
  <si>
    <t>Benutzer</t>
  </si>
  <si>
    <t>1.52</t>
  </si>
  <si>
    <t>1.53</t>
  </si>
  <si>
    <t>1.54</t>
  </si>
  <si>
    <t>Non-Persistent Virtual Desktop - Reservierungsoption 36 Monate</t>
  </si>
  <si>
    <t>1.55</t>
  </si>
  <si>
    <t>1.56</t>
  </si>
  <si>
    <t>1.57</t>
  </si>
  <si>
    <t>Non-Persistent Virtual Desktop - Reservierungsoption 12 Monate</t>
  </si>
  <si>
    <t>1.58</t>
  </si>
  <si>
    <t>1.59</t>
  </si>
  <si>
    <t>1.60</t>
  </si>
  <si>
    <t>Non-Persistent Virtual Desktop - Reservierungsoption 1 Monate</t>
  </si>
  <si>
    <t>1.61</t>
  </si>
  <si>
    <t>1.62</t>
  </si>
  <si>
    <t>1.63</t>
  </si>
  <si>
    <t>Software Management</t>
  </si>
  <si>
    <t>Software Paket Kategorie Einfach</t>
  </si>
  <si>
    <t>EUS-WP-SWM-PKGS</t>
  </si>
  <si>
    <t>Paket</t>
  </si>
  <si>
    <t>1.64</t>
  </si>
  <si>
    <t>Software Paket Kategorie Mittel</t>
  </si>
  <si>
    <t>EUS-WP-SWM-PKGM</t>
  </si>
  <si>
    <t>1.65</t>
  </si>
  <si>
    <t>Software Paket Kategorie Komplex</t>
  </si>
  <si>
    <t>EUS-WP-SWM-PKGC</t>
  </si>
  <si>
    <t>1.66</t>
  </si>
  <si>
    <t xml:space="preserve">Software Paket Kategorie - Einfach Emergency </t>
  </si>
  <si>
    <t>EUS-WP-SWM-PKGSE</t>
  </si>
  <si>
    <t>1.67</t>
  </si>
  <si>
    <t xml:space="preserve">Software Paket Kategorie - Mittel Emergency </t>
  </si>
  <si>
    <t>EUS-WP-SWM-PKGME</t>
  </si>
  <si>
    <t>1.68</t>
  </si>
  <si>
    <t xml:space="preserve">Software Paket Kategorie - Komplex Emergency </t>
  </si>
  <si>
    <t>EUS-WP-SWM-PKGCE</t>
  </si>
  <si>
    <t>1.69</t>
  </si>
  <si>
    <t>Arbeitsplatzdruck</t>
  </si>
  <si>
    <t>Drucker Management Service</t>
  </si>
  <si>
    <t>EUS-WP-PS-ADM</t>
  </si>
  <si>
    <t>1.70</t>
  </si>
  <si>
    <t>2) Kommunikation &amp; Kollaboration</t>
  </si>
  <si>
    <t>2.1</t>
  </si>
  <si>
    <t>Kollaboration und Kommunikation</t>
  </si>
  <si>
    <t>Unified Collaboration &amp; Communication</t>
  </si>
  <si>
    <t>E-Mail Service</t>
  </si>
  <si>
    <t>EUS-UC-COLL-ES</t>
  </si>
  <si>
    <t>Postfach</t>
  </si>
  <si>
    <t>2.2</t>
  </si>
  <si>
    <t>2.3</t>
  </si>
  <si>
    <t>2.4</t>
  </si>
  <si>
    <t>File Service</t>
  </si>
  <si>
    <t>EUS-UC-COLL-FS</t>
  </si>
  <si>
    <t>TB</t>
  </si>
  <si>
    <t>2.5</t>
  </si>
  <si>
    <t>2.6</t>
  </si>
  <si>
    <t>3) Infrastruktur Services</t>
  </si>
  <si>
    <t>3.1</t>
  </si>
  <si>
    <t xml:space="preserve">Compute Services </t>
  </si>
  <si>
    <t>Virtuelle Systeme</t>
  </si>
  <si>
    <t>Virtual Win System, Medium</t>
  </si>
  <si>
    <t>IS-CS-VS-WSM</t>
  </si>
  <si>
    <t>DR5</t>
  </si>
  <si>
    <t>3.2</t>
  </si>
  <si>
    <t>Virtual Lnx System, Medium</t>
  </si>
  <si>
    <t>IS-CS-VS-LSM</t>
  </si>
  <si>
    <t>IK2</t>
  </si>
  <si>
    <t>3.3</t>
  </si>
  <si>
    <t>Virtual Win System, Large</t>
  </si>
  <si>
    <t>IS-CS-VS-WSL</t>
  </si>
  <si>
    <t>3.4</t>
  </si>
  <si>
    <t>Virtual Lnx System, Large</t>
  </si>
  <si>
    <t>IS-CS-VS-LSL</t>
  </si>
  <si>
    <t>3.5</t>
  </si>
  <si>
    <t>Virtual System, Virtuelle Platform (mittel)</t>
  </si>
  <si>
    <t>IS-CS-VS-VP02</t>
  </si>
  <si>
    <t>3.6</t>
  </si>
  <si>
    <t>Virtual System, Virtuelle Platform (extra groß pro)</t>
  </si>
  <si>
    <t>IS-CS-VS-VP04</t>
  </si>
  <si>
    <t>3.7</t>
  </si>
  <si>
    <t>Virtual WinLnx System, Zusätzliche (v)Cores</t>
  </si>
  <si>
    <t>IS-CS-VS-VCORE</t>
  </si>
  <si>
    <t>v(Core)</t>
  </si>
  <si>
    <t>3.8</t>
  </si>
  <si>
    <t>Virtual WinLnx System, Zusätzliches (v)RAM in GB</t>
  </si>
  <si>
    <t>IS-CS-VS-VRAM</t>
  </si>
  <si>
    <t>v(RAM)</t>
  </si>
  <si>
    <t>3.9</t>
  </si>
  <si>
    <t>Höheneinheiten (Summe für Dual-Data Center Bereitstellung)</t>
  </si>
  <si>
    <t>Housing - Rackspace 
(nur Bereitstellungsmodell "Dedicated")</t>
  </si>
  <si>
    <t>IS-CS-HS-HE</t>
  </si>
  <si>
    <t>Höheneinheit</t>
  </si>
  <si>
    <t>4) Netzwerkbasisleistungen</t>
  </si>
  <si>
    <t>4.1</t>
  </si>
  <si>
    <t>Firewall Services</t>
  </si>
  <si>
    <t>Firewall</t>
  </si>
  <si>
    <t>SEC-NW-FW</t>
  </si>
  <si>
    <t>Stück</t>
  </si>
  <si>
    <t>4.2</t>
  </si>
  <si>
    <t>Internet Services</t>
  </si>
  <si>
    <t>Internet Access</t>
  </si>
  <si>
    <t>Internet</t>
  </si>
  <si>
    <t>NB-IS-IA-INT</t>
  </si>
  <si>
    <t>Verbindung</t>
  </si>
  <si>
    <t>4.3</t>
  </si>
  <si>
    <t>Internet Upgrade</t>
  </si>
  <si>
    <t>NB-IS-IA-INUP</t>
  </si>
  <si>
    <t>GB (10)</t>
  </si>
  <si>
    <t>Gesamtsumme Services</t>
  </si>
  <si>
    <t>Service Request</t>
  </si>
  <si>
    <t>Request-Kennung</t>
  </si>
  <si>
    <t>Gesamtbetrag</t>
  </si>
  <si>
    <t>5.1</t>
  </si>
  <si>
    <t>Alle</t>
  </si>
  <si>
    <t>Hardware Zertfizierungen Multifunktionsprinter</t>
  </si>
  <si>
    <t>SR-PS-SWVE</t>
  </si>
  <si>
    <t>Festpreismodell</t>
  </si>
  <si>
    <t>per Request</t>
  </si>
  <si>
    <t>einmalig</t>
  </si>
  <si>
    <t>5.2</t>
  </si>
  <si>
    <t>Zertfizierungen Drucktreiber</t>
  </si>
  <si>
    <t>SR-PS-SPE</t>
  </si>
  <si>
    <t>5.3</t>
  </si>
  <si>
    <t>Sonder Inproduktiosnahme (IPN)</t>
  </si>
  <si>
    <t>SR-EUS-SIPN</t>
  </si>
  <si>
    <t>Gesamtsumme Service Requests</t>
  </si>
  <si>
    <t>Gesamtsumme Betriebsleistungen Ordentliche Vertragslaufzeit ohne USt.:</t>
  </si>
  <si>
    <t>Gesamtsumme Betriebsleistungen Jahr 6 ohne USt.:</t>
  </si>
  <si>
    <t>Gesamtsumme Betriebsleistungen Jahr 7 ohne USt.:</t>
  </si>
  <si>
    <t>Wahrscheinlichkeit der Vertragsverlängerung Jahr 6:</t>
  </si>
  <si>
    <t>Wahrscheinlichkeit der Vertragsverlängerung Jahr 7:</t>
  </si>
  <si>
    <t>Gewichtete Gesamtsumme Betriebsleistungen Jahr 6 ohne USt.:</t>
  </si>
  <si>
    <t>Gewichtete Gesamtsumme Betriebsleistungen Jahr 7 ohne USt.:</t>
  </si>
  <si>
    <t>USt. In %:</t>
  </si>
  <si>
    <t>USt. in %</t>
  </si>
  <si>
    <t>Gesamtsumme Betriebsleistungen Ordentliche Vertragslaufzeit inkl. USt.:</t>
  </si>
  <si>
    <t>Gewichtete Gesamtsumme Betriebsleistungen Jahr 6 inkl. USt.:</t>
  </si>
  <si>
    <t>Gewichtete Gesamtsumme Betriebsleistungen Jahr 7 inkl. USt.:</t>
  </si>
  <si>
    <t>Leistungsverzeichnis Arbeitsplatz Services: Transition</t>
  </si>
  <si>
    <t>Service</t>
  </si>
  <si>
    <t>Einzelpreis pro Abrechnungseinheit</t>
  </si>
  <si>
    <t>Transition Preis</t>
  </si>
  <si>
    <t>6.1</t>
  </si>
  <si>
    <t>Transition</t>
  </si>
  <si>
    <r>
      <t xml:space="preserve">Überführung von Vertragsleistungen zum Auftragnehmer. Planung, Steuerung und Durchführung der Transition zur Übernahme und Implementierung der vereinbarten Leistungen gemäß </t>
    </r>
    <r>
      <rPr>
        <b/>
        <i/>
        <sz val="10"/>
        <rFont val="Arial"/>
        <family val="2"/>
      </rPr>
      <t>01-08 Transition</t>
    </r>
    <r>
      <rPr>
        <i/>
        <sz val="10"/>
        <rFont val="Arial"/>
        <family val="2"/>
      </rPr>
      <t>.</t>
    </r>
  </si>
  <si>
    <t>Festpreis</t>
  </si>
  <si>
    <t>Transition Preis (Ressourcen)</t>
  </si>
  <si>
    <t>6.2</t>
  </si>
  <si>
    <t>Mitwirkungsleistungen: Bereitstellung von Auftraggeber-Ressourcen zur Unterstützung der Transition</t>
  </si>
  <si>
    <r>
      <t xml:space="preserve">Unterstützung durch interne Ressourcen des Auftraggebers für die erfolgreiche Umsetzung der Transition gemäß </t>
    </r>
    <r>
      <rPr>
        <b/>
        <i/>
        <sz val="10"/>
        <rFont val="Arial"/>
        <family val="2"/>
      </rPr>
      <t>01-08-01-03 Transition Auftraggeber Ressourcen</t>
    </r>
    <r>
      <rPr>
        <i/>
        <sz val="10"/>
        <rFont val="Arial"/>
        <family val="2"/>
      </rPr>
      <t xml:space="preserve">. </t>
    </r>
  </si>
  <si>
    <t>Personentage</t>
  </si>
  <si>
    <t>Transition Preis ohne USt.:</t>
  </si>
  <si>
    <t>USt. In %</t>
  </si>
  <si>
    <t>Transition Preis inkl. USt.:</t>
  </si>
  <si>
    <t>Gesamtsumme Transition inkl. USt.:</t>
  </si>
  <si>
    <t>Leistungsverzeichnis Arbeitsplatz Services: Skillprofile</t>
  </si>
  <si>
    <t>Bezeichnung</t>
  </si>
  <si>
    <t>Region</t>
  </si>
  <si>
    <t>Verteilung auf Region</t>
  </si>
  <si>
    <t>Gesamtbetrag netto (EUR)</t>
  </si>
  <si>
    <t>Schätzmenge
Jahr 6</t>
  </si>
  <si>
    <t>Gesamtpreis
Jahr 6</t>
  </si>
  <si>
    <t>Schätzmenge
Jahr 7</t>
  </si>
  <si>
    <t>Gesamtpreis
Jahr 7</t>
  </si>
  <si>
    <t>7.1</t>
  </si>
  <si>
    <r>
      <rPr>
        <b/>
        <sz val="10"/>
        <color theme="1"/>
        <rFont val="Arial"/>
        <family val="2"/>
      </rPr>
      <t>Skill-Profil: Projektmanager</t>
    </r>
    <r>
      <rPr>
        <sz val="10"/>
        <rFont val="Arial"/>
        <family val="2"/>
      </rPr>
      <t xml:space="preserve">
Details siehe 01-08 Skillprofile Ziff. 2.1</t>
    </r>
  </si>
  <si>
    <t>onshore</t>
  </si>
  <si>
    <t>nearshore</t>
  </si>
  <si>
    <t>7.2</t>
  </si>
  <si>
    <r>
      <rPr>
        <b/>
        <sz val="10"/>
        <color theme="1"/>
        <rFont val="Arial"/>
        <family val="2"/>
      </rPr>
      <t>Skill-Profil: Testspezialist</t>
    </r>
    <r>
      <rPr>
        <sz val="10"/>
        <rFont val="Arial"/>
        <family val="2"/>
      </rPr>
      <t xml:space="preserve">
Details siehe 01-08 Skillprofile Ziff. 2.2</t>
    </r>
    <r>
      <rPr>
        <sz val="10"/>
        <color theme="1"/>
        <rFont val="Arial"/>
        <family val="2"/>
      </rPr>
      <t/>
    </r>
  </si>
  <si>
    <t>7.3</t>
  </si>
  <si>
    <r>
      <rPr>
        <b/>
        <sz val="10"/>
        <color theme="1"/>
        <rFont val="Arial"/>
        <family val="2"/>
      </rPr>
      <t>Skill-Profil: Testmanager</t>
    </r>
    <r>
      <rPr>
        <sz val="10"/>
        <rFont val="Arial"/>
        <family val="2"/>
      </rPr>
      <t xml:space="preserve">
Details siehe 01-08 Skillprofile Ziff. 2.3</t>
    </r>
    <r>
      <rPr>
        <sz val="10"/>
        <color theme="1"/>
        <rFont val="Arial"/>
        <family val="2"/>
      </rPr>
      <t/>
    </r>
  </si>
  <si>
    <t>7.4</t>
  </si>
  <si>
    <r>
      <rPr>
        <b/>
        <sz val="10"/>
        <color theme="1"/>
        <rFont val="Arial"/>
        <family val="2"/>
      </rPr>
      <t>Skill-Profil: System Cloud Engineer</t>
    </r>
    <r>
      <rPr>
        <sz val="10"/>
        <rFont val="Arial"/>
        <family val="2"/>
      </rPr>
      <t xml:space="preserve">
Details siehe 01-08 Skillprofile Ziff. 2.4</t>
    </r>
  </si>
  <si>
    <t>7.5</t>
  </si>
  <si>
    <r>
      <rPr>
        <b/>
        <sz val="10"/>
        <color theme="1"/>
        <rFont val="Arial"/>
        <family val="2"/>
      </rPr>
      <t>Skill-Profil: Senior Solution Architekt Cloud</t>
    </r>
    <r>
      <rPr>
        <sz val="10"/>
        <rFont val="Arial"/>
        <family val="2"/>
      </rPr>
      <t xml:space="preserve">
Details siehe 01-08 Skillprofile Ziff. 2.5</t>
    </r>
  </si>
  <si>
    <t>7.6</t>
  </si>
  <si>
    <r>
      <rPr>
        <b/>
        <sz val="10"/>
        <color theme="1"/>
        <rFont val="Arial"/>
        <family val="2"/>
      </rPr>
      <t>Skill-Profil: Technischer Projektleiter Infrastruktur</t>
    </r>
    <r>
      <rPr>
        <sz val="10"/>
        <rFont val="Arial"/>
        <family val="2"/>
      </rPr>
      <t xml:space="preserve">
Details siehe 01-08 Skillprofile Ziff. 2.6</t>
    </r>
  </si>
  <si>
    <t>7.7</t>
  </si>
  <si>
    <r>
      <rPr>
        <b/>
        <sz val="10"/>
        <color theme="1"/>
        <rFont val="Arial"/>
        <family val="2"/>
      </rPr>
      <t>Skill-Profil: Senior Experte IT Infrastruktur</t>
    </r>
    <r>
      <rPr>
        <sz val="10"/>
        <rFont val="Arial"/>
        <family val="2"/>
      </rPr>
      <t xml:space="preserve">
Details siehe 01-08 Skillprofile Ziff. 2.7</t>
    </r>
  </si>
  <si>
    <t>7.8</t>
  </si>
  <si>
    <r>
      <rPr>
        <b/>
        <sz val="10"/>
        <color theme="1"/>
        <rFont val="Arial"/>
        <family val="2"/>
      </rPr>
      <t>Skill-Profil: Consultant/Architekt M365</t>
    </r>
    <r>
      <rPr>
        <sz val="10"/>
        <rFont val="Arial"/>
        <family val="2"/>
      </rPr>
      <t xml:space="preserve">
Details siehe 01-08 Skillprofile Ziff. 2.8</t>
    </r>
  </si>
  <si>
    <t>7.9</t>
  </si>
  <si>
    <r>
      <rPr>
        <b/>
        <sz val="10"/>
        <color theme="1"/>
        <rFont val="Arial"/>
        <family val="2"/>
      </rPr>
      <t>Skill-Profil: Senior Projektmanager Infrastruktur</t>
    </r>
    <r>
      <rPr>
        <sz val="10"/>
        <rFont val="Arial"/>
        <family val="2"/>
      </rPr>
      <t xml:space="preserve">
Details siehe 01-08 Skillprofile Ziff. 2.9</t>
    </r>
  </si>
  <si>
    <t>7.10</t>
  </si>
  <si>
    <r>
      <rPr>
        <b/>
        <sz val="10"/>
        <color theme="1"/>
        <rFont val="Arial"/>
        <family val="2"/>
      </rPr>
      <t>Skill-Profil: Senior Consultant IT Security</t>
    </r>
    <r>
      <rPr>
        <sz val="10"/>
        <rFont val="Arial"/>
        <family val="2"/>
      </rPr>
      <t xml:space="preserve">
Details siehe 01-08 Skillprofile Ziff. 2.10</t>
    </r>
  </si>
  <si>
    <t>7.11</t>
  </si>
  <si>
    <r>
      <rPr>
        <b/>
        <sz val="10"/>
        <color theme="1"/>
        <rFont val="Arial"/>
        <family val="2"/>
      </rPr>
      <t>Skill-Profil: Consultant InformationSecurity</t>
    </r>
    <r>
      <rPr>
        <sz val="10"/>
        <rFont val="Arial"/>
        <family val="2"/>
      </rPr>
      <t xml:space="preserve">
Details siehe 01-08 Skillprofile Ziff. 2.11</t>
    </r>
  </si>
  <si>
    <t>7.12</t>
  </si>
  <si>
    <r>
      <rPr>
        <b/>
        <sz val="10"/>
        <color theme="1"/>
        <rFont val="Arial"/>
        <family val="2"/>
      </rPr>
      <t>Skill-Profil: Consultant BCM und ITSCM</t>
    </r>
    <r>
      <rPr>
        <sz val="10"/>
        <rFont val="Arial"/>
        <family val="2"/>
      </rPr>
      <t xml:space="preserve">
Details siehe 01-08 Skillprofile Ziff. 2.13</t>
    </r>
  </si>
  <si>
    <t>7.13</t>
  </si>
  <si>
    <r>
      <rPr>
        <b/>
        <sz val="10"/>
        <color theme="1"/>
        <rFont val="Arial"/>
        <family val="2"/>
      </rPr>
      <t xml:space="preserve">Skill-Profil: Berater/Konzpter Workplace </t>
    </r>
    <r>
      <rPr>
        <sz val="10"/>
        <rFont val="Arial"/>
        <family val="2"/>
      </rPr>
      <t xml:space="preserve">
Details siehe 01-08 Skillprofile Ziff. 2.14</t>
    </r>
  </si>
  <si>
    <t>7.14</t>
  </si>
  <si>
    <r>
      <rPr>
        <b/>
        <sz val="10"/>
        <color theme="1"/>
        <rFont val="Arial"/>
        <family val="2"/>
      </rPr>
      <t>Skill-Profil: MS -Lizenzexperte</t>
    </r>
    <r>
      <rPr>
        <sz val="10"/>
        <rFont val="Arial"/>
        <family val="2"/>
      </rPr>
      <t xml:space="preserve">
Details siehe 01-08 Skillprofile Ziff. 2.15</t>
    </r>
  </si>
  <si>
    <t>7.15</t>
  </si>
  <si>
    <r>
      <rPr>
        <b/>
        <sz val="10"/>
        <color theme="1"/>
        <rFont val="Arial"/>
        <family val="2"/>
      </rPr>
      <t>Skill-Profil: Experte IT Infrastruktur</t>
    </r>
    <r>
      <rPr>
        <sz val="10"/>
        <rFont val="Arial"/>
        <family val="2"/>
      </rPr>
      <t xml:space="preserve">
Details siehe 01-08 Skillprofile Ziff. 2.16</t>
    </r>
  </si>
  <si>
    <t>7.16</t>
  </si>
  <si>
    <r>
      <rPr>
        <b/>
        <sz val="10"/>
        <color theme="1"/>
        <rFont val="Arial"/>
        <family val="2"/>
      </rPr>
      <t>Reisekostenpauschale</t>
    </r>
    <r>
      <rPr>
        <sz val="10"/>
        <color theme="1"/>
        <rFont val="Arial"/>
        <family val="2"/>
      </rPr>
      <t xml:space="preserve">
Details siehe </t>
    </r>
    <r>
      <rPr>
        <b/>
        <sz val="10"/>
        <color theme="1"/>
        <rFont val="Arial"/>
        <family val="2"/>
      </rPr>
      <t>02-08 Vergütung</t>
    </r>
    <r>
      <rPr>
        <sz val="10"/>
        <color theme="1"/>
        <rFont val="Arial"/>
        <family val="2"/>
      </rPr>
      <t>, Ziff. 4.2</t>
    </r>
  </si>
  <si>
    <t>Pauschale</t>
  </si>
  <si>
    <t>Gesamtsumme Skillprofile Ordentliche Vertragslaufzeit ohne USt.:</t>
  </si>
  <si>
    <t>Gesamtsumme Skillprofile Jahr 6 ohne USt. (EUR):</t>
  </si>
  <si>
    <t>Gesamtsumme Skillprofile Jahr 7 ohne USt. (EUR):</t>
  </si>
  <si>
    <t>Gewichtete Gesamtsumme Skillprofile Jahr 6 ohne Ust.:</t>
  </si>
  <si>
    <t>Gewichtete Gesamtsumme Skillprofile Jahr 7 ohne Ust.:</t>
  </si>
  <si>
    <t>Gesamtsumme Skillprofile Ordentliche Vertragslaufzeit inkl. USt.:</t>
  </si>
  <si>
    <t>Gewichtete Gesamtsumme Skillprofile Jahr 6 inkl. USt.:</t>
  </si>
  <si>
    <t>Gewichtete Gesamtsumme Skillprofile Jahr 7 inkl. USt.:</t>
  </si>
  <si>
    <t>Abrechnungs-einheit</t>
  </si>
  <si>
    <t>Einzelpreis pro Abrechnungseinheit Jahr 6</t>
  </si>
  <si>
    <t>Einzelpreis pro Abrechnungseinheit Jahr 7</t>
  </si>
  <si>
    <t>Grundlegende IT-Infrastruktur-leistungen inkludiert</t>
  </si>
  <si>
    <t>Anwendung 
im unteren Band 1</t>
  </si>
  <si>
    <t>Abnahmewahr-scheinlichkeit des Service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</si>
</sst>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[$-409]mmmm\ d\,\ yyyy;@"/>
    <numFmt numFmtId="167" formatCode="_([$€]* #,##0.00_);_([$€]* \(#,##0.00\);_([$€]* &quot;-&quot;??_);_(@_)"/>
    <numFmt numFmtId="168" formatCode="#,##0_ ;\-#,##0\ "/>
    <numFmt numFmtId="169" formatCode="_-* #,##0.00\ [$€-407]_-;\-* #,##0.00\ [$€-407]_-;_-* &quot;-&quot;??\ [$€-407]_-;_-@_-"/>
  </numFmts>
  <fonts count="60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3"/>
      <color rgb="FF000000"/>
      <name val="Arial"/>
      <family val="2"/>
    </font>
    <font>
      <b/>
      <sz val="13"/>
      <color theme="0"/>
      <name val="Arial"/>
      <family val="2"/>
    </font>
    <font>
      <u/>
      <sz val="11"/>
      <color indexed="12"/>
      <name val="Calibri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sz val="14"/>
      <color rgb="FF3F3F76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name val="Arial"/>
      <family val="2"/>
    </font>
    <font>
      <sz val="11"/>
      <color rgb="FF000000"/>
      <name val="Arial"/>
      <family val="2"/>
    </font>
    <font>
      <b/>
      <i/>
      <sz val="11"/>
      <name val="Arial"/>
      <family val="2"/>
    </font>
    <font>
      <b/>
      <sz val="10"/>
      <color theme="0"/>
      <name val="Arial"/>
      <family val="2"/>
    </font>
    <font>
      <i/>
      <sz val="10"/>
      <color rgb="FF3F3F76"/>
      <name val="Arial"/>
      <family val="2"/>
    </font>
    <font>
      <i/>
      <sz val="10"/>
      <name val="Arial"/>
      <family val="2"/>
    </font>
    <font>
      <sz val="10"/>
      <color rgb="FF3F3F76"/>
      <name val="Arial"/>
      <family val="2"/>
    </font>
    <font>
      <b/>
      <sz val="14"/>
      <color theme="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6E5EA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lightGray"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0F3D5"/>
        <bgColor rgb="FF000000"/>
      </patternFill>
    </fill>
    <fill>
      <patternFill patternType="solid">
        <fgColor theme="1"/>
        <bgColor indexed="8"/>
      </patternFill>
    </fill>
    <fill>
      <patternFill patternType="solid">
        <fgColor rgb="FF55B1C9"/>
        <bgColor indexed="8"/>
      </patternFill>
    </fill>
    <fill>
      <patternFill patternType="solid">
        <fgColor theme="8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</borders>
  <cellStyleXfs count="99">
    <xf numFmtId="166" fontId="0" fillId="0" borderId="0"/>
    <xf numFmtId="0" fontId="17" fillId="0" borderId="0"/>
    <xf numFmtId="0" fontId="19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167" fontId="20" fillId="0" borderId="0"/>
    <xf numFmtId="166" fontId="16" fillId="0" borderId="0"/>
    <xf numFmtId="44" fontId="16" fillId="0" borderId="0" applyFont="0" applyFill="0" applyBorder="0" applyAlignment="0" applyProtection="0"/>
    <xf numFmtId="166" fontId="16" fillId="0" borderId="0"/>
    <xf numFmtId="9" fontId="16" fillId="0" borderId="0" applyFont="0" applyFill="0" applyBorder="0" applyAlignment="0" applyProtection="0"/>
    <xf numFmtId="0" fontId="16" fillId="0" borderId="0"/>
    <xf numFmtId="167" fontId="14" fillId="0" borderId="0"/>
    <xf numFmtId="167" fontId="16" fillId="0" borderId="0"/>
    <xf numFmtId="0" fontId="22" fillId="0" borderId="0"/>
    <xf numFmtId="165" fontId="23" fillId="0" borderId="0" applyFont="0" applyFill="0" applyBorder="0" applyAlignment="0" applyProtection="0"/>
    <xf numFmtId="0" fontId="24" fillId="5" borderId="1">
      <alignment vertical="top" wrapText="1"/>
    </xf>
    <xf numFmtId="167" fontId="13" fillId="0" borderId="0"/>
    <xf numFmtId="164" fontId="23" fillId="0" borderId="0" applyFont="0" applyFill="0" applyBorder="0" applyAlignment="0" applyProtection="0"/>
    <xf numFmtId="167" fontId="16" fillId="0" borderId="0"/>
    <xf numFmtId="0" fontId="21" fillId="0" borderId="0"/>
    <xf numFmtId="167" fontId="12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6" fontId="25" fillId="0" borderId="0"/>
    <xf numFmtId="0" fontId="11" fillId="0" borderId="0"/>
    <xf numFmtId="0" fontId="11" fillId="0" borderId="0"/>
    <xf numFmtId="0" fontId="16" fillId="0" borderId="0"/>
    <xf numFmtId="0" fontId="10" fillId="0" borderId="0"/>
    <xf numFmtId="165" fontId="23" fillId="0" borderId="0" applyFont="0" applyFill="0" applyBorder="0" applyAlignment="0" applyProtection="0"/>
    <xf numFmtId="167" fontId="10" fillId="0" borderId="0"/>
    <xf numFmtId="0" fontId="16" fillId="0" borderId="0"/>
    <xf numFmtId="167" fontId="10" fillId="0" borderId="0"/>
    <xf numFmtId="0" fontId="16" fillId="0" borderId="0"/>
    <xf numFmtId="0" fontId="16" fillId="0" borderId="0"/>
    <xf numFmtId="0" fontId="28" fillId="10" borderId="3" applyFill="0" applyBorder="0" applyProtection="0">
      <alignment horizontal="left" vertical="center"/>
    </xf>
    <xf numFmtId="0" fontId="29" fillId="11" borderId="1">
      <alignment horizontal="left" vertical="top" wrapText="1"/>
    </xf>
    <xf numFmtId="0" fontId="30" fillId="0" borderId="0" applyNumberFormat="0" applyFill="0" applyBorder="0" applyAlignment="0" applyProtection="0">
      <alignment vertical="top"/>
      <protection locked="0"/>
    </xf>
    <xf numFmtId="0" fontId="31" fillId="12" borderId="1">
      <alignment horizontal="left" vertical="top" wrapText="1"/>
    </xf>
    <xf numFmtId="0" fontId="10" fillId="0" borderId="0"/>
    <xf numFmtId="0" fontId="24" fillId="5" borderId="1">
      <alignment vertical="top" wrapText="1"/>
    </xf>
    <xf numFmtId="0" fontId="10" fillId="0" borderId="0"/>
    <xf numFmtId="0" fontId="31" fillId="12" borderId="1">
      <alignment horizontal="left" vertical="top" wrapText="1"/>
    </xf>
    <xf numFmtId="167" fontId="16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32" fillId="5" borderId="1">
      <alignment horizontal="left" vertical="top" wrapText="1" indent="1"/>
    </xf>
    <xf numFmtId="165" fontId="23" fillId="0" borderId="0" applyFont="0" applyFill="0" applyBorder="0" applyAlignment="0" applyProtection="0"/>
    <xf numFmtId="167" fontId="10" fillId="0" borderId="0"/>
    <xf numFmtId="167" fontId="10" fillId="0" borderId="0"/>
    <xf numFmtId="0" fontId="27" fillId="0" borderId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34" fillId="0" borderId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167" fontId="10" fillId="0" borderId="0"/>
    <xf numFmtId="44" fontId="16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10" fillId="0" borderId="0"/>
    <xf numFmtId="167" fontId="10" fillId="0" borderId="0"/>
    <xf numFmtId="167" fontId="10" fillId="0" borderId="0"/>
    <xf numFmtId="167" fontId="10" fillId="0" borderId="0"/>
    <xf numFmtId="166" fontId="16" fillId="0" borderId="0"/>
    <xf numFmtId="166" fontId="16" fillId="0" borderId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9" fontId="16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16" fillId="0" borderId="0"/>
    <xf numFmtId="9" fontId="36" fillId="0" borderId="0" applyFont="0" applyFill="0" applyBorder="0" applyAlignment="0" applyProtection="0"/>
    <xf numFmtId="0" fontId="37" fillId="14" borderId="17" applyNumberFormat="0" applyAlignment="0" applyProtection="0"/>
    <xf numFmtId="43" fontId="16" fillId="0" borderId="0" applyFont="0" applyFill="0" applyBorder="0" applyAlignment="0" applyProtection="0"/>
    <xf numFmtId="0" fontId="38" fillId="14" borderId="17" applyNumberFormat="0" applyAlignment="0" applyProtection="0"/>
    <xf numFmtId="0" fontId="39" fillId="13" borderId="0" applyNumberFormat="0" applyBorder="0" applyAlignment="0" applyProtection="0"/>
    <xf numFmtId="167" fontId="8" fillId="0" borderId="0"/>
    <xf numFmtId="167" fontId="7" fillId="0" borderId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167" fontId="4" fillId="0" borderId="0"/>
  </cellStyleXfs>
  <cellXfs count="338">
    <xf numFmtId="166" fontId="0" fillId="0" borderId="0" xfId="0"/>
    <xf numFmtId="0" fontId="40" fillId="9" borderId="37" xfId="93" applyFont="1" applyFill="1" applyBorder="1" applyAlignment="1">
      <alignment horizontal="left" vertical="center"/>
    </xf>
    <xf numFmtId="169" fontId="40" fillId="18" borderId="1" xfId="93" applyNumberFormat="1" applyFont="1" applyFill="1" applyBorder="1" applyAlignment="1">
      <alignment horizontal="right" vertical="center"/>
    </xf>
    <xf numFmtId="166" fontId="44" fillId="0" borderId="0" xfId="0" applyFont="1"/>
    <xf numFmtId="166" fontId="45" fillId="0" borderId="0" xfId="0" applyFont="1"/>
    <xf numFmtId="4" fontId="16" fillId="7" borderId="23" xfId="75" applyNumberFormat="1" applyFill="1" applyBorder="1" applyAlignment="1" applyProtection="1">
      <alignment vertical="center"/>
      <protection locked="0"/>
    </xf>
    <xf numFmtId="4" fontId="16" fillId="7" borderId="46" xfId="83" applyNumberFormat="1" applyFont="1" applyFill="1" applyBorder="1" applyAlignment="1" applyProtection="1">
      <alignment horizontal="right" vertical="center"/>
      <protection locked="0"/>
    </xf>
    <xf numFmtId="4" fontId="16" fillId="7" borderId="5" xfId="75" applyNumberFormat="1" applyFill="1" applyBorder="1" applyAlignment="1" applyProtection="1">
      <alignment vertical="center"/>
      <protection locked="0"/>
    </xf>
    <xf numFmtId="4" fontId="16" fillId="7" borderId="20" xfId="83" applyNumberFormat="1" applyFont="1" applyFill="1" applyBorder="1" applyAlignment="1" applyProtection="1">
      <alignment horizontal="right" vertical="center"/>
      <protection locked="0"/>
    </xf>
    <xf numFmtId="0" fontId="57" fillId="0" borderId="0" xfId="93" applyFont="1" applyAlignment="1">
      <alignment vertical="center"/>
    </xf>
    <xf numFmtId="0" fontId="3" fillId="3" borderId="0" xfId="95" applyFont="1" applyFill="1"/>
    <xf numFmtId="0" fontId="40" fillId="0" borderId="0" xfId="93" applyFont="1" applyAlignment="1">
      <alignment vertical="center"/>
    </xf>
    <xf numFmtId="0" fontId="3" fillId="3" borderId="0" xfId="95" applyFont="1" applyFill="1" applyAlignment="1">
      <alignment vertical="center"/>
    </xf>
    <xf numFmtId="0" fontId="3" fillId="3" borderId="0" xfId="95" applyFont="1" applyFill="1" applyAlignment="1">
      <alignment horizontal="left" vertical="center"/>
    </xf>
    <xf numFmtId="0" fontId="3" fillId="3" borderId="0" xfId="95" applyFont="1" applyFill="1" applyAlignment="1">
      <alignment wrapText="1"/>
    </xf>
    <xf numFmtId="0" fontId="53" fillId="6" borderId="1" xfId="5" applyFont="1" applyFill="1" applyBorder="1" applyAlignment="1">
      <alignment horizontal="center" vertical="center" wrapText="1"/>
    </xf>
    <xf numFmtId="16" fontId="16" fillId="3" borderId="1" xfId="95" quotePrefix="1" applyNumberFormat="1" applyFont="1" applyFill="1" applyBorder="1" applyAlignment="1">
      <alignment horizontal="center" vertical="center"/>
    </xf>
    <xf numFmtId="0" fontId="16" fillId="3" borderId="1" xfId="95" applyFont="1" applyFill="1" applyBorder="1" applyAlignment="1">
      <alignment horizontal="left" vertical="center"/>
    </xf>
    <xf numFmtId="0" fontId="55" fillId="3" borderId="1" xfId="95" applyFont="1" applyFill="1" applyBorder="1" applyAlignment="1">
      <alignment vertical="center" wrapText="1"/>
    </xf>
    <xf numFmtId="0" fontId="16" fillId="3" borderId="1" xfId="95" applyFont="1" applyFill="1" applyBorder="1" applyAlignment="1">
      <alignment horizontal="center" vertical="center"/>
    </xf>
    <xf numFmtId="44" fontId="16" fillId="15" borderId="1" xfId="94" applyFont="1" applyFill="1" applyBorder="1" applyAlignment="1">
      <alignment horizontal="center" vertical="center"/>
    </xf>
    <xf numFmtId="0" fontId="40" fillId="3" borderId="0" xfId="95" applyFont="1" applyFill="1"/>
    <xf numFmtId="16" fontId="26" fillId="3" borderId="0" xfId="95" quotePrefix="1" applyNumberFormat="1" applyFont="1" applyFill="1" applyAlignment="1">
      <alignment horizontal="center" vertical="center"/>
    </xf>
    <xf numFmtId="0" fontId="26" fillId="3" borderId="0" xfId="95" applyFont="1" applyFill="1" applyAlignment="1">
      <alignment horizontal="left" vertical="center"/>
    </xf>
    <xf numFmtId="0" fontId="58" fillId="3" borderId="0" xfId="95" applyFont="1" applyFill="1" applyAlignment="1">
      <alignment vertical="center" wrapText="1"/>
    </xf>
    <xf numFmtId="0" fontId="26" fillId="3" borderId="0" xfId="95" applyFont="1" applyFill="1" applyAlignment="1">
      <alignment horizontal="center" vertical="center"/>
    </xf>
    <xf numFmtId="44" fontId="26" fillId="3" borderId="0" xfId="94" applyFont="1" applyFill="1" applyBorder="1" applyAlignment="1">
      <alignment horizontal="center" vertical="center"/>
    </xf>
    <xf numFmtId="0" fontId="16" fillId="3" borderId="1" xfId="95" applyFont="1" applyFill="1" applyBorder="1" applyAlignment="1">
      <alignment horizontal="left" vertical="center" wrapText="1"/>
    </xf>
    <xf numFmtId="44" fontId="16" fillId="3" borderId="1" xfId="94" applyFont="1" applyFill="1" applyBorder="1" applyAlignment="1">
      <alignment horizontal="center" vertical="center"/>
    </xf>
    <xf numFmtId="9" fontId="40" fillId="3" borderId="1" xfId="78" applyFont="1" applyFill="1" applyBorder="1" applyAlignment="1">
      <alignment horizontal="right" vertical="center"/>
    </xf>
    <xf numFmtId="166" fontId="32" fillId="0" borderId="0" xfId="75" applyFont="1" applyAlignment="1">
      <alignment vertical="center" wrapText="1"/>
    </xf>
    <xf numFmtId="0" fontId="40" fillId="3" borderId="37" xfId="93" applyFont="1" applyFill="1" applyBorder="1" applyAlignment="1">
      <alignment horizontal="center" vertical="center"/>
    </xf>
    <xf numFmtId="0" fontId="46" fillId="7" borderId="33" xfId="94" applyNumberFormat="1" applyFont="1" applyFill="1" applyBorder="1" applyAlignment="1" applyProtection="1">
      <alignment horizontal="center" vertical="center"/>
      <protection locked="0"/>
    </xf>
    <xf numFmtId="3" fontId="46" fillId="3" borderId="0" xfId="75" applyNumberFormat="1" applyFont="1" applyFill="1"/>
    <xf numFmtId="3" fontId="46" fillId="3" borderId="0" xfId="75" applyNumberFormat="1" applyFont="1" applyFill="1" applyAlignment="1">
      <alignment horizontal="center" vertical="center"/>
    </xf>
    <xf numFmtId="166" fontId="16" fillId="0" borderId="0" xfId="0" quotePrefix="1" applyFont="1"/>
    <xf numFmtId="3" fontId="46" fillId="3" borderId="0" xfId="75" applyNumberFormat="1" applyFont="1" applyFill="1" applyAlignment="1">
      <alignment horizontal="center"/>
    </xf>
    <xf numFmtId="3" fontId="46" fillId="3" borderId="0" xfId="75" applyNumberFormat="1" applyFont="1" applyFill="1" applyAlignment="1">
      <alignment horizontal="left" wrapText="1"/>
    </xf>
    <xf numFmtId="3" fontId="46" fillId="3" borderId="0" xfId="75" applyNumberFormat="1" applyFont="1" applyFill="1" applyAlignment="1">
      <alignment horizontal="center" wrapText="1"/>
    </xf>
    <xf numFmtId="166" fontId="16" fillId="0" borderId="0" xfId="75"/>
    <xf numFmtId="166" fontId="16" fillId="0" borderId="0" xfId="0" applyFont="1"/>
    <xf numFmtId="4" fontId="46" fillId="3" borderId="0" xfId="75" applyNumberFormat="1" applyFont="1" applyFill="1" applyAlignment="1">
      <alignment horizontal="center"/>
    </xf>
    <xf numFmtId="0" fontId="41" fillId="0" borderId="0" xfId="93" applyFont="1" applyAlignment="1">
      <alignment vertical="center"/>
    </xf>
    <xf numFmtId="0" fontId="41" fillId="0" borderId="0" xfId="93" applyFont="1" applyAlignment="1">
      <alignment horizontal="justify" vertical="center"/>
    </xf>
    <xf numFmtId="3" fontId="51" fillId="3" borderId="0" xfId="75" applyNumberFormat="1" applyFont="1" applyFill="1" applyAlignment="1">
      <alignment horizontal="center" vertical="center"/>
    </xf>
    <xf numFmtId="3" fontId="51" fillId="3" borderId="0" xfId="75" applyNumberFormat="1" applyFont="1" applyFill="1" applyAlignment="1">
      <alignment horizontal="left" wrapText="1"/>
    </xf>
    <xf numFmtId="3" fontId="51" fillId="3" borderId="0" xfId="75" applyNumberFormat="1" applyFont="1" applyFill="1"/>
    <xf numFmtId="10" fontId="51" fillId="3" borderId="0" xfId="75" applyNumberFormat="1" applyFont="1" applyFill="1"/>
    <xf numFmtId="3" fontId="51" fillId="3" borderId="0" xfId="75" applyNumberFormat="1" applyFont="1" applyFill="1" applyAlignment="1">
      <alignment horizontal="left" vertical="top"/>
    </xf>
    <xf numFmtId="3" fontId="46" fillId="0" borderId="0" xfId="75" applyNumberFormat="1" applyFont="1" applyAlignment="1">
      <alignment horizontal="left" vertical="top"/>
    </xf>
    <xf numFmtId="3" fontId="43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/>
    </xf>
    <xf numFmtId="3" fontId="49" fillId="6" borderId="6" xfId="16" applyNumberFormat="1" applyFont="1" applyFill="1" applyBorder="1" applyAlignment="1">
      <alignment horizontal="center" vertical="center" wrapText="1"/>
    </xf>
    <xf numFmtId="3" fontId="49" fillId="6" borderId="7" xfId="16" applyNumberFormat="1" applyFont="1" applyFill="1" applyBorder="1" applyAlignment="1">
      <alignment horizontal="center" vertical="center" wrapText="1"/>
    </xf>
    <xf numFmtId="3" fontId="49" fillId="6" borderId="7" xfId="75" applyNumberFormat="1" applyFont="1" applyFill="1" applyBorder="1" applyAlignment="1">
      <alignment horizontal="left" vertical="center" wrapText="1"/>
    </xf>
    <xf numFmtId="3" fontId="49" fillId="6" borderId="7" xfId="75" applyNumberFormat="1" applyFont="1" applyFill="1" applyBorder="1" applyAlignment="1">
      <alignment horizontal="center" vertical="center" wrapText="1"/>
    </xf>
    <xf numFmtId="3" fontId="49" fillId="6" borderId="8" xfId="75" applyNumberFormat="1" applyFont="1" applyFill="1" applyBorder="1" applyAlignment="1">
      <alignment horizontal="left" vertical="center" wrapText="1"/>
    </xf>
    <xf numFmtId="3" fontId="49" fillId="6" borderId="6" xfId="75" applyNumberFormat="1" applyFont="1" applyFill="1" applyBorder="1" applyAlignment="1">
      <alignment horizontal="center" vertical="center" wrapText="1"/>
    </xf>
    <xf numFmtId="44" fontId="47" fillId="17" borderId="7" xfId="92" applyFont="1" applyFill="1" applyBorder="1" applyAlignment="1" applyProtection="1">
      <alignment horizontal="center" vertical="center" wrapText="1"/>
    </xf>
    <xf numFmtId="3" fontId="49" fillId="6" borderId="8" xfId="16" applyNumberFormat="1" applyFont="1" applyFill="1" applyBorder="1" applyAlignment="1">
      <alignment horizontal="center" vertical="center" wrapText="1"/>
    </xf>
    <xf numFmtId="44" fontId="49" fillId="6" borderId="8" xfId="94" applyFont="1" applyFill="1" applyBorder="1" applyAlignment="1" applyProtection="1">
      <alignment horizontal="center" vertical="center" wrapText="1"/>
    </xf>
    <xf numFmtId="44" fontId="47" fillId="17" borderId="7" xfId="94" applyFont="1" applyFill="1" applyBorder="1" applyAlignment="1" applyProtection="1">
      <alignment horizontal="center" vertical="center" wrapText="1"/>
    </xf>
    <xf numFmtId="3" fontId="47" fillId="3" borderId="0" xfId="75" applyNumberFormat="1" applyFont="1" applyFill="1" applyAlignment="1">
      <alignment vertical="center"/>
    </xf>
    <xf numFmtId="3" fontId="49" fillId="6" borderId="43" xfId="16" applyNumberFormat="1" applyFont="1" applyFill="1" applyBorder="1" applyAlignment="1">
      <alignment horizontal="left" vertical="center"/>
    </xf>
    <xf numFmtId="3" fontId="49" fillId="6" borderId="44" xfId="16" applyNumberFormat="1" applyFont="1" applyFill="1" applyBorder="1" applyAlignment="1">
      <alignment horizontal="center" vertical="center"/>
    </xf>
    <xf numFmtId="3" fontId="49" fillId="6" borderId="44" xfId="75" applyNumberFormat="1" applyFont="1" applyFill="1" applyBorder="1" applyAlignment="1">
      <alignment horizontal="left" vertical="center" wrapText="1"/>
    </xf>
    <xf numFmtId="3" fontId="49" fillId="6" borderId="44" xfId="75" applyNumberFormat="1" applyFont="1" applyFill="1" applyBorder="1" applyAlignment="1">
      <alignment horizontal="center" vertical="center" wrapText="1"/>
    </xf>
    <xf numFmtId="3" fontId="49" fillId="6" borderId="45" xfId="75" applyNumberFormat="1" applyFont="1" applyFill="1" applyBorder="1" applyAlignment="1">
      <alignment horizontal="left" vertical="center" wrapText="1"/>
    </xf>
    <xf numFmtId="3" fontId="49" fillId="6" borderId="43" xfId="75" applyNumberFormat="1" applyFont="1" applyFill="1" applyBorder="1" applyAlignment="1">
      <alignment horizontal="center" vertical="center" wrapText="1"/>
    </xf>
    <xf numFmtId="3" fontId="49" fillId="6" borderId="45" xfId="75" applyNumberFormat="1" applyFont="1" applyFill="1" applyBorder="1" applyAlignment="1">
      <alignment horizontal="center" vertical="center" wrapText="1"/>
    </xf>
    <xf numFmtId="2" fontId="16" fillId="3" borderId="24" xfId="78" quotePrefix="1" applyNumberFormat="1" applyFont="1" applyFill="1" applyBorder="1" applyAlignment="1" applyProtection="1">
      <alignment vertical="center"/>
    </xf>
    <xf numFmtId="3" fontId="16" fillId="3" borderId="23" xfId="75" applyNumberFormat="1" applyFill="1" applyBorder="1" applyAlignment="1">
      <alignment horizontal="center" vertical="center"/>
    </xf>
    <xf numFmtId="3" fontId="16" fillId="3" borderId="25" xfId="75" applyNumberFormat="1" applyFill="1" applyBorder="1" applyAlignment="1">
      <alignment horizontal="left" vertical="center" wrapText="1"/>
    </xf>
    <xf numFmtId="3" fontId="16" fillId="3" borderId="0" xfId="75" applyNumberFormat="1" applyFill="1" applyAlignment="1">
      <alignment vertical="center"/>
    </xf>
    <xf numFmtId="9" fontId="54" fillId="2" borderId="24" xfId="83" applyFont="1" applyFill="1" applyBorder="1" applyAlignment="1" applyProtection="1">
      <alignment horizontal="center" vertical="center"/>
    </xf>
    <xf numFmtId="44" fontId="55" fillId="15" borderId="25" xfId="75" applyNumberFormat="1" applyFont="1" applyFill="1" applyBorder="1" applyAlignment="1">
      <alignment vertical="center"/>
    </xf>
    <xf numFmtId="3" fontId="46" fillId="3" borderId="0" xfId="75" applyNumberFormat="1" applyFont="1" applyFill="1" applyAlignment="1">
      <alignment vertical="center"/>
    </xf>
    <xf numFmtId="2" fontId="16" fillId="3" borderId="22" xfId="78" quotePrefix="1" applyNumberFormat="1" applyFont="1" applyFill="1" applyBorder="1" applyAlignment="1" applyProtection="1">
      <alignment vertical="center"/>
    </xf>
    <xf numFmtId="3" fontId="16" fillId="3" borderId="5" xfId="75" applyNumberFormat="1" applyFill="1" applyBorder="1" applyAlignment="1">
      <alignment horizontal="center" vertical="center"/>
    </xf>
    <xf numFmtId="3" fontId="16" fillId="3" borderId="9" xfId="75" applyNumberFormat="1" applyFill="1" applyBorder="1" applyAlignment="1">
      <alignment horizontal="left" vertical="center" wrapText="1"/>
    </xf>
    <xf numFmtId="9" fontId="54" fillId="2" borderId="22" xfId="83" applyFont="1" applyFill="1" applyBorder="1" applyAlignment="1" applyProtection="1">
      <alignment horizontal="center" vertical="center"/>
    </xf>
    <xf numFmtId="44" fontId="55" fillId="15" borderId="9" xfId="75" applyNumberFormat="1" applyFont="1" applyFill="1" applyBorder="1" applyAlignment="1">
      <alignment vertical="center"/>
    </xf>
    <xf numFmtId="3" fontId="26" fillId="8" borderId="22" xfId="75" applyNumberFormat="1" applyFont="1" applyFill="1" applyBorder="1" applyAlignment="1">
      <alignment horizontal="left" vertical="center" wrapText="1"/>
    </xf>
    <xf numFmtId="3" fontId="26" fillId="8" borderId="5" xfId="75" applyNumberFormat="1" applyFont="1" applyFill="1" applyBorder="1" applyAlignment="1">
      <alignment horizontal="left" vertical="center" wrapText="1"/>
    </xf>
    <xf numFmtId="3" fontId="26" fillId="4" borderId="5" xfId="75" applyNumberFormat="1" applyFont="1" applyFill="1" applyBorder="1" applyAlignment="1">
      <alignment vertical="center"/>
    </xf>
    <xf numFmtId="3" fontId="26" fillId="8" borderId="5" xfId="75" applyNumberFormat="1" applyFont="1" applyFill="1" applyBorder="1" applyAlignment="1">
      <alignment horizontal="center" vertical="center" wrapText="1"/>
    </xf>
    <xf numFmtId="3" fontId="16" fillId="8" borderId="5" xfId="75" applyNumberFormat="1" applyFill="1" applyBorder="1" applyAlignment="1">
      <alignment horizontal="center" vertical="center"/>
    </xf>
    <xf numFmtId="3" fontId="26" fillId="8" borderId="9" xfId="75" applyNumberFormat="1" applyFont="1" applyFill="1" applyBorder="1" applyAlignment="1">
      <alignment horizontal="left" vertical="center" wrapText="1"/>
    </xf>
    <xf numFmtId="3" fontId="26" fillId="3" borderId="0" xfId="75" applyNumberFormat="1" applyFont="1" applyFill="1" applyAlignment="1">
      <alignment vertical="center"/>
    </xf>
    <xf numFmtId="9" fontId="26" fillId="8" borderId="22" xfId="83" applyFont="1" applyFill="1" applyBorder="1" applyAlignment="1" applyProtection="1">
      <alignment horizontal="center" vertical="center" wrapText="1"/>
    </xf>
    <xf numFmtId="3" fontId="26" fillId="8" borderId="27" xfId="75" applyNumberFormat="1" applyFont="1" applyFill="1" applyBorder="1" applyAlignment="1">
      <alignment horizontal="center" vertical="center" wrapText="1"/>
    </xf>
    <xf numFmtId="44" fontId="26" fillId="4" borderId="9" xfId="75" applyNumberFormat="1" applyFont="1" applyFill="1" applyBorder="1" applyAlignment="1">
      <alignment horizontal="left" vertical="center" wrapText="1"/>
    </xf>
    <xf numFmtId="3" fontId="26" fillId="8" borderId="22" xfId="75" applyNumberFormat="1" applyFont="1" applyFill="1" applyBorder="1" applyAlignment="1">
      <alignment horizontal="center" vertical="center" wrapText="1"/>
    </xf>
    <xf numFmtId="4" fontId="26" fillId="8" borderId="20" xfId="75" applyNumberFormat="1" applyFont="1" applyFill="1" applyBorder="1" applyAlignment="1">
      <alignment horizontal="right" vertical="center" wrapText="1"/>
    </xf>
    <xf numFmtId="2" fontId="56" fillId="2" borderId="5" xfId="84" applyNumberFormat="1" applyFont="1" applyFill="1" applyBorder="1" applyAlignment="1" applyProtection="1">
      <alignment horizontal="right" vertical="center"/>
    </xf>
    <xf numFmtId="9" fontId="26" fillId="8" borderId="22" xfId="83" applyFont="1" applyFill="1" applyBorder="1" applyAlignment="1" applyProtection="1">
      <alignment horizontal="left" vertical="center" wrapText="1"/>
    </xf>
    <xf numFmtId="3" fontId="26" fillId="8" borderId="27" xfId="75" applyNumberFormat="1" applyFont="1" applyFill="1" applyBorder="1" applyAlignment="1">
      <alignment horizontal="left" vertical="center" wrapText="1"/>
    </xf>
    <xf numFmtId="4" fontId="26" fillId="8" borderId="16" xfId="75" applyNumberFormat="1" applyFont="1" applyFill="1" applyBorder="1" applyAlignment="1">
      <alignment horizontal="right" vertical="center" wrapText="1"/>
    </xf>
    <xf numFmtId="44" fontId="26" fillId="4" borderId="13" xfId="75" applyNumberFormat="1" applyFont="1" applyFill="1" applyBorder="1" applyAlignment="1">
      <alignment horizontal="left" vertical="center" wrapText="1"/>
    </xf>
    <xf numFmtId="9" fontId="26" fillId="3" borderId="0" xfId="83" applyFont="1" applyFill="1" applyAlignment="1" applyProtection="1">
      <alignment vertical="center"/>
    </xf>
    <xf numFmtId="3" fontId="26" fillId="8" borderId="5" xfId="75" applyNumberFormat="1" applyFont="1" applyFill="1" applyBorder="1" applyAlignment="1">
      <alignment horizontal="center" vertical="center"/>
    </xf>
    <xf numFmtId="3" fontId="16" fillId="3" borderId="5" xfId="75" applyNumberFormat="1" applyFill="1" applyBorder="1" applyAlignment="1">
      <alignment vertical="center"/>
    </xf>
    <xf numFmtId="3" fontId="16" fillId="3" borderId="5" xfId="75" applyNumberFormat="1" applyFill="1" applyBorder="1" applyAlignment="1">
      <alignment horizontal="left" vertical="center" wrapText="1"/>
    </xf>
    <xf numFmtId="3" fontId="16" fillId="3" borderId="5" xfId="75" applyNumberFormat="1" applyFill="1" applyBorder="1" applyAlignment="1">
      <alignment horizontal="center" vertical="center" wrapText="1"/>
    </xf>
    <xf numFmtId="3" fontId="54" fillId="2" borderId="27" xfId="84" applyNumberFormat="1" applyFont="1" applyFill="1" applyBorder="1" applyAlignment="1" applyProtection="1">
      <alignment horizontal="center" vertical="center"/>
    </xf>
    <xf numFmtId="3" fontId="54" fillId="2" borderId="5" xfId="84" applyNumberFormat="1" applyFont="1" applyFill="1" applyBorder="1" applyAlignment="1" applyProtection="1">
      <alignment horizontal="center" vertical="center"/>
    </xf>
    <xf numFmtId="3" fontId="54" fillId="2" borderId="22" xfId="84" applyNumberFormat="1" applyFont="1" applyFill="1" applyBorder="1" applyAlignment="1" applyProtection="1">
      <alignment horizontal="center" vertical="center"/>
    </xf>
    <xf numFmtId="3" fontId="53" fillId="6" borderId="22" xfId="75" applyNumberFormat="1" applyFont="1" applyFill="1" applyBorder="1" applyAlignment="1">
      <alignment horizontal="left" vertical="center"/>
    </xf>
    <xf numFmtId="3" fontId="53" fillId="6" borderId="5" xfId="75" applyNumberFormat="1" applyFont="1" applyFill="1" applyBorder="1" applyAlignment="1">
      <alignment horizontal="left" vertical="center"/>
    </xf>
    <xf numFmtId="3" fontId="53" fillId="6" borderId="5" xfId="75" applyNumberFormat="1" applyFont="1" applyFill="1" applyBorder="1" applyAlignment="1">
      <alignment vertical="center"/>
    </xf>
    <xf numFmtId="3" fontId="53" fillId="6" borderId="5" xfId="16" applyNumberFormat="1" applyFont="1" applyFill="1" applyBorder="1" applyAlignment="1">
      <alignment horizontal="left" vertical="center"/>
    </xf>
    <xf numFmtId="3" fontId="53" fillId="6" borderId="5" xfId="16" applyNumberFormat="1" applyFont="1" applyFill="1" applyBorder="1" applyAlignment="1">
      <alignment horizontal="center" vertical="center"/>
    </xf>
    <xf numFmtId="3" fontId="53" fillId="6" borderId="5" xfId="75" applyNumberFormat="1" applyFont="1" applyFill="1" applyBorder="1" applyAlignment="1">
      <alignment horizontal="left" vertical="center" wrapText="1"/>
    </xf>
    <xf numFmtId="3" fontId="53" fillId="6" borderId="5" xfId="75" applyNumberFormat="1" applyFont="1" applyFill="1" applyBorder="1" applyAlignment="1">
      <alignment horizontal="center" vertical="center" wrapText="1"/>
    </xf>
    <xf numFmtId="3" fontId="53" fillId="6" borderId="9" xfId="75" applyNumberFormat="1" applyFont="1" applyFill="1" applyBorder="1" applyAlignment="1">
      <alignment horizontal="left" vertical="center" wrapText="1"/>
    </xf>
    <xf numFmtId="9" fontId="53" fillId="6" borderId="22" xfId="83" applyFont="1" applyFill="1" applyBorder="1" applyAlignment="1" applyProtection="1">
      <alignment horizontal="center" vertical="center" wrapText="1"/>
    </xf>
    <xf numFmtId="3" fontId="53" fillId="6" borderId="27" xfId="75" applyNumberFormat="1" applyFont="1" applyFill="1" applyBorder="1" applyAlignment="1">
      <alignment horizontal="center" vertical="center" wrapText="1"/>
    </xf>
    <xf numFmtId="44" fontId="53" fillId="6" borderId="9" xfId="75" applyNumberFormat="1" applyFont="1" applyFill="1" applyBorder="1" applyAlignment="1">
      <alignment horizontal="left" vertical="center" wrapText="1"/>
    </xf>
    <xf numFmtId="3" fontId="53" fillId="6" borderId="22" xfId="75" applyNumberFormat="1" applyFont="1" applyFill="1" applyBorder="1" applyAlignment="1">
      <alignment horizontal="center" vertical="center" wrapText="1"/>
    </xf>
    <xf numFmtId="4" fontId="53" fillId="6" borderId="20" xfId="75" applyNumberFormat="1" applyFont="1" applyFill="1" applyBorder="1" applyAlignment="1">
      <alignment horizontal="right" vertical="center" wrapText="1"/>
    </xf>
    <xf numFmtId="2" fontId="16" fillId="3" borderId="22" xfId="75" quotePrefix="1" applyNumberFormat="1" applyFill="1" applyBorder="1" applyAlignment="1">
      <alignment vertical="center"/>
    </xf>
    <xf numFmtId="3" fontId="53" fillId="6" borderId="9" xfId="16" applyNumberFormat="1" applyFont="1" applyFill="1" applyBorder="1" applyAlignment="1">
      <alignment horizontal="left" vertical="center"/>
    </xf>
    <xf numFmtId="2" fontId="16" fillId="0" borderId="22" xfId="75" quotePrefix="1" applyNumberFormat="1" applyBorder="1" applyAlignment="1">
      <alignment vertical="center"/>
    </xf>
    <xf numFmtId="3" fontId="16" fillId="0" borderId="5" xfId="75" applyNumberFormat="1" applyBorder="1" applyAlignment="1">
      <alignment vertical="center"/>
    </xf>
    <xf numFmtId="3" fontId="16" fillId="0" borderId="5" xfId="75" applyNumberFormat="1" applyBorder="1" applyAlignment="1">
      <alignment horizontal="center" vertical="center" wrapText="1"/>
    </xf>
    <xf numFmtId="3" fontId="55" fillId="0" borderId="5" xfId="75" applyNumberFormat="1" applyFont="1" applyBorder="1" applyAlignment="1">
      <alignment horizontal="center" vertical="center"/>
    </xf>
    <xf numFmtId="3" fontId="16" fillId="0" borderId="5" xfId="75" applyNumberFormat="1" applyBorder="1" applyAlignment="1">
      <alignment horizontal="center" vertical="center"/>
    </xf>
    <xf numFmtId="3" fontId="55" fillId="0" borderId="21" xfId="75" applyNumberFormat="1" applyFont="1" applyBorder="1" applyAlignment="1">
      <alignment horizontal="center" vertical="center"/>
    </xf>
    <xf numFmtId="3" fontId="26" fillId="8" borderId="10" xfId="75" applyNumberFormat="1" applyFont="1" applyFill="1" applyBorder="1" applyAlignment="1">
      <alignment horizontal="left" vertical="center" wrapText="1"/>
    </xf>
    <xf numFmtId="3" fontId="26" fillId="8" borderId="11" xfId="75" applyNumberFormat="1" applyFont="1" applyFill="1" applyBorder="1" applyAlignment="1">
      <alignment horizontal="left" vertical="center" wrapText="1"/>
    </xf>
    <xf numFmtId="3" fontId="26" fillId="8" borderId="11" xfId="75" applyNumberFormat="1" applyFont="1" applyFill="1" applyBorder="1" applyAlignment="1">
      <alignment horizontal="center" vertical="center" wrapText="1"/>
    </xf>
    <xf numFmtId="3" fontId="26" fillId="8" borderId="11" xfId="75" applyNumberFormat="1" applyFont="1" applyFill="1" applyBorder="1" applyAlignment="1">
      <alignment horizontal="center" vertical="center"/>
    </xf>
    <xf numFmtId="3" fontId="16" fillId="8" borderId="11" xfId="75" applyNumberFormat="1" applyFill="1" applyBorder="1" applyAlignment="1">
      <alignment horizontal="center" vertical="center"/>
    </xf>
    <xf numFmtId="3" fontId="26" fillId="8" borderId="12" xfId="75" applyNumberFormat="1" applyFont="1" applyFill="1" applyBorder="1" applyAlignment="1">
      <alignment horizontal="left" vertical="center" wrapText="1"/>
    </xf>
    <xf numFmtId="9" fontId="26" fillId="8" borderId="10" xfId="83" applyFont="1" applyFill="1" applyBorder="1" applyAlignment="1" applyProtection="1">
      <alignment horizontal="left" vertical="center" wrapText="1"/>
    </xf>
    <xf numFmtId="3" fontId="26" fillId="8" borderId="31" xfId="75" applyNumberFormat="1" applyFont="1" applyFill="1" applyBorder="1" applyAlignment="1">
      <alignment horizontal="left" vertical="center" wrapText="1"/>
    </xf>
    <xf numFmtId="44" fontId="26" fillId="4" borderId="26" xfId="75" applyNumberFormat="1" applyFont="1" applyFill="1" applyBorder="1" applyAlignment="1">
      <alignment horizontal="left" vertical="center" wrapText="1"/>
    </xf>
    <xf numFmtId="4" fontId="26" fillId="8" borderId="41" xfId="75" applyNumberFormat="1" applyFont="1" applyFill="1" applyBorder="1" applyAlignment="1">
      <alignment horizontal="right" vertical="center" wrapText="1"/>
    </xf>
    <xf numFmtId="3" fontId="16" fillId="0" borderId="5" xfId="75" applyNumberFormat="1" applyBorder="1" applyAlignment="1">
      <alignment vertical="center" wrapText="1"/>
    </xf>
    <xf numFmtId="3" fontId="53" fillId="6" borderId="20" xfId="75" applyNumberFormat="1" applyFont="1" applyFill="1" applyBorder="1" applyAlignment="1">
      <alignment horizontal="center" vertical="center" wrapText="1"/>
    </xf>
    <xf numFmtId="44" fontId="53" fillId="6" borderId="20" xfId="75" applyNumberFormat="1" applyFont="1" applyFill="1" applyBorder="1" applyAlignment="1">
      <alignment horizontal="left" vertical="center" wrapText="1"/>
    </xf>
    <xf numFmtId="3" fontId="26" fillId="4" borderId="11" xfId="75" applyNumberFormat="1" applyFont="1" applyFill="1" applyBorder="1" applyAlignment="1">
      <alignment vertical="center"/>
    </xf>
    <xf numFmtId="3" fontId="16" fillId="3" borderId="0" xfId="75" applyNumberFormat="1" applyFill="1"/>
    <xf numFmtId="3" fontId="16" fillId="3" borderId="0" xfId="75" applyNumberFormat="1" applyFill="1" applyAlignment="1">
      <alignment horizontal="center" vertical="center"/>
    </xf>
    <xf numFmtId="3" fontId="53" fillId="6" borderId="18" xfId="75" applyNumberFormat="1" applyFont="1" applyFill="1" applyBorder="1" applyAlignment="1">
      <alignment horizontal="left" vertical="center" wrapText="1"/>
    </xf>
    <xf numFmtId="3" fontId="53" fillId="6" borderId="19" xfId="75" applyNumberFormat="1" applyFont="1" applyFill="1" applyBorder="1" applyAlignment="1">
      <alignment horizontal="left" vertical="center" wrapText="1"/>
    </xf>
    <xf numFmtId="44" fontId="53" fillId="6" borderId="19" xfId="75" applyNumberFormat="1" applyFont="1" applyFill="1" applyBorder="1" applyAlignment="1">
      <alignment horizontal="left" vertical="center" wrapText="1"/>
    </xf>
    <xf numFmtId="4" fontId="53" fillId="6" borderId="19" xfId="75" applyNumberFormat="1" applyFont="1" applyFill="1" applyBorder="1" applyAlignment="1">
      <alignment horizontal="right" vertical="center" wrapText="1"/>
    </xf>
    <xf numFmtId="44" fontId="16" fillId="0" borderId="0" xfId="75" applyNumberFormat="1"/>
    <xf numFmtId="3" fontId="16" fillId="3" borderId="0" xfId="75" applyNumberFormat="1" applyFill="1" applyAlignment="1">
      <alignment horizontal="center"/>
    </xf>
    <xf numFmtId="3" fontId="16" fillId="3" borderId="0" xfId="75" applyNumberFormat="1" applyFill="1" applyAlignment="1">
      <alignment horizontal="left" wrapText="1"/>
    </xf>
    <xf numFmtId="3" fontId="16" fillId="3" borderId="0" xfId="75" applyNumberFormat="1" applyFill="1" applyAlignment="1">
      <alignment horizontal="center" wrapText="1"/>
    </xf>
    <xf numFmtId="9" fontId="16" fillId="3" borderId="42" xfId="83" applyFont="1" applyFill="1" applyBorder="1" applyProtection="1"/>
    <xf numFmtId="4" fontId="16" fillId="3" borderId="0" xfId="75" applyNumberFormat="1" applyFill="1"/>
    <xf numFmtId="4" fontId="16" fillId="3" borderId="0" xfId="75" applyNumberFormat="1" applyFill="1" applyAlignment="1">
      <alignment horizontal="right"/>
    </xf>
    <xf numFmtId="3" fontId="53" fillId="6" borderId="28" xfId="75" applyNumberFormat="1" applyFont="1" applyFill="1" applyBorder="1" applyAlignment="1">
      <alignment horizontal="left" vertical="center"/>
    </xf>
    <xf numFmtId="3" fontId="53" fillId="6" borderId="29" xfId="75" applyNumberFormat="1" applyFont="1" applyFill="1" applyBorder="1" applyAlignment="1">
      <alignment horizontal="left" vertical="center"/>
    </xf>
    <xf numFmtId="3" fontId="53" fillId="6" borderId="29" xfId="75" applyNumberFormat="1" applyFont="1" applyFill="1" applyBorder="1" applyAlignment="1">
      <alignment vertical="center"/>
    </xf>
    <xf numFmtId="3" fontId="53" fillId="6" borderId="29" xfId="16" applyNumberFormat="1" applyFont="1" applyFill="1" applyBorder="1" applyAlignment="1">
      <alignment horizontal="left" vertical="center"/>
    </xf>
    <xf numFmtId="3" fontId="53" fillId="6" borderId="29" xfId="16" applyNumberFormat="1" applyFont="1" applyFill="1" applyBorder="1" applyAlignment="1">
      <alignment horizontal="center" vertical="center"/>
    </xf>
    <xf numFmtId="3" fontId="53" fillId="6" borderId="29" xfId="75" applyNumberFormat="1" applyFont="1" applyFill="1" applyBorder="1" applyAlignment="1">
      <alignment horizontal="left" vertical="center" wrapText="1"/>
    </xf>
    <xf numFmtId="3" fontId="53" fillId="6" borderId="29" xfId="75" applyNumberFormat="1" applyFont="1" applyFill="1" applyBorder="1" applyAlignment="1">
      <alignment horizontal="center" vertical="center" wrapText="1"/>
    </xf>
    <xf numFmtId="3" fontId="16" fillId="8" borderId="29" xfId="75" applyNumberFormat="1" applyFill="1" applyBorder="1" applyAlignment="1">
      <alignment horizontal="center" vertical="center"/>
    </xf>
    <xf numFmtId="3" fontId="53" fillId="6" borderId="30" xfId="75" applyNumberFormat="1" applyFont="1" applyFill="1" applyBorder="1" applyAlignment="1">
      <alignment horizontal="left" vertical="center" wrapText="1"/>
    </xf>
    <xf numFmtId="3" fontId="53" fillId="6" borderId="52" xfId="75" applyNumberFormat="1" applyFont="1" applyFill="1" applyBorder="1" applyAlignment="1">
      <alignment horizontal="left" vertical="center" wrapText="1"/>
    </xf>
    <xf numFmtId="44" fontId="53" fillId="6" borderId="30" xfId="16" applyNumberFormat="1" applyFont="1" applyFill="1" applyBorder="1" applyAlignment="1">
      <alignment horizontal="center" vertical="center" wrapText="1"/>
    </xf>
    <xf numFmtId="3" fontId="53" fillId="6" borderId="28" xfId="16" applyNumberFormat="1" applyFont="1" applyFill="1" applyBorder="1" applyAlignment="1">
      <alignment horizontal="center" vertical="center" wrapText="1"/>
    </xf>
    <xf numFmtId="3" fontId="53" fillId="6" borderId="32" xfId="16" applyNumberFormat="1" applyFont="1" applyFill="1" applyBorder="1" applyAlignment="1">
      <alignment horizontal="right" vertical="center" wrapText="1"/>
    </xf>
    <xf numFmtId="3" fontId="16" fillId="8" borderId="21" xfId="75" applyNumberFormat="1" applyFill="1" applyBorder="1" applyAlignment="1">
      <alignment horizontal="center" vertical="center"/>
    </xf>
    <xf numFmtId="3" fontId="16" fillId="3" borderId="14" xfId="75" applyNumberFormat="1" applyFill="1" applyBorder="1" applyAlignment="1">
      <alignment horizontal="left" vertical="center" wrapText="1"/>
    </xf>
    <xf numFmtId="9" fontId="54" fillId="2" borderId="5" xfId="83" applyFont="1" applyFill="1" applyBorder="1" applyAlignment="1" applyProtection="1">
      <alignment horizontal="center" vertical="center"/>
    </xf>
    <xf numFmtId="44" fontId="55" fillId="15" borderId="14" xfId="75" applyNumberFormat="1" applyFont="1" applyFill="1" applyBorder="1" applyAlignment="1">
      <alignment vertical="center"/>
    </xf>
    <xf numFmtId="3" fontId="54" fillId="2" borderId="47" xfId="84" applyNumberFormat="1" applyFont="1" applyFill="1" applyBorder="1" applyAlignment="1" applyProtection="1">
      <alignment horizontal="center" vertical="center"/>
    </xf>
    <xf numFmtId="9" fontId="54" fillId="2" borderId="21" xfId="83" applyFont="1" applyFill="1" applyBorder="1" applyAlignment="1" applyProtection="1">
      <alignment horizontal="center" vertical="center"/>
    </xf>
    <xf numFmtId="3" fontId="54" fillId="2" borderId="21" xfId="84" applyNumberFormat="1" applyFont="1" applyFill="1" applyBorder="1" applyAlignment="1" applyProtection="1">
      <alignment horizontal="center" vertical="center"/>
    </xf>
    <xf numFmtId="3" fontId="16" fillId="0" borderId="21" xfId="75" applyNumberFormat="1" applyBorder="1" applyAlignment="1">
      <alignment vertical="center"/>
    </xf>
    <xf numFmtId="3" fontId="16" fillId="0" borderId="21" xfId="75" applyNumberFormat="1" applyBorder="1" applyAlignment="1">
      <alignment horizontal="center" vertical="center"/>
    </xf>
    <xf numFmtId="3" fontId="16" fillId="0" borderId="21" xfId="75" applyNumberFormat="1" applyBorder="1" applyAlignment="1">
      <alignment horizontal="left" vertical="center" wrapText="1"/>
    </xf>
    <xf numFmtId="3" fontId="16" fillId="0" borderId="21" xfId="75" applyNumberFormat="1" applyBorder="1" applyAlignment="1">
      <alignment horizontal="center" vertical="center" wrapText="1"/>
    </xf>
    <xf numFmtId="3" fontId="16" fillId="0" borderId="14" xfId="75" applyNumberFormat="1" applyBorder="1" applyAlignment="1">
      <alignment horizontal="left" vertical="center" wrapText="1"/>
    </xf>
    <xf numFmtId="3" fontId="16" fillId="0" borderId="0" xfId="75" applyNumberFormat="1"/>
    <xf numFmtId="3" fontId="46" fillId="0" borderId="0" xfId="75" applyNumberFormat="1" applyFont="1" applyAlignment="1">
      <alignment vertical="center"/>
    </xf>
    <xf numFmtId="3" fontId="16" fillId="8" borderId="11" xfId="75" applyNumberFormat="1" applyFill="1" applyBorder="1" applyAlignment="1">
      <alignment horizontal="left" vertical="center" wrapText="1"/>
    </xf>
    <xf numFmtId="9" fontId="26" fillId="8" borderId="31" xfId="83" applyFont="1" applyFill="1" applyBorder="1" applyAlignment="1" applyProtection="1">
      <alignment horizontal="left" vertical="center" wrapText="1"/>
    </xf>
    <xf numFmtId="3" fontId="26" fillId="8" borderId="48" xfId="75" applyNumberFormat="1" applyFont="1" applyFill="1" applyBorder="1" applyAlignment="1">
      <alignment horizontal="center" vertical="center" wrapText="1"/>
    </xf>
    <xf numFmtId="4" fontId="26" fillId="8" borderId="41" xfId="75" applyNumberFormat="1" applyFont="1" applyFill="1" applyBorder="1" applyAlignment="1">
      <alignment horizontal="center" vertical="center" wrapText="1"/>
    </xf>
    <xf numFmtId="3" fontId="53" fillId="6" borderId="15" xfId="75" applyNumberFormat="1" applyFont="1" applyFill="1" applyBorder="1" applyAlignment="1">
      <alignment vertical="center" wrapText="1"/>
    </xf>
    <xf numFmtId="3" fontId="53" fillId="6" borderId="4" xfId="75" applyNumberFormat="1" applyFont="1" applyFill="1" applyBorder="1" applyAlignment="1">
      <alignment vertical="center" wrapText="1"/>
    </xf>
    <xf numFmtId="3" fontId="53" fillId="16" borderId="15" xfId="75" applyNumberFormat="1" applyFont="1" applyFill="1" applyBorder="1" applyAlignment="1">
      <alignment vertical="center" wrapText="1"/>
    </xf>
    <xf numFmtId="3" fontId="53" fillId="16" borderId="15" xfId="75" applyNumberFormat="1" applyFont="1" applyFill="1" applyBorder="1" applyAlignment="1">
      <alignment horizontal="left" vertical="center" wrapText="1"/>
    </xf>
    <xf numFmtId="44" fontId="53" fillId="16" borderId="4" xfId="75" applyNumberFormat="1" applyFont="1" applyFill="1" applyBorder="1" applyAlignment="1">
      <alignment horizontal="left" vertical="center" wrapText="1"/>
    </xf>
    <xf numFmtId="3" fontId="53" fillId="16" borderId="15" xfId="75" applyNumberFormat="1" applyFont="1" applyFill="1" applyBorder="1" applyAlignment="1">
      <alignment horizontal="center" vertical="center" wrapText="1"/>
    </xf>
    <xf numFmtId="4" fontId="53" fillId="16" borderId="15" xfId="75" applyNumberFormat="1" applyFont="1" applyFill="1" applyBorder="1" applyAlignment="1">
      <alignment horizontal="center" vertical="center" wrapText="1"/>
    </xf>
    <xf numFmtId="4" fontId="16" fillId="3" borderId="0" xfId="75" applyNumberFormat="1" applyFill="1" applyAlignment="1">
      <alignment horizontal="center" vertical="center"/>
    </xf>
    <xf numFmtId="3" fontId="16" fillId="0" borderId="0" xfId="0" applyNumberFormat="1" applyFont="1"/>
    <xf numFmtId="3" fontId="16" fillId="3" borderId="51" xfId="75" applyNumberFormat="1" applyFill="1" applyBorder="1" applyAlignment="1">
      <alignment vertical="center"/>
    </xf>
    <xf numFmtId="3" fontId="16" fillId="3" borderId="52" xfId="75" applyNumberFormat="1" applyFill="1" applyBorder="1" applyAlignment="1">
      <alignment vertical="center"/>
    </xf>
    <xf numFmtId="3" fontId="16" fillId="3" borderId="53" xfId="75" applyNumberFormat="1" applyFill="1" applyBorder="1" applyAlignment="1">
      <alignment vertical="center"/>
    </xf>
    <xf numFmtId="9" fontId="16" fillId="0" borderId="1" xfId="0" applyNumberFormat="1" applyFont="1" applyBorder="1" applyAlignment="1">
      <alignment vertical="center"/>
    </xf>
    <xf numFmtId="3" fontId="16" fillId="3" borderId="48" xfId="75" applyNumberFormat="1" applyFill="1" applyBorder="1" applyAlignment="1">
      <alignment vertical="center"/>
    </xf>
    <xf numFmtId="3" fontId="16" fillId="3" borderId="41" xfId="75" applyNumberFormat="1" applyFill="1" applyBorder="1" applyAlignment="1">
      <alignment vertical="center"/>
    </xf>
    <xf numFmtId="3" fontId="16" fillId="3" borderId="26" xfId="75" applyNumberFormat="1" applyFill="1" applyBorder="1" applyAlignment="1">
      <alignment vertical="center"/>
    </xf>
    <xf numFmtId="44" fontId="16" fillId="0" borderId="1" xfId="0" applyNumberFormat="1" applyFont="1" applyBorder="1" applyAlignment="1">
      <alignment vertical="center"/>
    </xf>
    <xf numFmtId="9" fontId="40" fillId="3" borderId="54" xfId="91" applyFont="1" applyFill="1" applyBorder="1" applyAlignment="1" applyProtection="1">
      <alignment horizontal="right" vertical="center"/>
    </xf>
    <xf numFmtId="9" fontId="40" fillId="3" borderId="1" xfId="91" applyFont="1" applyFill="1" applyBorder="1" applyAlignment="1" applyProtection="1">
      <alignment horizontal="right" vertical="center"/>
    </xf>
    <xf numFmtId="3" fontId="16" fillId="3" borderId="48" xfId="75" applyNumberFormat="1" applyFill="1" applyBorder="1"/>
    <xf numFmtId="0" fontId="40" fillId="3" borderId="54" xfId="93" applyFont="1" applyFill="1" applyBorder="1" applyAlignment="1">
      <alignment horizontal="right" vertical="center"/>
    </xf>
    <xf numFmtId="4" fontId="16" fillId="3" borderId="0" xfId="75" applyNumberFormat="1" applyFill="1" applyAlignment="1">
      <alignment horizontal="center"/>
    </xf>
    <xf numFmtId="44" fontId="16" fillId="7" borderId="1" xfId="94" applyFont="1" applyFill="1" applyBorder="1" applyAlignment="1" applyProtection="1">
      <alignment horizontal="center" vertical="center"/>
      <protection locked="0"/>
    </xf>
    <xf numFmtId="0" fontId="16" fillId="7" borderId="1" xfId="94" applyNumberFormat="1" applyFont="1" applyFill="1" applyBorder="1" applyAlignment="1" applyProtection="1">
      <alignment horizontal="center" vertical="center"/>
      <protection locked="0"/>
    </xf>
    <xf numFmtId="0" fontId="40" fillId="3" borderId="0" xfId="93" applyFont="1" applyFill="1" applyAlignment="1">
      <alignment horizontal="center"/>
    </xf>
    <xf numFmtId="0" fontId="3" fillId="0" borderId="0" xfId="93" applyFont="1"/>
    <xf numFmtId="0" fontId="3" fillId="3" borderId="0" xfId="93" applyFont="1" applyFill="1"/>
    <xf numFmtId="0" fontId="40" fillId="3" borderId="0" xfId="93" applyFont="1" applyFill="1" applyAlignment="1">
      <alignment horizontal="left"/>
    </xf>
    <xf numFmtId="0" fontId="53" fillId="6" borderId="40" xfId="93" applyFont="1" applyFill="1" applyBorder="1" applyAlignment="1">
      <alignment horizontal="center" vertical="center"/>
    </xf>
    <xf numFmtId="0" fontId="53" fillId="6" borderId="40" xfId="93" applyFont="1" applyFill="1" applyBorder="1" applyAlignment="1">
      <alignment horizontal="center" vertical="center" wrapText="1"/>
    </xf>
    <xf numFmtId="44" fontId="16" fillId="15" borderId="35" xfId="94" applyFont="1" applyFill="1" applyBorder="1" applyProtection="1"/>
    <xf numFmtId="168" fontId="54" fillId="2" borderId="1" xfId="13" applyNumberFormat="1" applyFont="1" applyFill="1" applyBorder="1" applyAlignment="1" applyProtection="1">
      <alignment horizontal="center" vertical="center"/>
    </xf>
    <xf numFmtId="44" fontId="54" fillId="2" borderId="1" xfId="13" applyFont="1" applyFill="1" applyBorder="1" applyAlignment="1" applyProtection="1">
      <alignment horizontal="center" vertical="center"/>
    </xf>
    <xf numFmtId="168" fontId="16" fillId="15" borderId="34" xfId="94" applyNumberFormat="1" applyFont="1" applyFill="1" applyBorder="1" applyAlignment="1" applyProtection="1">
      <alignment horizontal="center"/>
    </xf>
    <xf numFmtId="44" fontId="16" fillId="15" borderId="34" xfId="94" applyFont="1" applyFill="1" applyBorder="1" applyProtection="1"/>
    <xf numFmtId="168" fontId="54" fillId="2" borderId="40" xfId="13" applyNumberFormat="1" applyFont="1" applyFill="1" applyBorder="1" applyAlignment="1" applyProtection="1">
      <alignment horizontal="center" vertical="center"/>
    </xf>
    <xf numFmtId="44" fontId="54" fillId="2" borderId="40" xfId="13" applyFont="1" applyFill="1" applyBorder="1" applyAlignment="1" applyProtection="1">
      <alignment horizontal="center" vertical="center"/>
    </xf>
    <xf numFmtId="44" fontId="16" fillId="3" borderId="0" xfId="94" applyFont="1" applyFill="1" applyProtection="1"/>
    <xf numFmtId="44" fontId="16" fillId="3" borderId="0" xfId="92" applyFont="1" applyFill="1" applyProtection="1"/>
    <xf numFmtId="0" fontId="40" fillId="3" borderId="0" xfId="93" applyFont="1" applyFill="1" applyAlignment="1">
      <alignment horizontal="center" vertical="center"/>
    </xf>
    <xf numFmtId="3" fontId="16" fillId="3" borderId="0" xfId="75" applyNumberFormat="1" applyFill="1" applyAlignment="1">
      <alignment horizontal="center" vertical="center" wrapText="1"/>
    </xf>
    <xf numFmtId="0" fontId="40" fillId="3" borderId="1" xfId="93" applyFont="1" applyFill="1" applyBorder="1" applyAlignment="1">
      <alignment horizontal="right" vertical="center"/>
    </xf>
    <xf numFmtId="44" fontId="16" fillId="3" borderId="1" xfId="94" applyFont="1" applyFill="1" applyBorder="1" applyProtection="1"/>
    <xf numFmtId="9" fontId="16" fillId="3" borderId="1" xfId="0" applyNumberFormat="1" applyFont="1" applyFill="1" applyBorder="1" applyAlignment="1">
      <alignment vertical="center"/>
    </xf>
    <xf numFmtId="44" fontId="16" fillId="3" borderId="1" xfId="0" applyNumberFormat="1" applyFont="1" applyFill="1" applyBorder="1" applyAlignment="1">
      <alignment vertical="center"/>
    </xf>
    <xf numFmtId="9" fontId="40" fillId="3" borderId="54" xfId="96" applyFont="1" applyFill="1" applyBorder="1" applyProtection="1"/>
    <xf numFmtId="9" fontId="40" fillId="3" borderId="1" xfId="97" applyFont="1" applyFill="1" applyBorder="1" applyAlignment="1" applyProtection="1">
      <alignment horizontal="right" vertical="center"/>
    </xf>
    <xf numFmtId="9" fontId="16" fillId="3" borderId="0" xfId="96" applyFont="1" applyFill="1" applyProtection="1"/>
    <xf numFmtId="0" fontId="3" fillId="0" borderId="0" xfId="93" applyFont="1" applyAlignment="1">
      <alignment horizontal="center"/>
    </xf>
    <xf numFmtId="44" fontId="16" fillId="7" borderId="35" xfId="94" applyFont="1" applyFill="1" applyBorder="1" applyProtection="1">
      <protection locked="0"/>
    </xf>
    <xf numFmtId="44" fontId="16" fillId="7" borderId="34" xfId="94" applyFont="1" applyFill="1" applyBorder="1" applyProtection="1">
      <protection locked="0"/>
    </xf>
    <xf numFmtId="44" fontId="16" fillId="7" borderId="36" xfId="94" applyFont="1" applyFill="1" applyBorder="1" applyProtection="1">
      <protection locked="0"/>
    </xf>
    <xf numFmtId="168" fontId="16" fillId="7" borderId="35" xfId="94" applyNumberFormat="1" applyFont="1" applyFill="1" applyBorder="1" applyAlignment="1" applyProtection="1">
      <alignment horizontal="center"/>
      <protection locked="0"/>
    </xf>
    <xf numFmtId="166" fontId="59" fillId="0" borderId="0" xfId="12" applyFont="1"/>
    <xf numFmtId="166" fontId="46" fillId="0" borderId="0" xfId="75" applyFont="1"/>
    <xf numFmtId="166" fontId="46" fillId="0" borderId="0" xfId="75" applyFont="1" applyAlignment="1">
      <alignment horizontal="center"/>
    </xf>
    <xf numFmtId="0" fontId="44" fillId="3" borderId="0" xfId="95" applyFont="1" applyFill="1" applyAlignment="1">
      <alignment wrapText="1"/>
    </xf>
    <xf numFmtId="166" fontId="26" fillId="0" borderId="0" xfId="0" applyFont="1" applyAlignment="1">
      <alignment horizontal="center" vertical="center"/>
    </xf>
    <xf numFmtId="0" fontId="48" fillId="9" borderId="37" xfId="93" applyFont="1" applyFill="1" applyBorder="1" applyAlignment="1">
      <alignment horizontal="left" vertical="center"/>
    </xf>
    <xf numFmtId="0" fontId="49" fillId="6" borderId="2" xfId="5" applyFont="1" applyFill="1" applyBorder="1" applyAlignment="1">
      <alignment horizontal="center" vertical="center" wrapText="1"/>
    </xf>
    <xf numFmtId="166" fontId="46" fillId="0" borderId="0" xfId="75" applyFont="1" applyAlignment="1">
      <alignment vertical="center"/>
    </xf>
    <xf numFmtId="0" fontId="49" fillId="6" borderId="2" xfId="5" applyFont="1" applyFill="1" applyBorder="1" applyAlignment="1">
      <alignment vertical="center" wrapText="1"/>
    </xf>
    <xf numFmtId="166" fontId="50" fillId="0" borderId="1" xfId="75" applyFont="1" applyBorder="1" applyAlignment="1">
      <alignment vertical="center" wrapText="1"/>
    </xf>
    <xf numFmtId="44" fontId="47" fillId="2" borderId="35" xfId="94" applyFont="1" applyFill="1" applyBorder="1" applyAlignment="1" applyProtection="1">
      <alignment vertical="center"/>
    </xf>
    <xf numFmtId="10" fontId="47" fillId="0" borderId="0" xfId="78" applyNumberFormat="1" applyFont="1" applyProtection="1"/>
    <xf numFmtId="166" fontId="46" fillId="0" borderId="0" xfId="75" applyFont="1" applyAlignment="1">
      <alignment horizontal="left" indent="1"/>
    </xf>
    <xf numFmtId="166" fontId="46" fillId="0" borderId="0" xfId="75" applyFont="1" applyAlignment="1">
      <alignment vertical="top"/>
    </xf>
    <xf numFmtId="166" fontId="46" fillId="0" borderId="0" xfId="75" applyFont="1" applyAlignment="1">
      <alignment horizontal="center" vertical="top"/>
    </xf>
    <xf numFmtId="44" fontId="47" fillId="2" borderId="1" xfId="85" applyNumberFormat="1" applyFont="1" applyFill="1" applyBorder="1" applyAlignment="1" applyProtection="1">
      <alignment horizontal="right" vertical="center" wrapText="1"/>
    </xf>
    <xf numFmtId="44" fontId="47" fillId="3" borderId="1" xfId="85" applyNumberFormat="1" applyFont="1" applyFill="1" applyBorder="1" applyAlignment="1" applyProtection="1">
      <alignment horizontal="right" vertical="center" wrapText="1"/>
    </xf>
    <xf numFmtId="44" fontId="47" fillId="18" borderId="1" xfId="85" applyNumberFormat="1" applyFont="1" applyFill="1" applyBorder="1" applyAlignment="1" applyProtection="1">
      <alignment horizontal="right" vertical="center" wrapText="1"/>
    </xf>
    <xf numFmtId="169" fontId="2" fillId="3" borderId="3" xfId="93" applyNumberFormat="1" applyFont="1" applyFill="1" applyBorder="1" applyAlignment="1">
      <alignment horizontal="right" vertical="center"/>
    </xf>
    <xf numFmtId="169" fontId="2" fillId="3" borderId="1" xfId="93" applyNumberFormat="1" applyFont="1" applyFill="1" applyBorder="1" applyAlignment="1">
      <alignment horizontal="right" vertical="center"/>
    </xf>
    <xf numFmtId="0" fontId="2" fillId="3" borderId="0" xfId="95" applyFont="1" applyFill="1"/>
    <xf numFmtId="0" fontId="2" fillId="3" borderId="0" xfId="95" applyFont="1" applyFill="1" applyAlignment="1">
      <alignment vertical="center"/>
    </xf>
    <xf numFmtId="0" fontId="2" fillId="3" borderId="0" xfId="95" applyFont="1" applyFill="1" applyAlignment="1">
      <alignment horizontal="left" vertical="center"/>
    </xf>
    <xf numFmtId="0" fontId="2" fillId="3" borderId="0" xfId="95" applyFont="1" applyFill="1" applyAlignment="1">
      <alignment wrapText="1"/>
    </xf>
    <xf numFmtId="0" fontId="2" fillId="3" borderId="0" xfId="95" applyFont="1" applyFill="1" applyAlignment="1">
      <alignment horizontal="left" wrapText="1"/>
    </xf>
    <xf numFmtId="0" fontId="2" fillId="3" borderId="0" xfId="95" applyFont="1" applyFill="1" applyAlignment="1">
      <alignment vertical="center" wrapText="1"/>
    </xf>
    <xf numFmtId="0" fontId="2" fillId="0" borderId="0" xfId="93" applyFont="1"/>
    <xf numFmtId="0" fontId="2" fillId="3" borderId="0" xfId="93" applyFont="1" applyFill="1"/>
    <xf numFmtId="0" fontId="2" fillId="15" borderId="35" xfId="93" applyFont="1" applyFill="1" applyBorder="1" applyAlignment="1">
      <alignment horizontal="center" vertical="center"/>
    </xf>
    <xf numFmtId="0" fontId="2" fillId="15" borderId="34" xfId="93" applyFont="1" applyFill="1" applyBorder="1" applyAlignment="1">
      <alignment horizontal="center" vertical="center"/>
    </xf>
    <xf numFmtId="0" fontId="2" fillId="15" borderId="36" xfId="93" applyFont="1" applyFill="1" applyBorder="1" applyAlignment="1">
      <alignment horizontal="center" vertical="center"/>
    </xf>
    <xf numFmtId="0" fontId="2" fillId="3" borderId="0" xfId="90" applyFont="1" applyFill="1"/>
    <xf numFmtId="0" fontId="2" fillId="3" borderId="0" xfId="93" applyFont="1" applyFill="1" applyAlignment="1">
      <alignment horizontal="center"/>
    </xf>
    <xf numFmtId="0" fontId="2" fillId="3" borderId="2" xfId="93" applyFont="1" applyFill="1" applyBorder="1"/>
    <xf numFmtId="44" fontId="2" fillId="3" borderId="0" xfId="93" applyNumberFormat="1" applyFont="1" applyFill="1"/>
    <xf numFmtId="0" fontId="2" fillId="0" borderId="0" xfId="93" applyFont="1" applyAlignment="1">
      <alignment horizontal="center"/>
    </xf>
    <xf numFmtId="0" fontId="53" fillId="6" borderId="1" xfId="63" applyFont="1" applyFill="1" applyBorder="1" applyAlignment="1">
      <alignment horizontal="center" vertical="center" wrapText="1"/>
    </xf>
    <xf numFmtId="3" fontId="4" fillId="3" borderId="0" xfId="75" applyNumberFormat="1" applyFont="1" applyFill="1" applyAlignment="1">
      <alignment horizontal="center" wrapText="1"/>
    </xf>
    <xf numFmtId="0" fontId="48" fillId="3" borderId="2" xfId="5" applyFont="1" applyFill="1" applyBorder="1" applyAlignment="1">
      <alignment horizontal="right" vertical="center" wrapText="1" indent="1"/>
    </xf>
    <xf numFmtId="0" fontId="48" fillId="3" borderId="4" xfId="5" applyFont="1" applyFill="1" applyBorder="1" applyAlignment="1">
      <alignment horizontal="right" vertical="center" wrapText="1" indent="1"/>
    </xf>
    <xf numFmtId="0" fontId="47" fillId="18" borderId="2" xfId="5" applyFont="1" applyFill="1" applyBorder="1" applyAlignment="1">
      <alignment horizontal="right" vertical="center" wrapText="1" indent="1"/>
    </xf>
    <xf numFmtId="0" fontId="47" fillId="18" borderId="4" xfId="5" applyFont="1" applyFill="1" applyBorder="1" applyAlignment="1">
      <alignment horizontal="right" vertical="center" wrapText="1" indent="1"/>
    </xf>
    <xf numFmtId="3" fontId="16" fillId="3" borderId="21" xfId="75" applyNumberFormat="1" applyFill="1" applyBorder="1" applyAlignment="1">
      <alignment horizontal="center" vertical="center"/>
    </xf>
    <xf numFmtId="3" fontId="16" fillId="3" borderId="49" xfId="75" applyNumberFormat="1" applyFill="1" applyBorder="1" applyAlignment="1">
      <alignment horizontal="center" vertical="center"/>
    </xf>
    <xf numFmtId="3" fontId="16" fillId="3" borderId="23" xfId="75" applyNumberFormat="1" applyFill="1" applyBorder="1" applyAlignment="1">
      <alignment horizontal="center" vertical="center"/>
    </xf>
    <xf numFmtId="3" fontId="16" fillId="3" borderId="21" xfId="75" applyNumberFormat="1" applyFill="1" applyBorder="1" applyAlignment="1">
      <alignment horizontal="left" vertical="center"/>
    </xf>
    <xf numFmtId="3" fontId="16" fillId="3" borderId="49" xfId="75" applyNumberFormat="1" applyFill="1" applyBorder="1" applyAlignment="1">
      <alignment horizontal="left" vertical="center"/>
    </xf>
    <xf numFmtId="3" fontId="16" fillId="3" borderId="23" xfId="75" applyNumberFormat="1" applyFill="1" applyBorder="1" applyAlignment="1">
      <alignment horizontal="left" vertical="center"/>
    </xf>
    <xf numFmtId="3" fontId="16" fillId="3" borderId="29" xfId="75" applyNumberFormat="1" applyFill="1" applyBorder="1" applyAlignment="1">
      <alignment horizontal="center" vertical="center"/>
    </xf>
    <xf numFmtId="3" fontId="16" fillId="3" borderId="29" xfId="75" applyNumberFormat="1" applyFill="1" applyBorder="1" applyAlignment="1">
      <alignment horizontal="left" vertical="center"/>
    </xf>
    <xf numFmtId="3" fontId="54" fillId="2" borderId="21" xfId="84" applyNumberFormat="1" applyFont="1" applyFill="1" applyBorder="1" applyAlignment="1" applyProtection="1">
      <alignment horizontal="center" vertical="center"/>
    </xf>
    <xf numFmtId="3" fontId="54" fillId="2" borderId="49" xfId="84" applyNumberFormat="1" applyFont="1" applyFill="1" applyBorder="1" applyAlignment="1" applyProtection="1">
      <alignment horizontal="center" vertical="center"/>
    </xf>
    <xf numFmtId="3" fontId="54" fillId="2" borderId="23" xfId="84" applyNumberFormat="1" applyFont="1" applyFill="1" applyBorder="1" applyAlignment="1" applyProtection="1">
      <alignment horizontal="center" vertical="center"/>
    </xf>
    <xf numFmtId="3" fontId="54" fillId="2" borderId="29" xfId="84" applyNumberFormat="1" applyFont="1" applyFill="1" applyBorder="1" applyAlignment="1" applyProtection="1">
      <alignment horizontal="center" vertical="center"/>
    </xf>
    <xf numFmtId="3" fontId="53" fillId="16" borderId="2" xfId="75" applyNumberFormat="1" applyFont="1" applyFill="1" applyBorder="1" applyAlignment="1">
      <alignment horizontal="left" vertical="center" wrapText="1"/>
    </xf>
    <xf numFmtId="3" fontId="53" fillId="16" borderId="15" xfId="75" applyNumberFormat="1" applyFont="1" applyFill="1" applyBorder="1" applyAlignment="1">
      <alignment horizontal="left" vertical="center" wrapText="1"/>
    </xf>
    <xf numFmtId="3" fontId="53" fillId="6" borderId="18" xfId="75" applyNumberFormat="1" applyFont="1" applyFill="1" applyBorder="1" applyAlignment="1">
      <alignment horizontal="left" vertical="center" wrapText="1"/>
    </xf>
    <xf numFmtId="9" fontId="16" fillId="15" borderId="0" xfId="96" applyFont="1" applyFill="1" applyBorder="1" applyAlignment="1" applyProtection="1">
      <alignment horizontal="center" vertical="center" wrapText="1"/>
    </xf>
    <xf numFmtId="3" fontId="54" fillId="2" borderId="47" xfId="84" applyNumberFormat="1" applyFont="1" applyFill="1" applyBorder="1" applyAlignment="1" applyProtection="1">
      <alignment horizontal="center" vertical="center"/>
    </xf>
    <xf numFmtId="3" fontId="54" fillId="2" borderId="50" xfId="84" applyNumberFormat="1" applyFont="1" applyFill="1" applyBorder="1" applyAlignment="1" applyProtection="1">
      <alignment horizontal="center" vertical="center"/>
    </xf>
    <xf numFmtId="3" fontId="54" fillId="2" borderId="24" xfId="84" applyNumberFormat="1" applyFont="1" applyFill="1" applyBorder="1" applyAlignment="1" applyProtection="1">
      <alignment horizontal="center" vertical="center"/>
    </xf>
    <xf numFmtId="0" fontId="40" fillId="3" borderId="2" xfId="93" applyFont="1" applyFill="1" applyBorder="1" applyAlignment="1">
      <alignment horizontal="right" vertical="center"/>
    </xf>
    <xf numFmtId="0" fontId="40" fillId="3" borderId="15" xfId="93" applyFont="1" applyFill="1" applyBorder="1" applyAlignment="1">
      <alignment horizontal="right" vertical="center"/>
    </xf>
    <xf numFmtId="0" fontId="40" fillId="3" borderId="4" xfId="93" applyFont="1" applyFill="1" applyBorder="1" applyAlignment="1">
      <alignment horizontal="right" vertical="center"/>
    </xf>
    <xf numFmtId="3" fontId="54" fillId="2" borderId="28" xfId="84" applyNumberFormat="1" applyFont="1" applyFill="1" applyBorder="1" applyAlignment="1" applyProtection="1">
      <alignment horizontal="center" vertical="center"/>
    </xf>
    <xf numFmtId="3" fontId="26" fillId="0" borderId="2" xfId="0" applyNumberFormat="1" applyFont="1" applyBorder="1" applyAlignment="1">
      <alignment horizontal="right" vertical="center"/>
    </xf>
    <xf numFmtId="3" fontId="26" fillId="0" borderId="4" xfId="0" applyNumberFormat="1" applyFont="1" applyBorder="1" applyAlignment="1">
      <alignment horizontal="right" vertical="center"/>
    </xf>
    <xf numFmtId="0" fontId="40" fillId="3" borderId="1" xfId="93" applyFont="1" applyFill="1" applyBorder="1" applyAlignment="1">
      <alignment horizontal="right" vertical="center"/>
    </xf>
    <xf numFmtId="9" fontId="16" fillId="15" borderId="41" xfId="96" applyFont="1" applyFill="1" applyBorder="1" applyAlignment="1" applyProtection="1">
      <alignment horizontal="center" vertical="center" wrapText="1"/>
    </xf>
    <xf numFmtId="0" fontId="2" fillId="3" borderId="51" xfId="93" applyFont="1" applyFill="1" applyBorder="1" applyAlignment="1">
      <alignment horizontal="center"/>
    </xf>
    <xf numFmtId="0" fontId="2" fillId="3" borderId="52" xfId="93" applyFont="1" applyFill="1" applyBorder="1" applyAlignment="1">
      <alignment horizontal="center"/>
    </xf>
    <xf numFmtId="0" fontId="2" fillId="3" borderId="53" xfId="93" applyFont="1" applyFill="1" applyBorder="1" applyAlignment="1">
      <alignment horizontal="center"/>
    </xf>
    <xf numFmtId="0" fontId="2" fillId="3" borderId="48" xfId="93" applyFont="1" applyFill="1" applyBorder="1" applyAlignment="1">
      <alignment horizontal="center"/>
    </xf>
    <xf numFmtId="0" fontId="2" fillId="3" borderId="41" xfId="93" applyFont="1" applyFill="1" applyBorder="1" applyAlignment="1">
      <alignment horizontal="center"/>
    </xf>
    <xf numFmtId="0" fontId="2" fillId="3" borderId="26" xfId="93" applyFont="1" applyFill="1" applyBorder="1" applyAlignment="1">
      <alignment horizontal="center"/>
    </xf>
    <xf numFmtId="3" fontId="26" fillId="3" borderId="2" xfId="0" applyNumberFormat="1" applyFont="1" applyFill="1" applyBorder="1" applyAlignment="1">
      <alignment horizontal="right" vertical="center"/>
    </xf>
    <xf numFmtId="3" fontId="26" fillId="3" borderId="4" xfId="0" applyNumberFormat="1" applyFont="1" applyFill="1" applyBorder="1" applyAlignment="1">
      <alignment horizontal="right" vertical="center"/>
    </xf>
    <xf numFmtId="0" fontId="57" fillId="0" borderId="0" xfId="93" applyFont="1" applyAlignment="1">
      <alignment horizontal="left" vertical="center"/>
    </xf>
    <xf numFmtId="0" fontId="40" fillId="3" borderId="39" xfId="93" quotePrefix="1" applyFont="1" applyFill="1" applyBorder="1" applyAlignment="1">
      <alignment horizontal="center" vertical="center"/>
    </xf>
    <xf numFmtId="0" fontId="40" fillId="3" borderId="38" xfId="93" applyFont="1" applyFill="1" applyBorder="1" applyAlignment="1">
      <alignment horizontal="center" vertical="center"/>
    </xf>
    <xf numFmtId="0" fontId="2" fillId="3" borderId="35" xfId="93" applyFont="1" applyFill="1" applyBorder="1" applyAlignment="1">
      <alignment horizontal="left" vertical="top" wrapText="1"/>
    </xf>
    <xf numFmtId="0" fontId="2" fillId="3" borderId="34" xfId="93" applyFont="1" applyFill="1" applyBorder="1" applyAlignment="1">
      <alignment horizontal="left" vertical="top"/>
    </xf>
    <xf numFmtId="3" fontId="2" fillId="3" borderId="35" xfId="93" applyNumberFormat="1" applyFont="1" applyFill="1" applyBorder="1" applyAlignment="1">
      <alignment horizontal="center" vertical="center"/>
    </xf>
    <xf numFmtId="3" fontId="2" fillId="3" borderId="34" xfId="93" applyNumberFormat="1" applyFont="1" applyFill="1" applyBorder="1" applyAlignment="1">
      <alignment horizontal="center" vertical="center"/>
    </xf>
    <xf numFmtId="0" fontId="2" fillId="3" borderId="35" xfId="93" applyFont="1" applyFill="1" applyBorder="1" applyAlignment="1">
      <alignment horizontal="center" vertical="center"/>
    </xf>
    <xf numFmtId="0" fontId="2" fillId="3" borderId="34" xfId="93" applyFont="1" applyFill="1" applyBorder="1" applyAlignment="1">
      <alignment horizontal="center" vertical="center"/>
    </xf>
    <xf numFmtId="0" fontId="2" fillId="3" borderId="36" xfId="93" applyFont="1" applyFill="1" applyBorder="1" applyAlignment="1">
      <alignment horizontal="left" vertical="top" wrapText="1"/>
    </xf>
    <xf numFmtId="3" fontId="2" fillId="3" borderId="36" xfId="93" applyNumberFormat="1" applyFont="1" applyFill="1" applyBorder="1" applyAlignment="1">
      <alignment horizontal="center" vertical="center"/>
    </xf>
    <xf numFmtId="0" fontId="2" fillId="3" borderId="36" xfId="93" applyFont="1" applyFill="1" applyBorder="1" applyAlignment="1">
      <alignment horizontal="center" vertical="center"/>
    </xf>
    <xf numFmtId="0" fontId="2" fillId="15" borderId="55" xfId="93" applyFont="1" applyFill="1" applyBorder="1" applyAlignment="1">
      <alignment horizontal="center" vertical="center"/>
    </xf>
    <xf numFmtId="0" fontId="2" fillId="15" borderId="56" xfId="93" applyFont="1" applyFill="1" applyBorder="1" applyAlignment="1">
      <alignment horizontal="center" vertical="center"/>
    </xf>
    <xf numFmtId="44" fontId="54" fillId="2" borderId="54" xfId="13" applyFont="1" applyFill="1" applyBorder="1" applyAlignment="1" applyProtection="1">
      <alignment horizontal="center" vertical="center"/>
    </xf>
    <xf numFmtId="44" fontId="54" fillId="2" borderId="40" xfId="13" applyFont="1" applyFill="1" applyBorder="1" applyAlignment="1" applyProtection="1">
      <alignment horizontal="center" vertical="center"/>
    </xf>
    <xf numFmtId="168" fontId="54" fillId="2" borderId="54" xfId="13" applyNumberFormat="1" applyFont="1" applyFill="1" applyBorder="1" applyAlignment="1" applyProtection="1">
      <alignment horizontal="center" vertical="center"/>
    </xf>
    <xf numFmtId="168" fontId="54" fillId="2" borderId="40" xfId="13" applyNumberFormat="1" applyFont="1" applyFill="1" applyBorder="1" applyAlignment="1" applyProtection="1">
      <alignment horizontal="center" vertical="center"/>
    </xf>
    <xf numFmtId="44" fontId="16" fillId="7" borderId="55" xfId="94" applyFont="1" applyFill="1" applyBorder="1" applyAlignment="1" applyProtection="1">
      <alignment horizontal="center" vertical="center"/>
      <protection locked="0"/>
    </xf>
    <xf numFmtId="44" fontId="16" fillId="7" borderId="56" xfId="94" applyFont="1" applyFill="1" applyBorder="1" applyAlignment="1" applyProtection="1">
      <alignment horizontal="center" vertical="center"/>
      <protection locked="0"/>
    </xf>
    <xf numFmtId="44" fontId="16" fillId="15" borderId="55" xfId="94" applyFont="1" applyFill="1" applyBorder="1" applyAlignment="1" applyProtection="1">
      <alignment horizontal="center" vertical="center"/>
    </xf>
    <xf numFmtId="44" fontId="16" fillId="15" borderId="56" xfId="94" applyFont="1" applyFill="1" applyBorder="1" applyAlignment="1" applyProtection="1">
      <alignment horizontal="center" vertical="center"/>
    </xf>
  </cellXfs>
  <cellStyles count="99">
    <cellStyle name="%" xfId="3"/>
    <cellStyle name="Accent5 2" xfId="87"/>
    <cellStyle name="Comma 2" xfId="20"/>
    <cellStyle name="Comma 2 2" xfId="23"/>
    <cellStyle name="Comma 2 2 2" xfId="54"/>
    <cellStyle name="Comma 2 2 2 2" xfId="80"/>
    <cellStyle name="Comma 2 2 3" xfId="76"/>
    <cellStyle name="Comma 2 3" xfId="36"/>
    <cellStyle name="Comma 2 3 2" xfId="79"/>
    <cellStyle name="Comma 2 4" xfId="58"/>
    <cellStyle name="Comma 2 4 2" xfId="81"/>
    <cellStyle name="Comma 2 5" xfId="59"/>
    <cellStyle name="Comma 2 5 2" xfId="77"/>
    <cellStyle name="Comma 2 6" xfId="69"/>
    <cellStyle name="Comma 3" xfId="85"/>
    <cellStyle name="Currency 2" xfId="13"/>
    <cellStyle name="Currency 2 2" xfId="68"/>
    <cellStyle name="Eingabe" xfId="84" builtinId="20"/>
    <cellStyle name="Heading0" xfId="42"/>
    <cellStyle name="Heading1 2 2" xfId="43"/>
    <cellStyle name="Heading2 2 2" xfId="45"/>
    <cellStyle name="Heading2 3 5" xfId="49"/>
    <cellStyle name="Heading3 2 2" xfId="21"/>
    <cellStyle name="Heading3 3 2 5" xfId="47"/>
    <cellStyle name="Heading4 2 2 2" xfId="53"/>
    <cellStyle name="Hyperlink 2" xfId="44"/>
    <cellStyle name="Hyperlink 3" xfId="51"/>
    <cellStyle name="Input 2" xfId="86"/>
    <cellStyle name="Normal 11" xfId="17"/>
    <cellStyle name="Normal 11 2" xfId="28"/>
    <cellStyle name="Normal 11 2 2" xfId="39"/>
    <cellStyle name="Normal 11 2 5" xfId="56"/>
    <cellStyle name="Normal 11 5" xfId="37"/>
    <cellStyle name="Normal 11 5 2" xfId="26"/>
    <cellStyle name="Normal 11 5 2 2" xfId="30"/>
    <cellStyle name="Normal 11 5 2 2 2" xfId="73"/>
    <cellStyle name="Normal 11 5 2 3" xfId="55"/>
    <cellStyle name="Normal 11 5 2 4" xfId="89"/>
    <cellStyle name="Normal 12" xfId="11"/>
    <cellStyle name="Normal 12 2" xfId="27"/>
    <cellStyle name="Normal 12 2 2" xfId="38"/>
    <cellStyle name="Normal 12 2 3" xfId="71"/>
    <cellStyle name="Normal 12 3" xfId="67"/>
    <cellStyle name="Normal 12 5" xfId="22"/>
    <cellStyle name="Normal 12 5 2" xfId="29"/>
    <cellStyle name="Normal 12 5 2 2" xfId="72"/>
    <cellStyle name="Normal 12 5 3" xfId="70"/>
    <cellStyle name="Normal 13" xfId="40"/>
    <cellStyle name="Normal 2" xfId="1"/>
    <cellStyle name="Normal 2 2" xfId="57"/>
    <cellStyle name="Normal 2 2 2" xfId="75"/>
    <cellStyle name="Normal 2 3" xfId="60"/>
    <cellStyle name="Normal 2 3 2" xfId="41"/>
    <cellStyle name="Normal 2 5" xfId="34"/>
    <cellStyle name="Normal 3" xfId="5"/>
    <cellStyle name="Normal 3 2" xfId="6"/>
    <cellStyle name="Normal 4" xfId="7"/>
    <cellStyle name="Normal 4 2" xfId="63"/>
    <cellStyle name="Normal 4 3" xfId="95"/>
    <cellStyle name="Normal 47 2" xfId="25"/>
    <cellStyle name="Normal 5" xfId="14"/>
    <cellStyle name="Normal 6" xfId="88"/>
    <cellStyle name="Percent 2" xfId="8"/>
    <cellStyle name="Percent 2 2" xfId="78"/>
    <cellStyle name="Percent 2 3" xfId="64"/>
    <cellStyle name="Percent 3" xfId="15"/>
    <cellStyle name="Prozent" xfId="83" builtinId="5"/>
    <cellStyle name="Prozent 2" xfId="91"/>
    <cellStyle name="Prozent 2 2" xfId="96"/>
    <cellStyle name="Prozent 2 3" xfId="97"/>
    <cellStyle name="Standard" xfId="0" builtinId="0"/>
    <cellStyle name="Standard 10" xfId="82"/>
    <cellStyle name="Standard 2" xfId="2"/>
    <cellStyle name="Standard 2 2" xfId="16"/>
    <cellStyle name="Standard 2 3" xfId="50"/>
    <cellStyle name="Standard 2 3 2 2" xfId="32"/>
    <cellStyle name="Standard 2 3 2 2 2" xfId="48"/>
    <cellStyle name="Standard 2 3 2 2 6" xfId="52"/>
    <cellStyle name="Standard 2 3 4 7" xfId="33"/>
    <cellStyle name="Standard 2 3 4 7 2" xfId="46"/>
    <cellStyle name="Standard 2 4" xfId="9"/>
    <cellStyle name="Standard 2 4 2" xfId="65"/>
    <cellStyle name="Standard 3" xfId="4"/>
    <cellStyle name="Standard 4" xfId="12"/>
    <cellStyle name="Standard 43" xfId="31"/>
    <cellStyle name="Standard 43 2" xfId="74"/>
    <cellStyle name="Standard 5" xfId="18"/>
    <cellStyle name="Standard 5 2" xfId="24"/>
    <cellStyle name="Standard 5 4" xfId="19"/>
    <cellStyle name="Standard 6" xfId="35"/>
    <cellStyle name="Standard 7" xfId="90"/>
    <cellStyle name="Standard 7 2" xfId="93"/>
    <cellStyle name="Standard 8" xfId="98"/>
    <cellStyle name="Währung 2" xfId="61"/>
    <cellStyle name="Währung 2 4" xfId="10"/>
    <cellStyle name="Währung 2 4 2" xfId="66"/>
    <cellStyle name="Währung 3" xfId="62"/>
    <cellStyle name="Währung 4" xfId="92"/>
    <cellStyle name="Währung 4 2" xfId="94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7C80"/>
      <color rgb="FFC5D9F1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_TechnischesZielbild2027ff/Freigegebene%20Dokumente/Austausch%20Dentons/Review%20SAP/00_SAP_Konsolidiert/01-04%20Service%20Levels_V1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ex.isg-one.com/Kunden/BMW/Service%20Request%20Template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ex.isg-one.com/Users/doganb/Documents/Bahadir/1.%20Projects/BMW%20-%20Application%20Operations/0.%20Working%20Folder/Service%20Catalog/Service%20Blueprint_Apps_ServiceDeliveryProcesse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Deckblatt"/>
      <sheetName val="Service Zeiten"/>
      <sheetName val="Service Level Klassen"/>
      <sheetName val="Service Level Matrix"/>
      <sheetName val="Service Level Beschreibungen"/>
      <sheetName val="Service Level Credi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weisungen"/>
      <sheetName val="Definitionen"/>
      <sheetName val="Template"/>
      <sheetName val="Config"/>
      <sheetName val="Service Requests"/>
      <sheetName val="Data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Änderungshistorie"/>
      <sheetName val="Anweisungen"/>
      <sheetName val="Services"/>
      <sheetName val="Archivierung"/>
      <sheetName val="Config"/>
      <sheetName val="Template"/>
      <sheetName val="Definition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D16"/>
  <sheetViews>
    <sheetView showGridLines="0" tabSelected="1" zoomScaleNormal="100" zoomScalePageLayoutView="120" workbookViewId="0">
      <selection activeCell="A3" sqref="A3"/>
    </sheetView>
  </sheetViews>
  <sheetFormatPr baseColWidth="10" defaultColWidth="12.5703125" defaultRowHeight="14.25"/>
  <cols>
    <col min="1" max="2" width="6.28515625" style="3" customWidth="1"/>
    <col min="3" max="3" width="2.5703125" style="3" customWidth="1"/>
    <col min="4" max="4" width="123.7109375" style="3" customWidth="1"/>
    <col min="5" max="5" width="34.140625" style="3" customWidth="1"/>
    <col min="6" max="6" width="12.5703125" style="3"/>
    <col min="7" max="7" width="38.85546875" style="3" customWidth="1"/>
    <col min="8" max="16384" width="12.5703125" style="3"/>
  </cols>
  <sheetData>
    <row r="4" spans="4:4" ht="18" customHeight="1"/>
    <row r="10" spans="4:4" ht="26.25">
      <c r="D10" s="4" t="s">
        <v>0</v>
      </c>
    </row>
    <row r="11" spans="4:4" ht="26.25">
      <c r="D11" s="4"/>
    </row>
    <row r="12" spans="4:4" ht="26.25">
      <c r="D12" s="4" t="s">
        <v>1</v>
      </c>
    </row>
    <row r="13" spans="4:4" ht="26.25">
      <c r="D13" s="4"/>
    </row>
    <row r="14" spans="4:4" ht="26.25">
      <c r="D14" s="4" t="s">
        <v>2</v>
      </c>
    </row>
    <row r="15" spans="4:4" ht="26.25">
      <c r="D15" s="4"/>
    </row>
    <row r="16" spans="4:4" ht="26.25">
      <c r="D16" s="4" t="s">
        <v>3</v>
      </c>
    </row>
  </sheetData>
  <sheetProtection algorithmName="SHA-512" hashValue="35UIMFrkblSLlEQB1FhrxqRMF64v2SavSnwUB7Q5KDo1BG8NnHuuvrgPyJXC9RL7bilSMPd/dN4rF2zuuaeu3Q==" saltValue="mj8Nl6ODbCZKE1SzK51xcg==" spinCount="100000" sheet="1" objects="1" scenarios="1"/>
  <printOptions horizontalCentered="1"/>
  <pageMargins left="0.62" right="0.47" top="0.9" bottom="0.63" header="0.34" footer="0.3"/>
  <pageSetup paperSize="9" scale="91" orientation="landscape" r:id="rId1"/>
  <headerFooter>
    <oddHeader>&amp;L&amp;G&amp;CAusschreibung
TZB-AP-2025&amp;R&amp;11Beschaffung
Vergabe
01-06</oddHeader>
    <oddFooter>&amp;L&amp;11© BARMER&amp;C&amp;11Seite &amp;P von &amp;N&amp;R&amp;11Version 1.0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G14"/>
  <sheetViews>
    <sheetView showGridLines="0" zoomScaleNormal="100" workbookViewId="0"/>
  </sheetViews>
  <sheetFormatPr baseColWidth="10" defaultColWidth="8.85546875" defaultRowHeight="14.25"/>
  <cols>
    <col min="1" max="1" width="2.7109375" style="240" customWidth="1"/>
    <col min="2" max="2" width="25.140625" style="240" customWidth="1"/>
    <col min="3" max="3" width="70.7109375" style="240" customWidth="1"/>
    <col min="4" max="4" width="23.7109375" style="241" customWidth="1"/>
    <col min="5" max="5" width="23.7109375" style="240" customWidth="1"/>
    <col min="6" max="6" width="8.85546875" style="240" customWidth="1"/>
    <col min="7" max="7" width="20.140625" style="240" customWidth="1"/>
    <col min="8" max="16384" width="8.85546875" style="240"/>
  </cols>
  <sheetData>
    <row r="2" spans="2:7" ht="18">
      <c r="B2" s="239" t="s">
        <v>4</v>
      </c>
    </row>
    <row r="3" spans="2:7">
      <c r="B3" s="242"/>
    </row>
    <row r="4" spans="2:7" ht="20.100000000000001" customHeight="1">
      <c r="B4" s="242"/>
      <c r="C4" s="243" t="str">
        <f>IF(C5="","Bitte Bietername in C5 eintragen!","")</f>
        <v>Bitte Bietername in C5 eintragen!</v>
      </c>
    </row>
    <row r="5" spans="2:7" ht="20.100000000000001" customHeight="1">
      <c r="B5" s="244" t="s">
        <v>5</v>
      </c>
      <c r="C5" s="32"/>
    </row>
    <row r="6" spans="2:7">
      <c r="B6" s="242"/>
    </row>
    <row r="7" spans="2:7" s="246" customFormat="1" ht="40.9" customHeight="1">
      <c r="B7" s="245" t="s">
        <v>6</v>
      </c>
      <c r="C7" s="245" t="s">
        <v>7</v>
      </c>
      <c r="D7" s="245" t="s">
        <v>8</v>
      </c>
      <c r="E7" s="245" t="s">
        <v>9</v>
      </c>
    </row>
    <row r="8" spans="2:7" ht="70.150000000000006" customHeight="1">
      <c r="B8" s="247" t="s">
        <v>10</v>
      </c>
      <c r="C8" s="248" t="s">
        <v>11</v>
      </c>
      <c r="D8" s="249">
        <f>+Transition!H13+Transition!H16</f>
        <v>0</v>
      </c>
      <c r="E8" s="249">
        <f>Transition!H17</f>
        <v>0</v>
      </c>
    </row>
    <row r="9" spans="2:7" ht="70.150000000000006" customHeight="1">
      <c r="B9" s="247" t="s">
        <v>12</v>
      </c>
      <c r="C9" s="248" t="s">
        <v>13</v>
      </c>
      <c r="D9" s="249">
        <f>Betriebsleistungen!X120+Betriebsleistungen!AB120+Betriebsleistungen!AF120</f>
        <v>0</v>
      </c>
      <c r="E9" s="249">
        <f>Betriebsleistungen!X124+Betriebsleistungen!AB124+Betriebsleistungen!AF124</f>
        <v>0</v>
      </c>
    </row>
    <row r="10" spans="2:7" ht="70.150000000000006" customHeight="1">
      <c r="B10" s="247" t="s">
        <v>14</v>
      </c>
      <c r="C10" s="248" t="s">
        <v>15</v>
      </c>
      <c r="D10" s="249">
        <f>Skillprofile!I40+Skillprofile!N42+Skillprofile!S42</f>
        <v>0</v>
      </c>
      <c r="E10" s="249">
        <f>Skillprofile!I44+Skillprofile!N44+Skillprofile!S44</f>
        <v>0</v>
      </c>
      <c r="F10" s="250"/>
      <c r="G10" s="251"/>
    </row>
    <row r="11" spans="2:7" ht="21" customHeight="1">
      <c r="B11" s="252"/>
      <c r="C11" s="252"/>
      <c r="D11" s="253"/>
    </row>
    <row r="12" spans="2:7" ht="20.100000000000001" customHeight="1">
      <c r="B12" s="277" t="s">
        <v>16</v>
      </c>
      <c r="C12" s="278"/>
      <c r="D12" s="254">
        <f>+D8+D9+D10</f>
        <v>0</v>
      </c>
      <c r="E12" s="254">
        <f>+E8+E9+E10</f>
        <v>0</v>
      </c>
    </row>
    <row r="14" spans="2:7" ht="20.100000000000001" customHeight="1">
      <c r="B14" s="279" t="s">
        <v>17</v>
      </c>
      <c r="C14" s="280"/>
      <c r="D14" s="255"/>
      <c r="E14" s="256">
        <f>E12</f>
        <v>0</v>
      </c>
    </row>
  </sheetData>
  <sheetProtection algorithmName="SHA-512" hashValue="8HZ4v3lP/U9C2aUR70daFuphwVIluNiPyeR84i2wVu6DKLyP7/wWGEHq6gC5GoLw8W5Zal4TE3rOeg6jIcTfuw==" saltValue="oK82RTCxMu+46Dr4KXNxHA==" spinCount="100000" sheet="1" objects="1" scenarios="1"/>
  <mergeCells count="2">
    <mergeCell ref="B12:C12"/>
    <mergeCell ref="B14:C14"/>
  </mergeCells>
  <conditionalFormatting sqref="C4">
    <cfRule type="expression" dxfId="0" priority="1">
      <formula>$C$5=""</formula>
    </cfRule>
  </conditionalFormatting>
  <pageMargins left="0.15748031496062992" right="0.15748031496062992" top="0.86614173228346458" bottom="0.74803149606299213" header="0.31496062992125984" footer="0.31496062992125984"/>
  <pageSetup paperSize="9" orientation="landscape" r:id="rId1"/>
  <headerFooter>
    <oddHeader>&amp;L&amp;G&amp;CAusschreibung
TZB-AP-2025&amp;RBeschaffung
Vergabe
01-06</oddHeader>
    <oddFooter>&amp;L© BARMER&amp;CSeite &amp;P von &amp;N&amp;RVersion 1.0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outlinePr summaryRight="0"/>
  </sheetPr>
  <dimension ref="B1:AH128"/>
  <sheetViews>
    <sheetView showGridLines="0" showZeros="0" zoomScaleNormal="100" zoomScaleSheetLayoutView="32" zoomScalePageLayoutView="64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9.42578125" defaultRowHeight="14.25"/>
  <cols>
    <col min="1" max="1" width="4.42578125" style="33" customWidth="1"/>
    <col min="2" max="2" width="10.28515625" style="33" customWidth="1"/>
    <col min="3" max="3" width="21" style="33" customWidth="1"/>
    <col min="4" max="4" width="33.42578125" style="34" customWidth="1"/>
    <col min="5" max="5" width="25.140625" style="34" customWidth="1"/>
    <col min="6" max="6" width="66.7109375" style="33" customWidth="1"/>
    <col min="7" max="7" width="21.85546875" style="36" customWidth="1"/>
    <col min="8" max="10" width="24.28515625" style="37" customWidth="1"/>
    <col min="11" max="11" width="24.28515625" style="38" customWidth="1"/>
    <col min="12" max="15" width="24.28515625" style="34" customWidth="1"/>
    <col min="16" max="16" width="31.85546875" style="37" customWidth="1"/>
    <col min="17" max="17" width="23.42578125" style="33" bestFit="1" customWidth="1"/>
    <col min="18" max="18" width="18.28515625" style="33" customWidth="1"/>
    <col min="19" max="22" width="20.7109375" style="33" customWidth="1"/>
    <col min="23" max="24" width="25.7109375" style="33" customWidth="1"/>
    <col min="25" max="25" width="24.28515625" style="40" customWidth="1"/>
    <col min="26" max="26" width="29.7109375" style="36" customWidth="1"/>
    <col min="27" max="27" width="29.7109375" style="41" customWidth="1"/>
    <col min="28" max="28" width="29.7109375" style="39" customWidth="1"/>
    <col min="29" max="29" width="11.140625" style="40" customWidth="1"/>
    <col min="30" max="30" width="29.7109375" style="36" customWidth="1"/>
    <col min="31" max="31" width="29.7109375" style="41" customWidth="1"/>
    <col min="32" max="32" width="29.7109375" style="39" customWidth="1"/>
    <col min="33" max="33" width="12.28515625" style="39" customWidth="1"/>
    <col min="34" max="34" width="24.28515625" style="39" customWidth="1"/>
    <col min="35" max="16384" width="9.42578125" style="33"/>
  </cols>
  <sheetData>
    <row r="1" spans="2:34">
      <c r="F1" s="35"/>
      <c r="N1" s="39"/>
    </row>
    <row r="2" spans="2:34" ht="15.75" customHeight="1">
      <c r="B2" s="9" t="s">
        <v>18</v>
      </c>
      <c r="C2" s="42"/>
      <c r="D2" s="42"/>
      <c r="F2" s="296" t="s">
        <v>19</v>
      </c>
      <c r="G2" s="296"/>
      <c r="H2" s="296"/>
      <c r="I2" s="296"/>
      <c r="J2" s="296"/>
    </row>
    <row r="3" spans="2:34" ht="15.75">
      <c r="B3" s="43"/>
      <c r="C3" s="43"/>
      <c r="D3" s="43"/>
      <c r="F3" s="296"/>
      <c r="G3" s="296"/>
      <c r="H3" s="296"/>
      <c r="I3" s="296"/>
      <c r="J3" s="296"/>
    </row>
    <row r="4" spans="2:34" ht="19.899999999999999" customHeight="1">
      <c r="B4" s="43"/>
      <c r="C4" s="1" t="s">
        <v>5</v>
      </c>
      <c r="D4" s="31" t="str">
        <f>IF(Übersicht!C5="","",Übersicht!C5)</f>
        <v/>
      </c>
      <c r="F4" s="296"/>
      <c r="G4" s="296"/>
      <c r="H4" s="296"/>
      <c r="I4" s="296"/>
      <c r="J4" s="296"/>
    </row>
    <row r="5" spans="2:34" ht="28.5" customHeight="1">
      <c r="F5" s="296"/>
      <c r="G5" s="296"/>
      <c r="H5" s="296"/>
      <c r="I5" s="296"/>
      <c r="J5" s="296"/>
      <c r="K5" s="44"/>
      <c r="L5" s="44"/>
      <c r="M5" s="44"/>
      <c r="N5" s="44"/>
      <c r="O5" s="45"/>
      <c r="P5" s="45"/>
      <c r="Q5" s="46"/>
      <c r="R5" s="47"/>
      <c r="S5" s="48"/>
      <c r="T5" s="49"/>
      <c r="Z5" s="50"/>
      <c r="AA5" s="51"/>
      <c r="AD5" s="50"/>
      <c r="AE5" s="51"/>
    </row>
    <row r="6" spans="2:34" s="62" customFormat="1" ht="60">
      <c r="B6" s="52" t="s">
        <v>20</v>
      </c>
      <c r="C6" s="53" t="s">
        <v>21</v>
      </c>
      <c r="D6" s="53" t="s">
        <v>22</v>
      </c>
      <c r="E6" s="53" t="s">
        <v>23</v>
      </c>
      <c r="F6" s="53" t="s">
        <v>24</v>
      </c>
      <c r="G6" s="53" t="s">
        <v>349</v>
      </c>
      <c r="H6" s="54" t="s">
        <v>25</v>
      </c>
      <c r="I6" s="55" t="s">
        <v>26</v>
      </c>
      <c r="J6" s="55" t="s">
        <v>27</v>
      </c>
      <c r="K6" s="55" t="s">
        <v>28</v>
      </c>
      <c r="L6" s="55" t="s">
        <v>29</v>
      </c>
      <c r="M6" s="55" t="s">
        <v>30</v>
      </c>
      <c r="N6" s="55" t="s">
        <v>31</v>
      </c>
      <c r="O6" s="55" t="s">
        <v>32</v>
      </c>
      <c r="P6" s="56" t="s">
        <v>33</v>
      </c>
      <c r="Q6" s="33"/>
      <c r="R6" s="57" t="s">
        <v>351</v>
      </c>
      <c r="S6" s="55" t="s">
        <v>34</v>
      </c>
      <c r="T6" s="55" t="s">
        <v>35</v>
      </c>
      <c r="U6" s="55" t="s">
        <v>36</v>
      </c>
      <c r="V6" s="55" t="s">
        <v>37</v>
      </c>
      <c r="W6" s="58" t="s">
        <v>38</v>
      </c>
      <c r="X6" s="59" t="s">
        <v>39</v>
      </c>
      <c r="Y6" s="40"/>
      <c r="Z6" s="57" t="s">
        <v>40</v>
      </c>
      <c r="AA6" s="58" t="s">
        <v>41</v>
      </c>
      <c r="AB6" s="60" t="s">
        <v>42</v>
      </c>
      <c r="AC6" s="40"/>
      <c r="AD6" s="57" t="s">
        <v>43</v>
      </c>
      <c r="AE6" s="61" t="s">
        <v>44</v>
      </c>
      <c r="AF6" s="60" t="s">
        <v>45</v>
      </c>
      <c r="AG6" s="39"/>
      <c r="AH6" s="39"/>
    </row>
    <row r="7" spans="2:34" s="62" customFormat="1" ht="15.75" customHeight="1">
      <c r="B7" s="63" t="s">
        <v>46</v>
      </c>
      <c r="C7" s="64"/>
      <c r="D7" s="64"/>
      <c r="E7" s="64"/>
      <c r="F7" s="64"/>
      <c r="G7" s="64"/>
      <c r="H7" s="65"/>
      <c r="I7" s="66"/>
      <c r="J7" s="66"/>
      <c r="K7" s="66"/>
      <c r="L7" s="66"/>
      <c r="M7" s="66"/>
      <c r="N7" s="66"/>
      <c r="O7" s="66"/>
      <c r="P7" s="67"/>
      <c r="R7" s="68"/>
      <c r="S7" s="66"/>
      <c r="T7" s="66"/>
      <c r="U7" s="66"/>
      <c r="V7" s="66"/>
      <c r="W7" s="66"/>
      <c r="X7" s="69"/>
      <c r="Y7" s="40"/>
      <c r="Z7" s="68"/>
      <c r="AA7" s="66"/>
      <c r="AB7" s="69"/>
      <c r="AC7" s="40"/>
      <c r="AD7" s="68"/>
      <c r="AE7" s="66"/>
      <c r="AF7" s="69"/>
      <c r="AG7" s="39"/>
      <c r="AH7" s="39"/>
    </row>
    <row r="8" spans="2:34" s="76" customFormat="1">
      <c r="B8" s="70" t="s">
        <v>47</v>
      </c>
      <c r="C8" s="288" t="s">
        <v>48</v>
      </c>
      <c r="D8" s="288" t="s">
        <v>49</v>
      </c>
      <c r="E8" s="288" t="s">
        <v>50</v>
      </c>
      <c r="F8" s="288" t="s">
        <v>51</v>
      </c>
      <c r="G8" s="287" t="s">
        <v>52</v>
      </c>
      <c r="H8" s="287" t="s">
        <v>53</v>
      </c>
      <c r="I8" s="287" t="s">
        <v>54</v>
      </c>
      <c r="J8" s="287" t="s">
        <v>55</v>
      </c>
      <c r="K8" s="287" t="s">
        <v>56</v>
      </c>
      <c r="L8" s="287" t="s">
        <v>57</v>
      </c>
      <c r="M8" s="71" t="s">
        <v>58</v>
      </c>
      <c r="N8" s="287" t="s">
        <v>59</v>
      </c>
      <c r="O8" s="287" t="s">
        <v>60</v>
      </c>
      <c r="P8" s="72" t="str">
        <f>H8&amp;"-"&amp;M8</f>
        <v xml:space="preserve">EUS-WP-OFF-FC-Bronze </v>
      </c>
      <c r="Q8" s="73"/>
      <c r="R8" s="74">
        <v>0.9</v>
      </c>
      <c r="S8" s="292">
        <v>3500</v>
      </c>
      <c r="T8" s="292">
        <v>3000</v>
      </c>
      <c r="U8" s="292">
        <v>60</v>
      </c>
      <c r="V8" s="292">
        <v>60</v>
      </c>
      <c r="W8" s="5"/>
      <c r="X8" s="75">
        <f>(S8*R8*W8*U8)</f>
        <v>0</v>
      </c>
      <c r="Y8" s="40"/>
      <c r="Z8" s="303">
        <f>S8</f>
        <v>3500</v>
      </c>
      <c r="AA8" s="6"/>
      <c r="AB8" s="75">
        <f>+Z8*AA8*12*R8</f>
        <v>0</v>
      </c>
      <c r="AC8" s="40"/>
      <c r="AD8" s="303">
        <f>Z8</f>
        <v>3500</v>
      </c>
      <c r="AE8" s="6"/>
      <c r="AF8" s="75">
        <f>+AD8*AE8*12*R8</f>
        <v>0</v>
      </c>
      <c r="AG8" s="39"/>
      <c r="AH8" s="39"/>
    </row>
    <row r="9" spans="2:34" s="76" customFormat="1">
      <c r="B9" s="77" t="s">
        <v>61</v>
      </c>
      <c r="C9" s="286" t="s">
        <v>48</v>
      </c>
      <c r="D9" s="286" t="s">
        <v>49</v>
      </c>
      <c r="E9" s="286"/>
      <c r="F9" s="286" t="s">
        <v>51</v>
      </c>
      <c r="G9" s="283" t="s">
        <v>52</v>
      </c>
      <c r="H9" s="283" t="s">
        <v>53</v>
      </c>
      <c r="I9" s="283" t="s">
        <v>54</v>
      </c>
      <c r="J9" s="283" t="s">
        <v>55</v>
      </c>
      <c r="K9" s="283" t="s">
        <v>56</v>
      </c>
      <c r="L9" s="283" t="s">
        <v>57</v>
      </c>
      <c r="M9" s="78" t="s">
        <v>62</v>
      </c>
      <c r="N9" s="283" t="s">
        <v>59</v>
      </c>
      <c r="O9" s="283" t="s">
        <v>60</v>
      </c>
      <c r="P9" s="79" t="str">
        <f>H9&amp;"-"&amp;M9</f>
        <v>EUS-WP-OFF-FC-Silber</v>
      </c>
      <c r="Q9" s="73"/>
      <c r="R9" s="80">
        <f>1-R8</f>
        <v>9.9999999999999978E-2</v>
      </c>
      <c r="S9" s="291"/>
      <c r="T9" s="291"/>
      <c r="U9" s="291">
        <v>60</v>
      </c>
      <c r="V9" s="291">
        <v>60</v>
      </c>
      <c r="W9" s="7"/>
      <c r="X9" s="75">
        <f>(S8*R9*W9*U8)</f>
        <v>0</v>
      </c>
      <c r="Y9" s="40"/>
      <c r="Z9" s="299"/>
      <c r="AA9" s="8"/>
      <c r="AB9" s="81">
        <f>+Z8*AA9*12*R9</f>
        <v>0</v>
      </c>
      <c r="AC9" s="40"/>
      <c r="AD9" s="299"/>
      <c r="AE9" s="8"/>
      <c r="AF9" s="75">
        <f>+AD8*AE9*12*R9</f>
        <v>0</v>
      </c>
      <c r="AG9" s="39"/>
      <c r="AH9" s="39"/>
    </row>
    <row r="10" spans="2:34" s="62" customFormat="1" ht="15">
      <c r="B10" s="82"/>
      <c r="C10" s="83"/>
      <c r="D10" s="83"/>
      <c r="E10" s="83"/>
      <c r="F10" s="84" t="str">
        <f>"Zwischensumme "&amp;E8</f>
        <v>Zwischensumme Office Arbeitsplatz</v>
      </c>
      <c r="G10" s="83"/>
      <c r="H10" s="83"/>
      <c r="I10" s="85"/>
      <c r="J10" s="85"/>
      <c r="K10" s="85"/>
      <c r="L10" s="85"/>
      <c r="M10" s="86"/>
      <c r="N10" s="85"/>
      <c r="O10" s="85"/>
      <c r="P10" s="87"/>
      <c r="Q10" s="88"/>
      <c r="R10" s="89"/>
      <c r="S10" s="90"/>
      <c r="T10" s="90"/>
      <c r="U10" s="90"/>
      <c r="V10" s="90"/>
      <c r="W10" s="83"/>
      <c r="X10" s="91">
        <f>SUM(X8:X9)</f>
        <v>0</v>
      </c>
      <c r="Y10" s="40"/>
      <c r="Z10" s="92"/>
      <c r="AA10" s="93"/>
      <c r="AB10" s="91">
        <f>SUM(AB8:AB9)</f>
        <v>0</v>
      </c>
      <c r="AC10" s="40"/>
      <c r="AD10" s="92"/>
      <c r="AE10" s="93"/>
      <c r="AF10" s="91">
        <f>SUM(AF8:AF9)</f>
        <v>0</v>
      </c>
      <c r="AG10" s="39"/>
      <c r="AH10" s="39"/>
    </row>
    <row r="11" spans="2:34" s="62" customFormat="1" ht="15">
      <c r="B11" s="77" t="s">
        <v>63</v>
      </c>
      <c r="C11" s="284" t="s">
        <v>48</v>
      </c>
      <c r="D11" s="284" t="s">
        <v>49</v>
      </c>
      <c r="E11" s="284" t="s">
        <v>64</v>
      </c>
      <c r="F11" s="284" t="s">
        <v>65</v>
      </c>
      <c r="G11" s="281" t="s">
        <v>52</v>
      </c>
      <c r="H11" s="281" t="s">
        <v>66</v>
      </c>
      <c r="I11" s="281" t="s">
        <v>54</v>
      </c>
      <c r="J11" s="281" t="s">
        <v>55</v>
      </c>
      <c r="K11" s="281" t="s">
        <v>67</v>
      </c>
      <c r="L11" s="281" t="s">
        <v>57</v>
      </c>
      <c r="M11" s="78" t="s">
        <v>68</v>
      </c>
      <c r="N11" s="281" t="s">
        <v>59</v>
      </c>
      <c r="O11" s="281" t="s">
        <v>69</v>
      </c>
      <c r="P11" s="79" t="str">
        <f>H11&amp;"-"&amp;M11&amp;"-60M"</f>
        <v>EUS-WP-VIRT-PE-S-Bronze-60M</v>
      </c>
      <c r="Q11" s="88"/>
      <c r="R11" s="80">
        <v>0.1</v>
      </c>
      <c r="S11" s="289">
        <v>400</v>
      </c>
      <c r="T11" s="289">
        <v>200</v>
      </c>
      <c r="U11" s="289">
        <v>60</v>
      </c>
      <c r="V11" s="289">
        <v>60</v>
      </c>
      <c r="W11" s="7"/>
      <c r="X11" s="81">
        <f>(S11*R11*W11*U11)</f>
        <v>0</v>
      </c>
      <c r="Y11" s="40"/>
      <c r="Z11" s="297">
        <f t="shared" ref="Z11:Z72" si="0">S11</f>
        <v>400</v>
      </c>
      <c r="AA11" s="8">
        <v>0</v>
      </c>
      <c r="AB11" s="81">
        <f>+Z11*AA11*12*R11</f>
        <v>0</v>
      </c>
      <c r="AC11" s="40"/>
      <c r="AD11" s="297">
        <f t="shared" ref="AD11:AD73" si="1">Z11</f>
        <v>400</v>
      </c>
      <c r="AE11" s="8">
        <v>0</v>
      </c>
      <c r="AF11" s="81">
        <f>+AD11*AE11*12*R11</f>
        <v>0</v>
      </c>
      <c r="AG11" s="39"/>
      <c r="AH11" s="39"/>
    </row>
    <row r="12" spans="2:34" s="62" customFormat="1" ht="15">
      <c r="B12" s="77" t="s">
        <v>70</v>
      </c>
      <c r="C12" s="285" t="s">
        <v>48</v>
      </c>
      <c r="D12" s="285" t="s">
        <v>49</v>
      </c>
      <c r="E12" s="285"/>
      <c r="F12" s="285" t="s">
        <v>65</v>
      </c>
      <c r="G12" s="282" t="s">
        <v>52</v>
      </c>
      <c r="H12" s="282" t="s">
        <v>66</v>
      </c>
      <c r="I12" s="282" t="s">
        <v>54</v>
      </c>
      <c r="J12" s="282" t="s">
        <v>55</v>
      </c>
      <c r="K12" s="282" t="s">
        <v>67</v>
      </c>
      <c r="L12" s="282" t="s">
        <v>57</v>
      </c>
      <c r="M12" s="78" t="s">
        <v>62</v>
      </c>
      <c r="N12" s="282" t="s">
        <v>59</v>
      </c>
      <c r="O12" s="282" t="s">
        <v>69</v>
      </c>
      <c r="P12" s="79" t="str">
        <f>H12&amp;"-"&amp;M12&amp;"-60M"</f>
        <v>EUS-WP-VIRT-PE-S-Silber-60M</v>
      </c>
      <c r="Q12" s="88"/>
      <c r="R12" s="80">
        <v>0.8</v>
      </c>
      <c r="S12" s="290"/>
      <c r="T12" s="290"/>
      <c r="U12" s="290">
        <v>60</v>
      </c>
      <c r="V12" s="290">
        <v>60</v>
      </c>
      <c r="W12" s="7"/>
      <c r="X12" s="81">
        <f>(S11*R12*W12*U11)</f>
        <v>0</v>
      </c>
      <c r="Y12" s="40"/>
      <c r="Z12" s="298">
        <f t="shared" si="0"/>
        <v>0</v>
      </c>
      <c r="AA12" s="8">
        <v>0</v>
      </c>
      <c r="AB12" s="81">
        <f>+Z11*AA12*12*R12</f>
        <v>0</v>
      </c>
      <c r="AC12" s="40"/>
      <c r="AD12" s="298">
        <f t="shared" si="1"/>
        <v>0</v>
      </c>
      <c r="AE12" s="8">
        <v>0</v>
      </c>
      <c r="AF12" s="81">
        <f>+AD11*AE12*12*R12</f>
        <v>0</v>
      </c>
      <c r="AG12" s="39"/>
      <c r="AH12" s="39"/>
    </row>
    <row r="13" spans="2:34" s="62" customFormat="1" ht="15">
      <c r="B13" s="77" t="s">
        <v>71</v>
      </c>
      <c r="C13" s="286" t="s">
        <v>48</v>
      </c>
      <c r="D13" s="286" t="s">
        <v>49</v>
      </c>
      <c r="E13" s="286"/>
      <c r="F13" s="286" t="s">
        <v>65</v>
      </c>
      <c r="G13" s="283" t="s">
        <v>52</v>
      </c>
      <c r="H13" s="283" t="s">
        <v>66</v>
      </c>
      <c r="I13" s="283" t="s">
        <v>54</v>
      </c>
      <c r="J13" s="283" t="s">
        <v>55</v>
      </c>
      <c r="K13" s="283" t="s">
        <v>67</v>
      </c>
      <c r="L13" s="283" t="s">
        <v>57</v>
      </c>
      <c r="M13" s="78" t="s">
        <v>72</v>
      </c>
      <c r="N13" s="283" t="s">
        <v>59</v>
      </c>
      <c r="O13" s="283" t="s">
        <v>69</v>
      </c>
      <c r="P13" s="79" t="str">
        <f>H13&amp;"-"&amp;M13&amp;"-60M"</f>
        <v>EUS-WP-VIRT-PE-S-Gold-60M</v>
      </c>
      <c r="Q13" s="88"/>
      <c r="R13" s="80">
        <v>0.1</v>
      </c>
      <c r="S13" s="291"/>
      <c r="T13" s="291"/>
      <c r="U13" s="291">
        <v>60</v>
      </c>
      <c r="V13" s="291">
        <v>60</v>
      </c>
      <c r="W13" s="7"/>
      <c r="X13" s="81">
        <f>(S11*R13*W13*U11)</f>
        <v>0</v>
      </c>
      <c r="Y13" s="40"/>
      <c r="Z13" s="299">
        <f t="shared" si="0"/>
        <v>0</v>
      </c>
      <c r="AA13" s="8">
        <v>0</v>
      </c>
      <c r="AB13" s="81">
        <f>+Z11*AA13*12*R13</f>
        <v>0</v>
      </c>
      <c r="AC13" s="40"/>
      <c r="AD13" s="299">
        <f t="shared" si="1"/>
        <v>0</v>
      </c>
      <c r="AE13" s="8">
        <v>0</v>
      </c>
      <c r="AF13" s="81">
        <f>+AD11*AE13*12*R13</f>
        <v>0</v>
      </c>
      <c r="AG13" s="39"/>
      <c r="AH13" s="39"/>
    </row>
    <row r="14" spans="2:34" s="62" customFormat="1" ht="15">
      <c r="B14" s="77" t="s">
        <v>73</v>
      </c>
      <c r="C14" s="284" t="s">
        <v>48</v>
      </c>
      <c r="D14" s="284" t="s">
        <v>49</v>
      </c>
      <c r="E14" s="284" t="s">
        <v>64</v>
      </c>
      <c r="F14" s="284" t="s">
        <v>74</v>
      </c>
      <c r="G14" s="281" t="s">
        <v>52</v>
      </c>
      <c r="H14" s="281" t="s">
        <v>66</v>
      </c>
      <c r="I14" s="281" t="s">
        <v>52</v>
      </c>
      <c r="J14" s="281" t="s">
        <v>55</v>
      </c>
      <c r="K14" s="281" t="s">
        <v>67</v>
      </c>
      <c r="L14" s="281" t="s">
        <v>57</v>
      </c>
      <c r="M14" s="78" t="s">
        <v>68</v>
      </c>
      <c r="N14" s="281" t="s">
        <v>59</v>
      </c>
      <c r="O14" s="281" t="s">
        <v>69</v>
      </c>
      <c r="P14" s="79" t="str">
        <f>H14&amp;"-"&amp;M14&amp;"-36M"</f>
        <v>EUS-WP-VIRT-PE-S-Bronze-36M</v>
      </c>
      <c r="Q14" s="73"/>
      <c r="R14" s="80">
        <v>0.1</v>
      </c>
      <c r="S14" s="289">
        <v>60</v>
      </c>
      <c r="T14" s="289" t="s">
        <v>75</v>
      </c>
      <c r="U14" s="289">
        <v>36</v>
      </c>
      <c r="V14" s="289">
        <v>36</v>
      </c>
      <c r="W14" s="7"/>
      <c r="X14" s="81">
        <f>(S14*R14*W14*U14)</f>
        <v>0</v>
      </c>
      <c r="Y14" s="40"/>
      <c r="Z14" s="297">
        <f t="shared" si="0"/>
        <v>60</v>
      </c>
      <c r="AA14" s="94">
        <f>W14</f>
        <v>0</v>
      </c>
      <c r="AB14" s="81">
        <f>+Z14*AA14*12*R14</f>
        <v>0</v>
      </c>
      <c r="AC14" s="40"/>
      <c r="AD14" s="297">
        <f t="shared" si="1"/>
        <v>60</v>
      </c>
      <c r="AE14" s="94">
        <f>W14</f>
        <v>0</v>
      </c>
      <c r="AF14" s="81">
        <f>+AD14*AE14*12*R14</f>
        <v>0</v>
      </c>
      <c r="AG14" s="39"/>
      <c r="AH14" s="39"/>
    </row>
    <row r="15" spans="2:34" s="62" customFormat="1" ht="15">
      <c r="B15" s="77" t="s">
        <v>76</v>
      </c>
      <c r="C15" s="285" t="s">
        <v>48</v>
      </c>
      <c r="D15" s="285" t="s">
        <v>49</v>
      </c>
      <c r="E15" s="285" t="s">
        <v>64</v>
      </c>
      <c r="F15" s="285" t="s">
        <v>74</v>
      </c>
      <c r="G15" s="282" t="s">
        <v>52</v>
      </c>
      <c r="H15" s="282" t="s">
        <v>66</v>
      </c>
      <c r="I15" s="282" t="s">
        <v>52</v>
      </c>
      <c r="J15" s="282" t="s">
        <v>55</v>
      </c>
      <c r="K15" s="282" t="s">
        <v>67</v>
      </c>
      <c r="L15" s="282" t="s">
        <v>57</v>
      </c>
      <c r="M15" s="78" t="s">
        <v>62</v>
      </c>
      <c r="N15" s="282" t="s">
        <v>59</v>
      </c>
      <c r="O15" s="282" t="s">
        <v>69</v>
      </c>
      <c r="P15" s="79" t="str">
        <f>H15&amp;"-"&amp;M15&amp;"-36M"</f>
        <v>EUS-WP-VIRT-PE-S-Silber-36M</v>
      </c>
      <c r="Q15" s="73"/>
      <c r="R15" s="80">
        <v>0.8</v>
      </c>
      <c r="S15" s="290">
        <v>60</v>
      </c>
      <c r="T15" s="290">
        <v>0</v>
      </c>
      <c r="U15" s="290">
        <v>36</v>
      </c>
      <c r="V15" s="290">
        <v>36</v>
      </c>
      <c r="W15" s="7">
        <v>0</v>
      </c>
      <c r="X15" s="81">
        <f>(S14*R15*W15*U14)</f>
        <v>0</v>
      </c>
      <c r="Y15" s="40"/>
      <c r="Z15" s="298">
        <f t="shared" si="0"/>
        <v>60</v>
      </c>
      <c r="AA15" s="94">
        <f t="shared" ref="AA15:AA22" si="2">W15</f>
        <v>0</v>
      </c>
      <c r="AB15" s="81">
        <f>+Z14*AA15*12*R15</f>
        <v>0</v>
      </c>
      <c r="AC15" s="40"/>
      <c r="AD15" s="298">
        <f t="shared" si="1"/>
        <v>60</v>
      </c>
      <c r="AE15" s="94">
        <f t="shared" ref="AE15:AE22" si="3">W15</f>
        <v>0</v>
      </c>
      <c r="AF15" s="81">
        <f>+AD14*AE15*12*R15</f>
        <v>0</v>
      </c>
      <c r="AG15" s="39"/>
      <c r="AH15" s="39"/>
    </row>
    <row r="16" spans="2:34" s="62" customFormat="1" ht="15">
      <c r="B16" s="77" t="s">
        <v>77</v>
      </c>
      <c r="C16" s="286" t="s">
        <v>48</v>
      </c>
      <c r="D16" s="286" t="s">
        <v>49</v>
      </c>
      <c r="E16" s="286" t="s">
        <v>64</v>
      </c>
      <c r="F16" s="286" t="s">
        <v>74</v>
      </c>
      <c r="G16" s="283" t="s">
        <v>52</v>
      </c>
      <c r="H16" s="283" t="s">
        <v>66</v>
      </c>
      <c r="I16" s="283" t="s">
        <v>52</v>
      </c>
      <c r="J16" s="283" t="s">
        <v>55</v>
      </c>
      <c r="K16" s="283" t="s">
        <v>67</v>
      </c>
      <c r="L16" s="283" t="s">
        <v>57</v>
      </c>
      <c r="M16" s="78" t="s">
        <v>72</v>
      </c>
      <c r="N16" s="283" t="s">
        <v>59</v>
      </c>
      <c r="O16" s="283" t="s">
        <v>69</v>
      </c>
      <c r="P16" s="79" t="str">
        <f>H16&amp;"-"&amp;M16&amp;"-36M"</f>
        <v>EUS-WP-VIRT-PE-S-Gold-36M</v>
      </c>
      <c r="Q16" s="73"/>
      <c r="R16" s="80">
        <v>0.1</v>
      </c>
      <c r="S16" s="291">
        <v>60</v>
      </c>
      <c r="T16" s="291">
        <v>0</v>
      </c>
      <c r="U16" s="291">
        <v>36</v>
      </c>
      <c r="V16" s="291">
        <v>36</v>
      </c>
      <c r="W16" s="7">
        <v>0</v>
      </c>
      <c r="X16" s="81">
        <f>(S14*R16*W16*U14)</f>
        <v>0</v>
      </c>
      <c r="Y16" s="40"/>
      <c r="Z16" s="299">
        <f t="shared" si="0"/>
        <v>60</v>
      </c>
      <c r="AA16" s="94">
        <f t="shared" si="2"/>
        <v>0</v>
      </c>
      <c r="AB16" s="81">
        <f>+Z14*AA16*12*R16</f>
        <v>0</v>
      </c>
      <c r="AC16" s="40"/>
      <c r="AD16" s="299">
        <f t="shared" si="1"/>
        <v>60</v>
      </c>
      <c r="AE16" s="94">
        <f t="shared" si="3"/>
        <v>0</v>
      </c>
      <c r="AF16" s="81">
        <f>+AD14*AE16*12*R16</f>
        <v>0</v>
      </c>
      <c r="AG16" s="39"/>
      <c r="AH16" s="39"/>
    </row>
    <row r="17" spans="2:34" s="62" customFormat="1" ht="15">
      <c r="B17" s="77" t="s">
        <v>78</v>
      </c>
      <c r="C17" s="284" t="s">
        <v>48</v>
      </c>
      <c r="D17" s="284" t="s">
        <v>49</v>
      </c>
      <c r="E17" s="284" t="s">
        <v>64</v>
      </c>
      <c r="F17" s="284" t="s">
        <v>79</v>
      </c>
      <c r="G17" s="281" t="s">
        <v>52</v>
      </c>
      <c r="H17" s="281" t="s">
        <v>66</v>
      </c>
      <c r="I17" s="281" t="s">
        <v>52</v>
      </c>
      <c r="J17" s="281" t="s">
        <v>55</v>
      </c>
      <c r="K17" s="281" t="s">
        <v>67</v>
      </c>
      <c r="L17" s="281" t="s">
        <v>57</v>
      </c>
      <c r="M17" s="78" t="s">
        <v>68</v>
      </c>
      <c r="N17" s="281" t="s">
        <v>59</v>
      </c>
      <c r="O17" s="281" t="s">
        <v>69</v>
      </c>
      <c r="P17" s="79" t="str">
        <f>H17&amp;"-"&amp;M17&amp;"-12M"</f>
        <v>EUS-WP-VIRT-PE-S-Bronze-12M</v>
      </c>
      <c r="Q17" s="73"/>
      <c r="R17" s="80">
        <v>0.1</v>
      </c>
      <c r="S17" s="289">
        <v>80</v>
      </c>
      <c r="T17" s="289" t="s">
        <v>75</v>
      </c>
      <c r="U17" s="289">
        <v>24</v>
      </c>
      <c r="V17" s="289">
        <v>12</v>
      </c>
      <c r="W17" s="7">
        <v>0</v>
      </c>
      <c r="X17" s="81">
        <f>(S17*R17*W17*U17)</f>
        <v>0</v>
      </c>
      <c r="Y17" s="40"/>
      <c r="Z17" s="297">
        <f t="shared" si="0"/>
        <v>80</v>
      </c>
      <c r="AA17" s="94">
        <f t="shared" si="2"/>
        <v>0</v>
      </c>
      <c r="AB17" s="81">
        <f>+Z17*AA17*12*R17</f>
        <v>0</v>
      </c>
      <c r="AC17" s="40"/>
      <c r="AD17" s="297">
        <f t="shared" si="1"/>
        <v>80</v>
      </c>
      <c r="AE17" s="94">
        <f t="shared" si="3"/>
        <v>0</v>
      </c>
      <c r="AF17" s="81">
        <f>+AD17*AE17*12*R17</f>
        <v>0</v>
      </c>
      <c r="AG17" s="39"/>
      <c r="AH17" s="39"/>
    </row>
    <row r="18" spans="2:34" s="62" customFormat="1" ht="15">
      <c r="B18" s="77" t="s">
        <v>80</v>
      </c>
      <c r="C18" s="285" t="s">
        <v>48</v>
      </c>
      <c r="D18" s="285" t="s">
        <v>49</v>
      </c>
      <c r="E18" s="285" t="s">
        <v>64</v>
      </c>
      <c r="F18" s="285" t="s">
        <v>79</v>
      </c>
      <c r="G18" s="282" t="s">
        <v>52</v>
      </c>
      <c r="H18" s="282" t="s">
        <v>66</v>
      </c>
      <c r="I18" s="282" t="s">
        <v>52</v>
      </c>
      <c r="J18" s="282" t="s">
        <v>55</v>
      </c>
      <c r="K18" s="282" t="s">
        <v>67</v>
      </c>
      <c r="L18" s="282" t="s">
        <v>57</v>
      </c>
      <c r="M18" s="78" t="s">
        <v>62</v>
      </c>
      <c r="N18" s="282" t="s">
        <v>59</v>
      </c>
      <c r="O18" s="282" t="s">
        <v>69</v>
      </c>
      <c r="P18" s="79" t="str">
        <f>H18&amp;"-"&amp;M18&amp;"-12M"</f>
        <v>EUS-WP-VIRT-PE-S-Silber-12M</v>
      </c>
      <c r="Q18" s="73"/>
      <c r="R18" s="80">
        <v>0.8</v>
      </c>
      <c r="S18" s="290">
        <v>80</v>
      </c>
      <c r="T18" s="290">
        <v>0</v>
      </c>
      <c r="U18" s="290">
        <v>24</v>
      </c>
      <c r="V18" s="290">
        <v>12</v>
      </c>
      <c r="W18" s="7">
        <v>0</v>
      </c>
      <c r="X18" s="81">
        <f>(S17*R18*W18*U17)</f>
        <v>0</v>
      </c>
      <c r="Y18" s="40"/>
      <c r="Z18" s="298">
        <f t="shared" si="0"/>
        <v>80</v>
      </c>
      <c r="AA18" s="94">
        <f t="shared" si="2"/>
        <v>0</v>
      </c>
      <c r="AB18" s="81">
        <f>+Z17*AA18*12*R18</f>
        <v>0</v>
      </c>
      <c r="AC18" s="40"/>
      <c r="AD18" s="298">
        <f t="shared" si="1"/>
        <v>80</v>
      </c>
      <c r="AE18" s="94">
        <f t="shared" si="3"/>
        <v>0</v>
      </c>
      <c r="AF18" s="81">
        <f>+AD17*AE18*12*R18</f>
        <v>0</v>
      </c>
      <c r="AG18" s="39"/>
      <c r="AH18" s="39"/>
    </row>
    <row r="19" spans="2:34" s="62" customFormat="1" ht="15">
      <c r="B19" s="77" t="s">
        <v>81</v>
      </c>
      <c r="C19" s="286" t="s">
        <v>48</v>
      </c>
      <c r="D19" s="286" t="s">
        <v>49</v>
      </c>
      <c r="E19" s="286" t="s">
        <v>64</v>
      </c>
      <c r="F19" s="286" t="s">
        <v>79</v>
      </c>
      <c r="G19" s="283" t="s">
        <v>52</v>
      </c>
      <c r="H19" s="283" t="s">
        <v>66</v>
      </c>
      <c r="I19" s="283" t="s">
        <v>52</v>
      </c>
      <c r="J19" s="283" t="s">
        <v>55</v>
      </c>
      <c r="K19" s="283" t="s">
        <v>67</v>
      </c>
      <c r="L19" s="283" t="s">
        <v>57</v>
      </c>
      <c r="M19" s="78" t="s">
        <v>72</v>
      </c>
      <c r="N19" s="283" t="s">
        <v>59</v>
      </c>
      <c r="O19" s="283" t="s">
        <v>69</v>
      </c>
      <c r="P19" s="79" t="str">
        <f>H19&amp;"-"&amp;M19&amp;"-12M"</f>
        <v>EUS-WP-VIRT-PE-S-Gold-12M</v>
      </c>
      <c r="Q19" s="73"/>
      <c r="R19" s="80">
        <v>0.1</v>
      </c>
      <c r="S19" s="291">
        <v>80</v>
      </c>
      <c r="T19" s="291">
        <v>0</v>
      </c>
      <c r="U19" s="291">
        <v>24</v>
      </c>
      <c r="V19" s="291">
        <v>12</v>
      </c>
      <c r="W19" s="7">
        <v>0</v>
      </c>
      <c r="X19" s="81">
        <f>(S17*R19*W19*U17)</f>
        <v>0</v>
      </c>
      <c r="Y19" s="40"/>
      <c r="Z19" s="299">
        <f t="shared" si="0"/>
        <v>80</v>
      </c>
      <c r="AA19" s="94">
        <f t="shared" si="2"/>
        <v>0</v>
      </c>
      <c r="AB19" s="81">
        <f>+Z17*AA19*12*R19</f>
        <v>0</v>
      </c>
      <c r="AC19" s="40"/>
      <c r="AD19" s="299">
        <f t="shared" si="1"/>
        <v>80</v>
      </c>
      <c r="AE19" s="94">
        <f t="shared" si="3"/>
        <v>0</v>
      </c>
      <c r="AF19" s="81">
        <f>+AD17*AE19*12*R19</f>
        <v>0</v>
      </c>
      <c r="AG19" s="39"/>
      <c r="AH19" s="39"/>
    </row>
    <row r="20" spans="2:34" s="62" customFormat="1" ht="15">
      <c r="B20" s="77" t="s">
        <v>82</v>
      </c>
      <c r="C20" s="284" t="s">
        <v>48</v>
      </c>
      <c r="D20" s="284" t="s">
        <v>49</v>
      </c>
      <c r="E20" s="284" t="s">
        <v>64</v>
      </c>
      <c r="F20" s="284" t="s">
        <v>83</v>
      </c>
      <c r="G20" s="281" t="s">
        <v>52</v>
      </c>
      <c r="H20" s="281" t="s">
        <v>66</v>
      </c>
      <c r="I20" s="281" t="s">
        <v>52</v>
      </c>
      <c r="J20" s="281" t="s">
        <v>55</v>
      </c>
      <c r="K20" s="281" t="s">
        <v>67</v>
      </c>
      <c r="L20" s="281" t="s">
        <v>57</v>
      </c>
      <c r="M20" s="78" t="s">
        <v>68</v>
      </c>
      <c r="N20" s="281" t="s">
        <v>59</v>
      </c>
      <c r="O20" s="281" t="s">
        <v>69</v>
      </c>
      <c r="P20" s="79" t="str">
        <f>H20&amp;"-"&amp;M20&amp;"-6M"</f>
        <v>EUS-WP-VIRT-PE-S-Bronze-6M</v>
      </c>
      <c r="Q20" s="73"/>
      <c r="R20" s="80">
        <v>0.1</v>
      </c>
      <c r="S20" s="289">
        <v>20</v>
      </c>
      <c r="T20" s="289" t="s">
        <v>75</v>
      </c>
      <c r="U20" s="289">
        <v>6</v>
      </c>
      <c r="V20" s="289">
        <v>1</v>
      </c>
      <c r="W20" s="7">
        <v>0</v>
      </c>
      <c r="X20" s="81">
        <f>(S20*R20*W20*U20)</f>
        <v>0</v>
      </c>
      <c r="Y20" s="40"/>
      <c r="Z20" s="297">
        <f t="shared" si="0"/>
        <v>20</v>
      </c>
      <c r="AA20" s="94">
        <f t="shared" si="2"/>
        <v>0</v>
      </c>
      <c r="AB20" s="81">
        <f>+Z20*AA20*12*R20</f>
        <v>0</v>
      </c>
      <c r="AC20" s="40"/>
      <c r="AD20" s="297">
        <f t="shared" si="1"/>
        <v>20</v>
      </c>
      <c r="AE20" s="94">
        <f t="shared" si="3"/>
        <v>0</v>
      </c>
      <c r="AF20" s="81">
        <f>+AD20*AE20*12*R20</f>
        <v>0</v>
      </c>
      <c r="AG20" s="39"/>
      <c r="AH20" s="39"/>
    </row>
    <row r="21" spans="2:34" s="62" customFormat="1" ht="15">
      <c r="B21" s="77" t="s">
        <v>84</v>
      </c>
      <c r="C21" s="285" t="s">
        <v>48</v>
      </c>
      <c r="D21" s="285" t="s">
        <v>49</v>
      </c>
      <c r="E21" s="285" t="s">
        <v>64</v>
      </c>
      <c r="F21" s="285" t="s">
        <v>83</v>
      </c>
      <c r="G21" s="282" t="s">
        <v>52</v>
      </c>
      <c r="H21" s="282" t="s">
        <v>66</v>
      </c>
      <c r="I21" s="282" t="s">
        <v>52</v>
      </c>
      <c r="J21" s="282" t="s">
        <v>55</v>
      </c>
      <c r="K21" s="282" t="s">
        <v>67</v>
      </c>
      <c r="L21" s="282" t="s">
        <v>57</v>
      </c>
      <c r="M21" s="78" t="s">
        <v>62</v>
      </c>
      <c r="N21" s="282" t="s">
        <v>59</v>
      </c>
      <c r="O21" s="282" t="s">
        <v>69</v>
      </c>
      <c r="P21" s="79" t="str">
        <f>H21&amp;"-"&amp;M21&amp;"-6M"</f>
        <v>EUS-WP-VIRT-PE-S-Silber-6M</v>
      </c>
      <c r="Q21" s="73"/>
      <c r="R21" s="80">
        <v>0.8</v>
      </c>
      <c r="S21" s="290">
        <v>20</v>
      </c>
      <c r="T21" s="290">
        <v>0</v>
      </c>
      <c r="U21" s="290">
        <v>6</v>
      </c>
      <c r="V21" s="290">
        <v>1</v>
      </c>
      <c r="W21" s="7">
        <v>0</v>
      </c>
      <c r="X21" s="81">
        <f>(S20*R21*W21*U20)</f>
        <v>0</v>
      </c>
      <c r="Y21" s="40"/>
      <c r="Z21" s="298">
        <f t="shared" si="0"/>
        <v>20</v>
      </c>
      <c r="AA21" s="94">
        <f t="shared" si="2"/>
        <v>0</v>
      </c>
      <c r="AB21" s="81">
        <f>+Z20*AA21*12*R21</f>
        <v>0</v>
      </c>
      <c r="AC21" s="40"/>
      <c r="AD21" s="298">
        <f t="shared" si="1"/>
        <v>20</v>
      </c>
      <c r="AE21" s="94">
        <f t="shared" si="3"/>
        <v>0</v>
      </c>
      <c r="AF21" s="81">
        <f>+AD20*AE21*12*R21</f>
        <v>0</v>
      </c>
      <c r="AG21" s="39"/>
      <c r="AH21" s="39"/>
    </row>
    <row r="22" spans="2:34" s="62" customFormat="1" ht="15">
      <c r="B22" s="77" t="s">
        <v>85</v>
      </c>
      <c r="C22" s="286" t="s">
        <v>48</v>
      </c>
      <c r="D22" s="286" t="s">
        <v>49</v>
      </c>
      <c r="E22" s="286" t="s">
        <v>64</v>
      </c>
      <c r="F22" s="286" t="s">
        <v>83</v>
      </c>
      <c r="G22" s="283" t="s">
        <v>52</v>
      </c>
      <c r="H22" s="283" t="s">
        <v>66</v>
      </c>
      <c r="I22" s="283" t="s">
        <v>52</v>
      </c>
      <c r="J22" s="283" t="s">
        <v>55</v>
      </c>
      <c r="K22" s="283" t="s">
        <v>67</v>
      </c>
      <c r="L22" s="283" t="s">
        <v>57</v>
      </c>
      <c r="M22" s="78" t="s">
        <v>72</v>
      </c>
      <c r="N22" s="283" t="s">
        <v>59</v>
      </c>
      <c r="O22" s="283" t="s">
        <v>69</v>
      </c>
      <c r="P22" s="79" t="str">
        <f>H22&amp;"-"&amp;M22&amp;"-6M"</f>
        <v>EUS-WP-VIRT-PE-S-Gold-6M</v>
      </c>
      <c r="Q22" s="73"/>
      <c r="R22" s="80">
        <v>0.1</v>
      </c>
      <c r="S22" s="291">
        <v>20</v>
      </c>
      <c r="T22" s="291">
        <v>0</v>
      </c>
      <c r="U22" s="291">
        <v>6</v>
      </c>
      <c r="V22" s="291">
        <v>1</v>
      </c>
      <c r="W22" s="7">
        <v>0</v>
      </c>
      <c r="X22" s="81">
        <f>(S20*R22*W22*U20)</f>
        <v>0</v>
      </c>
      <c r="Y22" s="40"/>
      <c r="Z22" s="299">
        <f t="shared" si="0"/>
        <v>20</v>
      </c>
      <c r="AA22" s="94">
        <f t="shared" si="2"/>
        <v>0</v>
      </c>
      <c r="AB22" s="81">
        <f>+Z20*AA22*12*R22</f>
        <v>0</v>
      </c>
      <c r="AC22" s="40"/>
      <c r="AD22" s="299">
        <f t="shared" si="1"/>
        <v>20</v>
      </c>
      <c r="AE22" s="94">
        <f t="shared" si="3"/>
        <v>0</v>
      </c>
      <c r="AF22" s="81">
        <f>+AD20*AE22*12*R22</f>
        <v>0</v>
      </c>
      <c r="AG22" s="39"/>
      <c r="AH22" s="39"/>
    </row>
    <row r="23" spans="2:34" s="62" customFormat="1" ht="15">
      <c r="B23" s="82"/>
      <c r="C23" s="83"/>
      <c r="D23" s="83"/>
      <c r="E23" s="83"/>
      <c r="F23" s="84" t="str">
        <f>"Zwischensumme Persistent Virtual Desktop S"</f>
        <v>Zwischensumme Persistent Virtual Desktop S</v>
      </c>
      <c r="G23" s="83"/>
      <c r="H23" s="83"/>
      <c r="I23" s="83"/>
      <c r="J23" s="83"/>
      <c r="K23" s="83"/>
      <c r="L23" s="83"/>
      <c r="M23" s="83"/>
      <c r="N23" s="83"/>
      <c r="O23" s="83"/>
      <c r="P23" s="87"/>
      <c r="Q23" s="73"/>
      <c r="R23" s="95"/>
      <c r="S23" s="96"/>
      <c r="T23" s="83"/>
      <c r="U23" s="96"/>
      <c r="V23" s="83"/>
      <c r="W23" s="83"/>
      <c r="X23" s="91">
        <f>SUM(X11:X22)</f>
        <v>0</v>
      </c>
      <c r="Y23" s="40"/>
      <c r="Z23" s="82"/>
      <c r="AA23" s="97"/>
      <c r="AB23" s="91">
        <f>SUM(AB11:AB22)</f>
        <v>0</v>
      </c>
      <c r="AC23" s="40"/>
      <c r="AD23" s="82"/>
      <c r="AE23" s="97"/>
      <c r="AF23" s="91">
        <f>SUM(AF11:AF22)</f>
        <v>0</v>
      </c>
      <c r="AG23" s="39"/>
      <c r="AH23" s="39"/>
    </row>
    <row r="24" spans="2:34" s="62" customFormat="1" ht="15">
      <c r="B24" s="77" t="s">
        <v>86</v>
      </c>
      <c r="C24" s="284" t="s">
        <v>48</v>
      </c>
      <c r="D24" s="284" t="s">
        <v>49</v>
      </c>
      <c r="E24" s="284" t="s">
        <v>64</v>
      </c>
      <c r="F24" s="284" t="s">
        <v>87</v>
      </c>
      <c r="G24" s="281" t="s">
        <v>52</v>
      </c>
      <c r="H24" s="281" t="s">
        <v>88</v>
      </c>
      <c r="I24" s="281" t="s">
        <v>54</v>
      </c>
      <c r="J24" s="281" t="s">
        <v>55</v>
      </c>
      <c r="K24" s="281" t="s">
        <v>67</v>
      </c>
      <c r="L24" s="281" t="s">
        <v>57</v>
      </c>
      <c r="M24" s="78" t="s">
        <v>68</v>
      </c>
      <c r="N24" s="281" t="s">
        <v>59</v>
      </c>
      <c r="O24" s="281" t="s">
        <v>69</v>
      </c>
      <c r="P24" s="79" t="str">
        <f>H24&amp;"-"&amp;M24&amp;"-60M"</f>
        <v>EUS-WP-VIRT-PE-M-Bronze-60M</v>
      </c>
      <c r="Q24" s="88"/>
      <c r="R24" s="80">
        <v>0.1</v>
      </c>
      <c r="S24" s="289">
        <v>250</v>
      </c>
      <c r="T24" s="289">
        <v>125</v>
      </c>
      <c r="U24" s="289">
        <v>60</v>
      </c>
      <c r="V24" s="289">
        <v>60</v>
      </c>
      <c r="W24" s="7">
        <v>0</v>
      </c>
      <c r="X24" s="81">
        <f>(S24*R24*W24*U24)</f>
        <v>0</v>
      </c>
      <c r="Y24" s="40"/>
      <c r="Z24" s="297">
        <f t="shared" si="0"/>
        <v>250</v>
      </c>
      <c r="AA24" s="8">
        <v>0</v>
      </c>
      <c r="AB24" s="81">
        <f>+Z24*AA24*12*R24</f>
        <v>0</v>
      </c>
      <c r="AC24" s="40"/>
      <c r="AD24" s="297">
        <f t="shared" si="1"/>
        <v>250</v>
      </c>
      <c r="AE24" s="8">
        <v>0</v>
      </c>
      <c r="AF24" s="81">
        <f>+AD24*AE24*12*R24</f>
        <v>0</v>
      </c>
      <c r="AG24" s="39"/>
      <c r="AH24" s="39"/>
    </row>
    <row r="25" spans="2:34" s="62" customFormat="1" ht="15">
      <c r="B25" s="77" t="s">
        <v>89</v>
      </c>
      <c r="C25" s="285" t="s">
        <v>48</v>
      </c>
      <c r="D25" s="285" t="s">
        <v>49</v>
      </c>
      <c r="E25" s="285" t="s">
        <v>64</v>
      </c>
      <c r="F25" s="285" t="s">
        <v>87</v>
      </c>
      <c r="G25" s="282" t="s">
        <v>52</v>
      </c>
      <c r="H25" s="282" t="s">
        <v>88</v>
      </c>
      <c r="I25" s="282" t="s">
        <v>54</v>
      </c>
      <c r="J25" s="282" t="s">
        <v>55</v>
      </c>
      <c r="K25" s="282" t="s">
        <v>67</v>
      </c>
      <c r="L25" s="282" t="s">
        <v>57</v>
      </c>
      <c r="M25" s="78" t="s">
        <v>62</v>
      </c>
      <c r="N25" s="282" t="s">
        <v>59</v>
      </c>
      <c r="O25" s="282" t="s">
        <v>69</v>
      </c>
      <c r="P25" s="79" t="str">
        <f>H25&amp;"-"&amp;M25&amp;"-60M"</f>
        <v>EUS-WP-VIRT-PE-M-Silber-60M</v>
      </c>
      <c r="Q25" s="88"/>
      <c r="R25" s="80">
        <v>0.8</v>
      </c>
      <c r="S25" s="290">
        <v>250</v>
      </c>
      <c r="T25" s="290">
        <v>125</v>
      </c>
      <c r="U25" s="290">
        <v>60</v>
      </c>
      <c r="V25" s="290">
        <v>60</v>
      </c>
      <c r="W25" s="7">
        <v>0</v>
      </c>
      <c r="X25" s="81">
        <f>(S24*R25*W25*U24)</f>
        <v>0</v>
      </c>
      <c r="Y25" s="40"/>
      <c r="Z25" s="298">
        <f t="shared" si="0"/>
        <v>250</v>
      </c>
      <c r="AA25" s="8">
        <v>0</v>
      </c>
      <c r="AB25" s="81">
        <f>+Z24*AA25*12*R25</f>
        <v>0</v>
      </c>
      <c r="AC25" s="40"/>
      <c r="AD25" s="298">
        <f t="shared" si="1"/>
        <v>250</v>
      </c>
      <c r="AE25" s="8">
        <v>0</v>
      </c>
      <c r="AF25" s="81">
        <f>+AD24*AE25*12*R25</f>
        <v>0</v>
      </c>
      <c r="AG25" s="39"/>
      <c r="AH25" s="39"/>
    </row>
    <row r="26" spans="2:34" s="62" customFormat="1" ht="15">
      <c r="B26" s="77" t="s">
        <v>90</v>
      </c>
      <c r="C26" s="286" t="s">
        <v>48</v>
      </c>
      <c r="D26" s="286" t="s">
        <v>49</v>
      </c>
      <c r="E26" s="286" t="s">
        <v>64</v>
      </c>
      <c r="F26" s="286" t="s">
        <v>87</v>
      </c>
      <c r="G26" s="283" t="s">
        <v>52</v>
      </c>
      <c r="H26" s="283" t="s">
        <v>88</v>
      </c>
      <c r="I26" s="283" t="s">
        <v>54</v>
      </c>
      <c r="J26" s="283" t="s">
        <v>55</v>
      </c>
      <c r="K26" s="283" t="s">
        <v>67</v>
      </c>
      <c r="L26" s="283" t="s">
        <v>57</v>
      </c>
      <c r="M26" s="78" t="s">
        <v>72</v>
      </c>
      <c r="N26" s="283" t="s">
        <v>59</v>
      </c>
      <c r="O26" s="283" t="s">
        <v>69</v>
      </c>
      <c r="P26" s="79" t="str">
        <f>H26&amp;"-"&amp;M26&amp;"-60M"</f>
        <v>EUS-WP-VIRT-PE-M-Gold-60M</v>
      </c>
      <c r="Q26" s="88"/>
      <c r="R26" s="80">
        <v>0.1</v>
      </c>
      <c r="S26" s="291">
        <v>250</v>
      </c>
      <c r="T26" s="291">
        <v>125</v>
      </c>
      <c r="U26" s="291">
        <v>60</v>
      </c>
      <c r="V26" s="291">
        <v>60</v>
      </c>
      <c r="W26" s="7">
        <v>0</v>
      </c>
      <c r="X26" s="81">
        <f>(S24*R26*W26*U24)</f>
        <v>0</v>
      </c>
      <c r="Y26" s="40"/>
      <c r="Z26" s="299">
        <f t="shared" si="0"/>
        <v>250</v>
      </c>
      <c r="AA26" s="8">
        <v>0</v>
      </c>
      <c r="AB26" s="81">
        <f>+Z24*AA26*12*R26</f>
        <v>0</v>
      </c>
      <c r="AC26" s="40"/>
      <c r="AD26" s="299">
        <f t="shared" si="1"/>
        <v>250</v>
      </c>
      <c r="AE26" s="8">
        <v>0</v>
      </c>
      <c r="AF26" s="81">
        <f>+AD24*AE26*12*R26</f>
        <v>0</v>
      </c>
      <c r="AG26" s="39"/>
      <c r="AH26" s="39"/>
    </row>
    <row r="27" spans="2:34" s="62" customFormat="1" ht="15">
      <c r="B27" s="77" t="s">
        <v>91</v>
      </c>
      <c r="C27" s="284" t="s">
        <v>48</v>
      </c>
      <c r="D27" s="284" t="s">
        <v>49</v>
      </c>
      <c r="E27" s="284" t="s">
        <v>64</v>
      </c>
      <c r="F27" s="284" t="s">
        <v>92</v>
      </c>
      <c r="G27" s="281" t="s">
        <v>52</v>
      </c>
      <c r="H27" s="281" t="s">
        <v>88</v>
      </c>
      <c r="I27" s="281" t="s">
        <v>52</v>
      </c>
      <c r="J27" s="281" t="s">
        <v>55</v>
      </c>
      <c r="K27" s="281" t="s">
        <v>67</v>
      </c>
      <c r="L27" s="281" t="s">
        <v>57</v>
      </c>
      <c r="M27" s="78" t="s">
        <v>68</v>
      </c>
      <c r="N27" s="281" t="s">
        <v>59</v>
      </c>
      <c r="O27" s="281" t="s">
        <v>69</v>
      </c>
      <c r="P27" s="79" t="str">
        <f>H27&amp;"-"&amp;M27&amp;"-36M"</f>
        <v>EUS-WP-VIRT-PE-M-Bronze-36M</v>
      </c>
      <c r="Q27" s="73"/>
      <c r="R27" s="80">
        <v>0.1</v>
      </c>
      <c r="S27" s="289">
        <v>40</v>
      </c>
      <c r="T27" s="289" t="s">
        <v>75</v>
      </c>
      <c r="U27" s="289">
        <v>36</v>
      </c>
      <c r="V27" s="289">
        <v>36</v>
      </c>
      <c r="W27" s="7">
        <v>0</v>
      </c>
      <c r="X27" s="81">
        <f>(S27*R27*W27*U27)</f>
        <v>0</v>
      </c>
      <c r="Y27" s="40"/>
      <c r="Z27" s="297">
        <f t="shared" si="0"/>
        <v>40</v>
      </c>
      <c r="AA27" s="94">
        <f>W27</f>
        <v>0</v>
      </c>
      <c r="AB27" s="81">
        <f>+Z27*AA27*12*R27</f>
        <v>0</v>
      </c>
      <c r="AC27" s="40"/>
      <c r="AD27" s="297">
        <f t="shared" si="1"/>
        <v>40</v>
      </c>
      <c r="AE27" s="94">
        <f>W27</f>
        <v>0</v>
      </c>
      <c r="AF27" s="81">
        <f>+AD27*AE27*12*R27</f>
        <v>0</v>
      </c>
      <c r="AG27" s="39"/>
      <c r="AH27" s="39"/>
    </row>
    <row r="28" spans="2:34" s="62" customFormat="1" ht="15">
      <c r="B28" s="77" t="s">
        <v>93</v>
      </c>
      <c r="C28" s="285" t="s">
        <v>48</v>
      </c>
      <c r="D28" s="285" t="s">
        <v>49</v>
      </c>
      <c r="E28" s="285" t="s">
        <v>64</v>
      </c>
      <c r="F28" s="285" t="s">
        <v>92</v>
      </c>
      <c r="G28" s="282" t="s">
        <v>52</v>
      </c>
      <c r="H28" s="282" t="s">
        <v>88</v>
      </c>
      <c r="I28" s="282" t="s">
        <v>52</v>
      </c>
      <c r="J28" s="282" t="s">
        <v>55</v>
      </c>
      <c r="K28" s="282" t="s">
        <v>67</v>
      </c>
      <c r="L28" s="282" t="s">
        <v>57</v>
      </c>
      <c r="M28" s="78" t="s">
        <v>62</v>
      </c>
      <c r="N28" s="282" t="s">
        <v>59</v>
      </c>
      <c r="O28" s="282" t="s">
        <v>69</v>
      </c>
      <c r="P28" s="79" t="str">
        <f>H28&amp;"-"&amp;M28&amp;"-36M"</f>
        <v>EUS-WP-VIRT-PE-M-Silber-36M</v>
      </c>
      <c r="Q28" s="73"/>
      <c r="R28" s="80">
        <v>0.8</v>
      </c>
      <c r="S28" s="290">
        <v>40</v>
      </c>
      <c r="T28" s="290">
        <v>0</v>
      </c>
      <c r="U28" s="290">
        <v>36</v>
      </c>
      <c r="V28" s="290">
        <v>36</v>
      </c>
      <c r="W28" s="7">
        <v>0</v>
      </c>
      <c r="X28" s="81">
        <f>(S27*R28*W28*U27)</f>
        <v>0</v>
      </c>
      <c r="Y28" s="40"/>
      <c r="Z28" s="298">
        <f t="shared" si="0"/>
        <v>40</v>
      </c>
      <c r="AA28" s="94">
        <f t="shared" ref="AA28:AA35" si="4">W28</f>
        <v>0</v>
      </c>
      <c r="AB28" s="81">
        <f>+Z27*AA28*12*R28</f>
        <v>0</v>
      </c>
      <c r="AC28" s="40"/>
      <c r="AD28" s="298">
        <f t="shared" si="1"/>
        <v>40</v>
      </c>
      <c r="AE28" s="94">
        <f t="shared" ref="AE28:AE35" si="5">W28</f>
        <v>0</v>
      </c>
      <c r="AF28" s="81">
        <f>+AD27*AE28*12*R28</f>
        <v>0</v>
      </c>
      <c r="AG28" s="39"/>
      <c r="AH28" s="39"/>
    </row>
    <row r="29" spans="2:34" s="62" customFormat="1" ht="15">
      <c r="B29" s="77" t="s">
        <v>94</v>
      </c>
      <c r="C29" s="286" t="s">
        <v>48</v>
      </c>
      <c r="D29" s="286" t="s">
        <v>49</v>
      </c>
      <c r="E29" s="286" t="s">
        <v>64</v>
      </c>
      <c r="F29" s="286" t="s">
        <v>92</v>
      </c>
      <c r="G29" s="283" t="s">
        <v>52</v>
      </c>
      <c r="H29" s="283" t="s">
        <v>88</v>
      </c>
      <c r="I29" s="283" t="s">
        <v>52</v>
      </c>
      <c r="J29" s="283" t="s">
        <v>55</v>
      </c>
      <c r="K29" s="283" t="s">
        <v>67</v>
      </c>
      <c r="L29" s="283" t="s">
        <v>57</v>
      </c>
      <c r="M29" s="78" t="s">
        <v>72</v>
      </c>
      <c r="N29" s="283" t="s">
        <v>59</v>
      </c>
      <c r="O29" s="283" t="s">
        <v>69</v>
      </c>
      <c r="P29" s="79" t="str">
        <f>H29&amp;"-"&amp;M29&amp;"-36M"</f>
        <v>EUS-WP-VIRT-PE-M-Gold-36M</v>
      </c>
      <c r="Q29" s="73"/>
      <c r="R29" s="80">
        <v>0.1</v>
      </c>
      <c r="S29" s="291">
        <v>40</v>
      </c>
      <c r="T29" s="291">
        <v>0</v>
      </c>
      <c r="U29" s="291">
        <v>36</v>
      </c>
      <c r="V29" s="291">
        <v>36</v>
      </c>
      <c r="W29" s="7">
        <v>0</v>
      </c>
      <c r="X29" s="81">
        <f>(S27*R29*W29*U27)</f>
        <v>0</v>
      </c>
      <c r="Y29" s="40"/>
      <c r="Z29" s="299">
        <f t="shared" si="0"/>
        <v>40</v>
      </c>
      <c r="AA29" s="94">
        <f t="shared" si="4"/>
        <v>0</v>
      </c>
      <c r="AB29" s="81">
        <f>+Z27*AA29*12*R29</f>
        <v>0</v>
      </c>
      <c r="AC29" s="40"/>
      <c r="AD29" s="299">
        <f t="shared" si="1"/>
        <v>40</v>
      </c>
      <c r="AE29" s="94">
        <f t="shared" si="5"/>
        <v>0</v>
      </c>
      <c r="AF29" s="81">
        <f>+AD27*AE29*12*R29</f>
        <v>0</v>
      </c>
      <c r="AG29" s="39"/>
      <c r="AH29" s="39"/>
    </row>
    <row r="30" spans="2:34" s="62" customFormat="1" ht="15">
      <c r="B30" s="77" t="s">
        <v>95</v>
      </c>
      <c r="C30" s="284" t="s">
        <v>48</v>
      </c>
      <c r="D30" s="284" t="s">
        <v>49</v>
      </c>
      <c r="E30" s="284" t="s">
        <v>64</v>
      </c>
      <c r="F30" s="284" t="s">
        <v>96</v>
      </c>
      <c r="G30" s="281" t="s">
        <v>52</v>
      </c>
      <c r="H30" s="281" t="s">
        <v>88</v>
      </c>
      <c r="I30" s="281" t="s">
        <v>52</v>
      </c>
      <c r="J30" s="281" t="s">
        <v>55</v>
      </c>
      <c r="K30" s="281" t="s">
        <v>67</v>
      </c>
      <c r="L30" s="281" t="s">
        <v>57</v>
      </c>
      <c r="M30" s="78" t="s">
        <v>68</v>
      </c>
      <c r="N30" s="281" t="s">
        <v>59</v>
      </c>
      <c r="O30" s="281" t="s">
        <v>69</v>
      </c>
      <c r="P30" s="79" t="str">
        <f>H30&amp;"-"&amp;M30&amp;"-12M"</f>
        <v>EUS-WP-VIRT-PE-M-Bronze-12M</v>
      </c>
      <c r="Q30" s="73"/>
      <c r="R30" s="80">
        <v>0.1</v>
      </c>
      <c r="S30" s="289">
        <v>50</v>
      </c>
      <c r="T30" s="289" t="s">
        <v>75</v>
      </c>
      <c r="U30" s="289">
        <v>24</v>
      </c>
      <c r="V30" s="289">
        <v>12</v>
      </c>
      <c r="W30" s="7">
        <v>0</v>
      </c>
      <c r="X30" s="81">
        <f>(S30*R30*W30*U30)</f>
        <v>0</v>
      </c>
      <c r="Y30" s="40"/>
      <c r="Z30" s="297">
        <f t="shared" si="0"/>
        <v>50</v>
      </c>
      <c r="AA30" s="94">
        <f t="shared" si="4"/>
        <v>0</v>
      </c>
      <c r="AB30" s="81">
        <f>+Z30*AA30*12*R30</f>
        <v>0</v>
      </c>
      <c r="AC30" s="40"/>
      <c r="AD30" s="297">
        <f t="shared" si="1"/>
        <v>50</v>
      </c>
      <c r="AE30" s="94">
        <f t="shared" si="5"/>
        <v>0</v>
      </c>
      <c r="AF30" s="81">
        <f>+AD30*AE30*12*R30</f>
        <v>0</v>
      </c>
      <c r="AG30" s="39"/>
      <c r="AH30" s="39"/>
    </row>
    <row r="31" spans="2:34" s="62" customFormat="1" ht="15">
      <c r="B31" s="77" t="s">
        <v>97</v>
      </c>
      <c r="C31" s="285" t="s">
        <v>48</v>
      </c>
      <c r="D31" s="285" t="s">
        <v>49</v>
      </c>
      <c r="E31" s="285" t="s">
        <v>64</v>
      </c>
      <c r="F31" s="285" t="s">
        <v>96</v>
      </c>
      <c r="G31" s="282" t="s">
        <v>52</v>
      </c>
      <c r="H31" s="282" t="s">
        <v>88</v>
      </c>
      <c r="I31" s="282" t="s">
        <v>52</v>
      </c>
      <c r="J31" s="282" t="s">
        <v>55</v>
      </c>
      <c r="K31" s="282" t="s">
        <v>67</v>
      </c>
      <c r="L31" s="282" t="s">
        <v>57</v>
      </c>
      <c r="M31" s="78" t="s">
        <v>62</v>
      </c>
      <c r="N31" s="282" t="s">
        <v>59</v>
      </c>
      <c r="O31" s="282" t="s">
        <v>69</v>
      </c>
      <c r="P31" s="79" t="str">
        <f>H31&amp;"-"&amp;M31&amp;"-12M"</f>
        <v>EUS-WP-VIRT-PE-M-Silber-12M</v>
      </c>
      <c r="Q31" s="73"/>
      <c r="R31" s="80">
        <v>0.8</v>
      </c>
      <c r="S31" s="290">
        <v>50</v>
      </c>
      <c r="T31" s="290">
        <v>0</v>
      </c>
      <c r="U31" s="290">
        <v>24</v>
      </c>
      <c r="V31" s="290">
        <v>12</v>
      </c>
      <c r="W31" s="7">
        <v>0</v>
      </c>
      <c r="X31" s="81">
        <f>(S30*R31*W31*U30)</f>
        <v>0</v>
      </c>
      <c r="Y31" s="40"/>
      <c r="Z31" s="298">
        <f t="shared" si="0"/>
        <v>50</v>
      </c>
      <c r="AA31" s="94">
        <f t="shared" si="4"/>
        <v>0</v>
      </c>
      <c r="AB31" s="81">
        <f>+Z30*AA31*12*R31</f>
        <v>0</v>
      </c>
      <c r="AC31" s="40"/>
      <c r="AD31" s="298">
        <f t="shared" si="1"/>
        <v>50</v>
      </c>
      <c r="AE31" s="94">
        <f t="shared" si="5"/>
        <v>0</v>
      </c>
      <c r="AF31" s="81">
        <f>+AD30*AE31*12*R31</f>
        <v>0</v>
      </c>
      <c r="AG31" s="39"/>
      <c r="AH31" s="39"/>
    </row>
    <row r="32" spans="2:34" s="62" customFormat="1" ht="15">
      <c r="B32" s="77" t="s">
        <v>98</v>
      </c>
      <c r="C32" s="286" t="s">
        <v>48</v>
      </c>
      <c r="D32" s="286" t="s">
        <v>49</v>
      </c>
      <c r="E32" s="286" t="s">
        <v>64</v>
      </c>
      <c r="F32" s="286" t="s">
        <v>96</v>
      </c>
      <c r="G32" s="283" t="s">
        <v>52</v>
      </c>
      <c r="H32" s="283" t="s">
        <v>88</v>
      </c>
      <c r="I32" s="283" t="s">
        <v>52</v>
      </c>
      <c r="J32" s="283" t="s">
        <v>55</v>
      </c>
      <c r="K32" s="283" t="s">
        <v>67</v>
      </c>
      <c r="L32" s="283" t="s">
        <v>57</v>
      </c>
      <c r="M32" s="78" t="s">
        <v>72</v>
      </c>
      <c r="N32" s="283" t="s">
        <v>59</v>
      </c>
      <c r="O32" s="283" t="s">
        <v>69</v>
      </c>
      <c r="P32" s="79" t="str">
        <f>H32&amp;"-"&amp;M32&amp;"-12M"</f>
        <v>EUS-WP-VIRT-PE-M-Gold-12M</v>
      </c>
      <c r="Q32" s="73"/>
      <c r="R32" s="80">
        <v>0.1</v>
      </c>
      <c r="S32" s="291">
        <v>50</v>
      </c>
      <c r="T32" s="291">
        <v>0</v>
      </c>
      <c r="U32" s="291">
        <v>24</v>
      </c>
      <c r="V32" s="291">
        <v>12</v>
      </c>
      <c r="W32" s="7">
        <v>0</v>
      </c>
      <c r="X32" s="81">
        <f>(S30*R32*W32*U30)</f>
        <v>0</v>
      </c>
      <c r="Y32" s="40"/>
      <c r="Z32" s="299">
        <f t="shared" si="0"/>
        <v>50</v>
      </c>
      <c r="AA32" s="94">
        <f t="shared" si="4"/>
        <v>0</v>
      </c>
      <c r="AB32" s="81">
        <f>+Z30*AA32*12*R32</f>
        <v>0</v>
      </c>
      <c r="AC32" s="40"/>
      <c r="AD32" s="299">
        <f t="shared" si="1"/>
        <v>50</v>
      </c>
      <c r="AE32" s="94">
        <f t="shared" si="5"/>
        <v>0</v>
      </c>
      <c r="AF32" s="81">
        <f>+AD30*AE32*12*R32</f>
        <v>0</v>
      </c>
      <c r="AG32" s="39"/>
      <c r="AH32" s="39"/>
    </row>
    <row r="33" spans="2:34" s="62" customFormat="1" ht="15">
      <c r="B33" s="77" t="s">
        <v>99</v>
      </c>
      <c r="C33" s="284" t="s">
        <v>48</v>
      </c>
      <c r="D33" s="284" t="s">
        <v>49</v>
      </c>
      <c r="E33" s="284" t="s">
        <v>64</v>
      </c>
      <c r="F33" s="284" t="s">
        <v>100</v>
      </c>
      <c r="G33" s="281" t="s">
        <v>52</v>
      </c>
      <c r="H33" s="281" t="s">
        <v>88</v>
      </c>
      <c r="I33" s="281" t="s">
        <v>52</v>
      </c>
      <c r="J33" s="281" t="s">
        <v>55</v>
      </c>
      <c r="K33" s="281" t="s">
        <v>67</v>
      </c>
      <c r="L33" s="281" t="s">
        <v>57</v>
      </c>
      <c r="M33" s="78" t="s">
        <v>68</v>
      </c>
      <c r="N33" s="281" t="s">
        <v>59</v>
      </c>
      <c r="O33" s="281" t="s">
        <v>69</v>
      </c>
      <c r="P33" s="79" t="str">
        <f>H33&amp;"-"&amp;M33&amp;"-6M"</f>
        <v>EUS-WP-VIRT-PE-M-Bronze-6M</v>
      </c>
      <c r="Q33" s="73"/>
      <c r="R33" s="80">
        <v>0.1</v>
      </c>
      <c r="S33" s="289">
        <v>10</v>
      </c>
      <c r="T33" s="289" t="s">
        <v>75</v>
      </c>
      <c r="U33" s="289">
        <v>6</v>
      </c>
      <c r="V33" s="289">
        <v>1</v>
      </c>
      <c r="W33" s="7">
        <v>0</v>
      </c>
      <c r="X33" s="81">
        <f>(S33*R33*W33*U33)</f>
        <v>0</v>
      </c>
      <c r="Y33" s="40"/>
      <c r="Z33" s="297">
        <f t="shared" si="0"/>
        <v>10</v>
      </c>
      <c r="AA33" s="94">
        <f t="shared" si="4"/>
        <v>0</v>
      </c>
      <c r="AB33" s="81">
        <f>+Z33*AA33*12*R33</f>
        <v>0</v>
      </c>
      <c r="AC33" s="40"/>
      <c r="AD33" s="297">
        <f t="shared" si="1"/>
        <v>10</v>
      </c>
      <c r="AE33" s="94">
        <f t="shared" si="5"/>
        <v>0</v>
      </c>
      <c r="AF33" s="81">
        <f>+AD33*AE33*12*R33</f>
        <v>0</v>
      </c>
      <c r="AG33" s="39"/>
      <c r="AH33" s="39"/>
    </row>
    <row r="34" spans="2:34" s="62" customFormat="1" ht="15">
      <c r="B34" s="77" t="s">
        <v>101</v>
      </c>
      <c r="C34" s="285" t="s">
        <v>48</v>
      </c>
      <c r="D34" s="285" t="s">
        <v>49</v>
      </c>
      <c r="E34" s="285" t="s">
        <v>64</v>
      </c>
      <c r="F34" s="285" t="s">
        <v>100</v>
      </c>
      <c r="G34" s="282" t="s">
        <v>52</v>
      </c>
      <c r="H34" s="282" t="s">
        <v>88</v>
      </c>
      <c r="I34" s="282" t="s">
        <v>52</v>
      </c>
      <c r="J34" s="282" t="s">
        <v>55</v>
      </c>
      <c r="K34" s="282" t="s">
        <v>67</v>
      </c>
      <c r="L34" s="282" t="s">
        <v>57</v>
      </c>
      <c r="M34" s="78" t="s">
        <v>62</v>
      </c>
      <c r="N34" s="282" t="s">
        <v>59</v>
      </c>
      <c r="O34" s="282" t="s">
        <v>69</v>
      </c>
      <c r="P34" s="79" t="str">
        <f>H34&amp;"-"&amp;M34&amp;"-6M"</f>
        <v>EUS-WP-VIRT-PE-M-Silber-6M</v>
      </c>
      <c r="Q34" s="73"/>
      <c r="R34" s="80">
        <v>0.8</v>
      </c>
      <c r="S34" s="290">
        <v>10</v>
      </c>
      <c r="T34" s="290">
        <v>0</v>
      </c>
      <c r="U34" s="290">
        <v>6</v>
      </c>
      <c r="V34" s="290">
        <v>1</v>
      </c>
      <c r="W34" s="7">
        <v>0</v>
      </c>
      <c r="X34" s="81">
        <f>(S33*R34*W34*U33)</f>
        <v>0</v>
      </c>
      <c r="Y34" s="40"/>
      <c r="Z34" s="298">
        <f t="shared" si="0"/>
        <v>10</v>
      </c>
      <c r="AA34" s="94">
        <f t="shared" si="4"/>
        <v>0</v>
      </c>
      <c r="AB34" s="81">
        <f>+Z33*AA34*12*R34</f>
        <v>0</v>
      </c>
      <c r="AC34" s="40"/>
      <c r="AD34" s="298">
        <f t="shared" si="1"/>
        <v>10</v>
      </c>
      <c r="AE34" s="94">
        <f t="shared" si="5"/>
        <v>0</v>
      </c>
      <c r="AF34" s="81">
        <f>+AD33*AE34*12*R34</f>
        <v>0</v>
      </c>
      <c r="AG34" s="39"/>
      <c r="AH34" s="39"/>
    </row>
    <row r="35" spans="2:34" s="62" customFormat="1" ht="15">
      <c r="B35" s="77" t="s">
        <v>102</v>
      </c>
      <c r="C35" s="286" t="s">
        <v>48</v>
      </c>
      <c r="D35" s="286" t="s">
        <v>49</v>
      </c>
      <c r="E35" s="286" t="s">
        <v>64</v>
      </c>
      <c r="F35" s="286" t="s">
        <v>100</v>
      </c>
      <c r="G35" s="283" t="s">
        <v>52</v>
      </c>
      <c r="H35" s="283" t="s">
        <v>88</v>
      </c>
      <c r="I35" s="283" t="s">
        <v>52</v>
      </c>
      <c r="J35" s="283" t="s">
        <v>55</v>
      </c>
      <c r="K35" s="283" t="s">
        <v>67</v>
      </c>
      <c r="L35" s="283" t="s">
        <v>57</v>
      </c>
      <c r="M35" s="78" t="s">
        <v>72</v>
      </c>
      <c r="N35" s="283" t="s">
        <v>59</v>
      </c>
      <c r="O35" s="283" t="s">
        <v>69</v>
      </c>
      <c r="P35" s="79" t="str">
        <f>H35&amp;"-"&amp;M35&amp;"-6M"</f>
        <v>EUS-WP-VIRT-PE-M-Gold-6M</v>
      </c>
      <c r="Q35" s="73"/>
      <c r="R35" s="80">
        <v>0.1</v>
      </c>
      <c r="S35" s="291">
        <v>10</v>
      </c>
      <c r="T35" s="291">
        <v>0</v>
      </c>
      <c r="U35" s="291">
        <v>6</v>
      </c>
      <c r="V35" s="291">
        <v>1</v>
      </c>
      <c r="W35" s="7">
        <v>0</v>
      </c>
      <c r="X35" s="81">
        <f>(S33*R35*W35*U33)</f>
        <v>0</v>
      </c>
      <c r="Y35" s="40"/>
      <c r="Z35" s="299">
        <f t="shared" si="0"/>
        <v>10</v>
      </c>
      <c r="AA35" s="94">
        <f t="shared" si="4"/>
        <v>0</v>
      </c>
      <c r="AB35" s="81">
        <f>+Z33*AA35*12*R35</f>
        <v>0</v>
      </c>
      <c r="AC35" s="40"/>
      <c r="AD35" s="299">
        <f t="shared" si="1"/>
        <v>10</v>
      </c>
      <c r="AE35" s="94">
        <f t="shared" si="5"/>
        <v>0</v>
      </c>
      <c r="AF35" s="81">
        <f>+AD33*AE35*12*R35</f>
        <v>0</v>
      </c>
      <c r="AG35" s="39"/>
      <c r="AH35" s="39"/>
    </row>
    <row r="36" spans="2:34" s="62" customFormat="1" ht="15">
      <c r="B36" s="82"/>
      <c r="C36" s="83"/>
      <c r="D36" s="83"/>
      <c r="E36" s="83"/>
      <c r="F36" s="84" t="str">
        <f>"Zwischensumme Persistent Virtual Desktop M"</f>
        <v>Zwischensumme Persistent Virtual Desktop M</v>
      </c>
      <c r="G36" s="83"/>
      <c r="H36" s="83"/>
      <c r="I36" s="83"/>
      <c r="J36" s="83"/>
      <c r="K36" s="83"/>
      <c r="L36" s="83"/>
      <c r="M36" s="83"/>
      <c r="N36" s="83"/>
      <c r="O36" s="83"/>
      <c r="P36" s="87"/>
      <c r="Q36" s="88"/>
      <c r="R36" s="95"/>
      <c r="S36" s="96"/>
      <c r="T36" s="83"/>
      <c r="U36" s="96"/>
      <c r="V36" s="83"/>
      <c r="W36" s="83"/>
      <c r="X36" s="91">
        <f>SUM(X24:X35)</f>
        <v>0</v>
      </c>
      <c r="Y36" s="40"/>
      <c r="Z36" s="82"/>
      <c r="AA36" s="97"/>
      <c r="AB36" s="98">
        <f>SUM(AB24:AB35)</f>
        <v>0</v>
      </c>
      <c r="AC36" s="40"/>
      <c r="AD36" s="82"/>
      <c r="AE36" s="97"/>
      <c r="AF36" s="98">
        <f>SUM(AF24:AF35)</f>
        <v>0</v>
      </c>
      <c r="AG36" s="39"/>
      <c r="AH36" s="39"/>
    </row>
    <row r="37" spans="2:34" s="62" customFormat="1" ht="15">
      <c r="B37" s="77" t="s">
        <v>103</v>
      </c>
      <c r="C37" s="284" t="s">
        <v>48</v>
      </c>
      <c r="D37" s="284" t="s">
        <v>49</v>
      </c>
      <c r="E37" s="284" t="s">
        <v>64</v>
      </c>
      <c r="F37" s="284" t="s">
        <v>104</v>
      </c>
      <c r="G37" s="281" t="s">
        <v>52</v>
      </c>
      <c r="H37" s="281" t="s">
        <v>105</v>
      </c>
      <c r="I37" s="281" t="s">
        <v>54</v>
      </c>
      <c r="J37" s="281" t="s">
        <v>55</v>
      </c>
      <c r="K37" s="281" t="s">
        <v>67</v>
      </c>
      <c r="L37" s="281" t="s">
        <v>57</v>
      </c>
      <c r="M37" s="78" t="s">
        <v>68</v>
      </c>
      <c r="N37" s="281" t="s">
        <v>59</v>
      </c>
      <c r="O37" s="281" t="s">
        <v>69</v>
      </c>
      <c r="P37" s="79" t="str">
        <f>H37&amp;"-"&amp;M37&amp;"-60M"</f>
        <v>EUS-WP-VIRT-PE-L-Bronze-60M</v>
      </c>
      <c r="Q37" s="73"/>
      <c r="R37" s="80">
        <v>0.1</v>
      </c>
      <c r="S37" s="289">
        <v>140</v>
      </c>
      <c r="T37" s="289">
        <v>70</v>
      </c>
      <c r="U37" s="289">
        <v>60</v>
      </c>
      <c r="V37" s="289">
        <v>60</v>
      </c>
      <c r="W37" s="7">
        <v>0</v>
      </c>
      <c r="X37" s="81">
        <f>(S37*R37*W37*U37)</f>
        <v>0</v>
      </c>
      <c r="Y37" s="40"/>
      <c r="Z37" s="297">
        <f t="shared" si="0"/>
        <v>140</v>
      </c>
      <c r="AA37" s="8">
        <v>0</v>
      </c>
      <c r="AB37" s="81">
        <f>+Z37*AA37*12*R37</f>
        <v>0</v>
      </c>
      <c r="AC37" s="40"/>
      <c r="AD37" s="297">
        <f t="shared" si="1"/>
        <v>140</v>
      </c>
      <c r="AE37" s="8">
        <v>0</v>
      </c>
      <c r="AF37" s="81">
        <f>+AD37*AE37*12*R37</f>
        <v>0</v>
      </c>
      <c r="AG37" s="39"/>
      <c r="AH37" s="39"/>
    </row>
    <row r="38" spans="2:34" s="62" customFormat="1" ht="15">
      <c r="B38" s="77" t="s">
        <v>106</v>
      </c>
      <c r="C38" s="285" t="s">
        <v>48</v>
      </c>
      <c r="D38" s="285" t="s">
        <v>49</v>
      </c>
      <c r="E38" s="285" t="s">
        <v>64</v>
      </c>
      <c r="F38" s="285" t="s">
        <v>104</v>
      </c>
      <c r="G38" s="282" t="s">
        <v>52</v>
      </c>
      <c r="H38" s="282" t="s">
        <v>105</v>
      </c>
      <c r="I38" s="282" t="s">
        <v>54</v>
      </c>
      <c r="J38" s="282" t="s">
        <v>55</v>
      </c>
      <c r="K38" s="282" t="s">
        <v>67</v>
      </c>
      <c r="L38" s="282" t="s">
        <v>57</v>
      </c>
      <c r="M38" s="78" t="s">
        <v>62</v>
      </c>
      <c r="N38" s="282" t="s">
        <v>59</v>
      </c>
      <c r="O38" s="282" t="s">
        <v>69</v>
      </c>
      <c r="P38" s="79" t="str">
        <f>H38&amp;"-"&amp;M38&amp;"-60M"</f>
        <v>EUS-WP-VIRT-PE-L-Silber-60M</v>
      </c>
      <c r="Q38" s="88"/>
      <c r="R38" s="80">
        <v>0.8</v>
      </c>
      <c r="S38" s="290">
        <v>140</v>
      </c>
      <c r="T38" s="290">
        <v>70</v>
      </c>
      <c r="U38" s="290">
        <v>60</v>
      </c>
      <c r="V38" s="290">
        <v>60</v>
      </c>
      <c r="W38" s="7">
        <v>0</v>
      </c>
      <c r="X38" s="81">
        <f>(S37*R38*W38*U37)</f>
        <v>0</v>
      </c>
      <c r="Y38" s="40"/>
      <c r="Z38" s="298">
        <f t="shared" si="0"/>
        <v>140</v>
      </c>
      <c r="AA38" s="8">
        <v>0</v>
      </c>
      <c r="AB38" s="81">
        <f>+Z37*AA38*12*R38</f>
        <v>0</v>
      </c>
      <c r="AC38" s="40"/>
      <c r="AD38" s="298">
        <f t="shared" si="1"/>
        <v>140</v>
      </c>
      <c r="AE38" s="8">
        <v>0</v>
      </c>
      <c r="AF38" s="81">
        <f>+AD37*AE38*12*R38</f>
        <v>0</v>
      </c>
      <c r="AG38" s="39"/>
      <c r="AH38" s="39"/>
    </row>
    <row r="39" spans="2:34" s="62" customFormat="1" ht="15">
      <c r="B39" s="77" t="s">
        <v>107</v>
      </c>
      <c r="C39" s="286" t="s">
        <v>48</v>
      </c>
      <c r="D39" s="286" t="s">
        <v>49</v>
      </c>
      <c r="E39" s="286" t="s">
        <v>64</v>
      </c>
      <c r="F39" s="286" t="s">
        <v>104</v>
      </c>
      <c r="G39" s="283" t="s">
        <v>52</v>
      </c>
      <c r="H39" s="283" t="s">
        <v>105</v>
      </c>
      <c r="I39" s="283" t="s">
        <v>54</v>
      </c>
      <c r="J39" s="283" t="s">
        <v>55</v>
      </c>
      <c r="K39" s="283" t="s">
        <v>67</v>
      </c>
      <c r="L39" s="283" t="s">
        <v>57</v>
      </c>
      <c r="M39" s="78" t="s">
        <v>72</v>
      </c>
      <c r="N39" s="283" t="s">
        <v>59</v>
      </c>
      <c r="O39" s="283" t="s">
        <v>69</v>
      </c>
      <c r="P39" s="79" t="str">
        <f>H39&amp;"-"&amp;M39&amp;"-60M"</f>
        <v>EUS-WP-VIRT-PE-L-Gold-60M</v>
      </c>
      <c r="Q39" s="88"/>
      <c r="R39" s="80">
        <v>0.1</v>
      </c>
      <c r="S39" s="291">
        <v>140</v>
      </c>
      <c r="T39" s="291">
        <v>70</v>
      </c>
      <c r="U39" s="291">
        <v>60</v>
      </c>
      <c r="V39" s="291">
        <v>60</v>
      </c>
      <c r="W39" s="7">
        <v>0</v>
      </c>
      <c r="X39" s="81">
        <f>(S37*R39*W39*U37)</f>
        <v>0</v>
      </c>
      <c r="Y39" s="40"/>
      <c r="Z39" s="299">
        <f t="shared" si="0"/>
        <v>140</v>
      </c>
      <c r="AA39" s="8">
        <v>0</v>
      </c>
      <c r="AB39" s="81">
        <f>+Z37*AA39*12*R39</f>
        <v>0</v>
      </c>
      <c r="AC39" s="40"/>
      <c r="AD39" s="299">
        <f t="shared" si="1"/>
        <v>140</v>
      </c>
      <c r="AE39" s="8">
        <v>0</v>
      </c>
      <c r="AF39" s="81">
        <f>+AD37*AE39*12*R39</f>
        <v>0</v>
      </c>
      <c r="AG39" s="39"/>
      <c r="AH39" s="39"/>
    </row>
    <row r="40" spans="2:34" s="62" customFormat="1" ht="15">
      <c r="B40" s="77" t="s">
        <v>108</v>
      </c>
      <c r="C40" s="284" t="s">
        <v>48</v>
      </c>
      <c r="D40" s="284" t="s">
        <v>49</v>
      </c>
      <c r="E40" s="284" t="s">
        <v>64</v>
      </c>
      <c r="F40" s="284" t="s">
        <v>109</v>
      </c>
      <c r="G40" s="281" t="s">
        <v>52</v>
      </c>
      <c r="H40" s="281" t="s">
        <v>105</v>
      </c>
      <c r="I40" s="281" t="s">
        <v>52</v>
      </c>
      <c r="J40" s="281" t="s">
        <v>55</v>
      </c>
      <c r="K40" s="281" t="s">
        <v>67</v>
      </c>
      <c r="L40" s="281" t="s">
        <v>57</v>
      </c>
      <c r="M40" s="78" t="s">
        <v>68</v>
      </c>
      <c r="N40" s="281" t="s">
        <v>59</v>
      </c>
      <c r="O40" s="281" t="s">
        <v>69</v>
      </c>
      <c r="P40" s="79" t="str">
        <f>H40&amp;"-"&amp;M40&amp;"-36M"</f>
        <v>EUS-WP-VIRT-PE-L-Bronze-36M</v>
      </c>
      <c r="Q40" s="73"/>
      <c r="R40" s="80">
        <v>0.1</v>
      </c>
      <c r="S40" s="289">
        <v>20</v>
      </c>
      <c r="T40" s="289" t="s">
        <v>75</v>
      </c>
      <c r="U40" s="289">
        <v>36</v>
      </c>
      <c r="V40" s="289">
        <v>36</v>
      </c>
      <c r="W40" s="7">
        <v>0</v>
      </c>
      <c r="X40" s="81">
        <f>(S40*R40*W40*U40)</f>
        <v>0</v>
      </c>
      <c r="Y40" s="40"/>
      <c r="Z40" s="297">
        <f t="shared" si="0"/>
        <v>20</v>
      </c>
      <c r="AA40" s="94">
        <f>W40</f>
        <v>0</v>
      </c>
      <c r="AB40" s="81">
        <f>+Z40*AA40*12*R40</f>
        <v>0</v>
      </c>
      <c r="AC40" s="40"/>
      <c r="AD40" s="297">
        <f t="shared" si="1"/>
        <v>20</v>
      </c>
      <c r="AE40" s="94">
        <f>W40</f>
        <v>0</v>
      </c>
      <c r="AF40" s="81">
        <f>+AD40*AE40*12*R40</f>
        <v>0</v>
      </c>
      <c r="AG40" s="39"/>
      <c r="AH40" s="39"/>
    </row>
    <row r="41" spans="2:34" s="62" customFormat="1" ht="15">
      <c r="B41" s="77" t="s">
        <v>110</v>
      </c>
      <c r="C41" s="285" t="s">
        <v>48</v>
      </c>
      <c r="D41" s="285" t="s">
        <v>49</v>
      </c>
      <c r="E41" s="285" t="s">
        <v>64</v>
      </c>
      <c r="F41" s="285" t="s">
        <v>109</v>
      </c>
      <c r="G41" s="282" t="s">
        <v>52</v>
      </c>
      <c r="H41" s="282" t="s">
        <v>105</v>
      </c>
      <c r="I41" s="282" t="s">
        <v>52</v>
      </c>
      <c r="J41" s="282" t="s">
        <v>55</v>
      </c>
      <c r="K41" s="282" t="s">
        <v>67</v>
      </c>
      <c r="L41" s="282" t="s">
        <v>57</v>
      </c>
      <c r="M41" s="78" t="s">
        <v>62</v>
      </c>
      <c r="N41" s="282" t="s">
        <v>59</v>
      </c>
      <c r="O41" s="282" t="s">
        <v>69</v>
      </c>
      <c r="P41" s="79" t="str">
        <f>H41&amp;"-"&amp;M41&amp;"-36M"</f>
        <v>EUS-WP-VIRT-PE-L-Silber-36M</v>
      </c>
      <c r="Q41" s="73"/>
      <c r="R41" s="80">
        <v>0.8</v>
      </c>
      <c r="S41" s="290">
        <v>20</v>
      </c>
      <c r="T41" s="290">
        <v>0</v>
      </c>
      <c r="U41" s="290">
        <v>36</v>
      </c>
      <c r="V41" s="290">
        <v>36</v>
      </c>
      <c r="W41" s="7">
        <v>0</v>
      </c>
      <c r="X41" s="81">
        <f>(S40*R41*W41*U40)</f>
        <v>0</v>
      </c>
      <c r="Y41" s="40"/>
      <c r="Z41" s="298">
        <f t="shared" si="0"/>
        <v>20</v>
      </c>
      <c r="AA41" s="94">
        <f t="shared" ref="AA41:AA48" si="6">W41</f>
        <v>0</v>
      </c>
      <c r="AB41" s="81">
        <f>+Z40*AA41*12*R41</f>
        <v>0</v>
      </c>
      <c r="AC41" s="40"/>
      <c r="AD41" s="298">
        <f t="shared" si="1"/>
        <v>20</v>
      </c>
      <c r="AE41" s="94">
        <f t="shared" ref="AE41:AE48" si="7">W41</f>
        <v>0</v>
      </c>
      <c r="AF41" s="81">
        <f>+AD40*AE41*12*R41</f>
        <v>0</v>
      </c>
      <c r="AG41" s="39"/>
      <c r="AH41" s="39"/>
    </row>
    <row r="42" spans="2:34" s="62" customFormat="1" ht="15">
      <c r="B42" s="77" t="s">
        <v>111</v>
      </c>
      <c r="C42" s="286" t="s">
        <v>48</v>
      </c>
      <c r="D42" s="286" t="s">
        <v>49</v>
      </c>
      <c r="E42" s="286" t="s">
        <v>64</v>
      </c>
      <c r="F42" s="286" t="s">
        <v>109</v>
      </c>
      <c r="G42" s="283" t="s">
        <v>52</v>
      </c>
      <c r="H42" s="283" t="s">
        <v>105</v>
      </c>
      <c r="I42" s="283" t="s">
        <v>52</v>
      </c>
      <c r="J42" s="283" t="s">
        <v>55</v>
      </c>
      <c r="K42" s="283" t="s">
        <v>67</v>
      </c>
      <c r="L42" s="283" t="s">
        <v>57</v>
      </c>
      <c r="M42" s="78" t="s">
        <v>72</v>
      </c>
      <c r="N42" s="283" t="s">
        <v>59</v>
      </c>
      <c r="O42" s="283" t="s">
        <v>69</v>
      </c>
      <c r="P42" s="79" t="str">
        <f>H42&amp;"-"&amp;M42&amp;"-36M"</f>
        <v>EUS-WP-VIRT-PE-L-Gold-36M</v>
      </c>
      <c r="Q42" s="73"/>
      <c r="R42" s="80">
        <v>0.1</v>
      </c>
      <c r="S42" s="291">
        <v>20</v>
      </c>
      <c r="T42" s="291">
        <v>0</v>
      </c>
      <c r="U42" s="291">
        <v>36</v>
      </c>
      <c r="V42" s="291">
        <v>36</v>
      </c>
      <c r="W42" s="7">
        <v>0</v>
      </c>
      <c r="X42" s="81">
        <f>(S40*R42*W42*U40)</f>
        <v>0</v>
      </c>
      <c r="Y42" s="40"/>
      <c r="Z42" s="299">
        <f t="shared" si="0"/>
        <v>20</v>
      </c>
      <c r="AA42" s="94">
        <f t="shared" si="6"/>
        <v>0</v>
      </c>
      <c r="AB42" s="81">
        <f>+Z40*AA42*12*R42</f>
        <v>0</v>
      </c>
      <c r="AC42" s="40"/>
      <c r="AD42" s="299">
        <f t="shared" si="1"/>
        <v>20</v>
      </c>
      <c r="AE42" s="94">
        <f t="shared" si="7"/>
        <v>0</v>
      </c>
      <c r="AF42" s="81">
        <f>+AD40*AE42*12*R42</f>
        <v>0</v>
      </c>
      <c r="AG42" s="39"/>
      <c r="AH42" s="39"/>
    </row>
    <row r="43" spans="2:34" s="62" customFormat="1" ht="15">
      <c r="B43" s="77" t="s">
        <v>112</v>
      </c>
      <c r="C43" s="284" t="s">
        <v>48</v>
      </c>
      <c r="D43" s="284" t="s">
        <v>49</v>
      </c>
      <c r="E43" s="284" t="s">
        <v>64</v>
      </c>
      <c r="F43" s="284" t="s">
        <v>113</v>
      </c>
      <c r="G43" s="281" t="s">
        <v>52</v>
      </c>
      <c r="H43" s="281" t="s">
        <v>105</v>
      </c>
      <c r="I43" s="281" t="s">
        <v>52</v>
      </c>
      <c r="J43" s="281" t="s">
        <v>55</v>
      </c>
      <c r="K43" s="281" t="s">
        <v>67</v>
      </c>
      <c r="L43" s="281" t="s">
        <v>57</v>
      </c>
      <c r="M43" s="78" t="s">
        <v>68</v>
      </c>
      <c r="N43" s="281" t="s">
        <v>59</v>
      </c>
      <c r="O43" s="281" t="s">
        <v>69</v>
      </c>
      <c r="P43" s="79" t="str">
        <f>H43&amp;"-"&amp;M43&amp;"-12M"</f>
        <v>EUS-WP-VIRT-PE-L-Bronze-12M</v>
      </c>
      <c r="Q43" s="73"/>
      <c r="R43" s="80">
        <v>0.1</v>
      </c>
      <c r="S43" s="289">
        <v>30</v>
      </c>
      <c r="T43" s="289" t="s">
        <v>75</v>
      </c>
      <c r="U43" s="289">
        <v>24</v>
      </c>
      <c r="V43" s="289">
        <v>12</v>
      </c>
      <c r="W43" s="7">
        <v>0</v>
      </c>
      <c r="X43" s="81">
        <f>(S43*R43*W43*U43)</f>
        <v>0</v>
      </c>
      <c r="Y43" s="40"/>
      <c r="Z43" s="297">
        <f t="shared" si="0"/>
        <v>30</v>
      </c>
      <c r="AA43" s="94">
        <f t="shared" si="6"/>
        <v>0</v>
      </c>
      <c r="AB43" s="81">
        <f>+Z43*AA43*12*R43</f>
        <v>0</v>
      </c>
      <c r="AC43" s="40"/>
      <c r="AD43" s="297">
        <f t="shared" si="1"/>
        <v>30</v>
      </c>
      <c r="AE43" s="94">
        <f t="shared" si="7"/>
        <v>0</v>
      </c>
      <c r="AF43" s="81">
        <f>+AD43*AE43*12*R43</f>
        <v>0</v>
      </c>
      <c r="AG43" s="39"/>
      <c r="AH43" s="39"/>
    </row>
    <row r="44" spans="2:34" s="62" customFormat="1" ht="15">
      <c r="B44" s="77" t="s">
        <v>114</v>
      </c>
      <c r="C44" s="285" t="s">
        <v>48</v>
      </c>
      <c r="D44" s="285" t="s">
        <v>49</v>
      </c>
      <c r="E44" s="285" t="s">
        <v>64</v>
      </c>
      <c r="F44" s="285" t="s">
        <v>113</v>
      </c>
      <c r="G44" s="282" t="s">
        <v>52</v>
      </c>
      <c r="H44" s="282" t="s">
        <v>105</v>
      </c>
      <c r="I44" s="282" t="s">
        <v>52</v>
      </c>
      <c r="J44" s="282" t="s">
        <v>55</v>
      </c>
      <c r="K44" s="282" t="s">
        <v>67</v>
      </c>
      <c r="L44" s="282" t="s">
        <v>57</v>
      </c>
      <c r="M44" s="78" t="s">
        <v>62</v>
      </c>
      <c r="N44" s="282" t="s">
        <v>59</v>
      </c>
      <c r="O44" s="282" t="s">
        <v>69</v>
      </c>
      <c r="P44" s="79" t="str">
        <f>H44&amp;"-"&amp;M44&amp;"-12M"</f>
        <v>EUS-WP-VIRT-PE-L-Silber-12M</v>
      </c>
      <c r="Q44" s="73"/>
      <c r="R44" s="80">
        <v>0.8</v>
      </c>
      <c r="S44" s="290">
        <v>30</v>
      </c>
      <c r="T44" s="290">
        <v>0</v>
      </c>
      <c r="U44" s="290">
        <v>24</v>
      </c>
      <c r="V44" s="290">
        <v>12</v>
      </c>
      <c r="W44" s="7">
        <v>0</v>
      </c>
      <c r="X44" s="81">
        <f>(S43*R44*W44*U43)</f>
        <v>0</v>
      </c>
      <c r="Y44" s="40"/>
      <c r="Z44" s="298">
        <f t="shared" si="0"/>
        <v>30</v>
      </c>
      <c r="AA44" s="94">
        <f t="shared" si="6"/>
        <v>0</v>
      </c>
      <c r="AB44" s="81">
        <f>+Z43*AA44*12*R44</f>
        <v>0</v>
      </c>
      <c r="AC44" s="40"/>
      <c r="AD44" s="298">
        <f t="shared" si="1"/>
        <v>30</v>
      </c>
      <c r="AE44" s="94">
        <f t="shared" si="7"/>
        <v>0</v>
      </c>
      <c r="AF44" s="81">
        <f>+AD43*AE44*12*R44</f>
        <v>0</v>
      </c>
      <c r="AG44" s="39"/>
      <c r="AH44" s="39"/>
    </row>
    <row r="45" spans="2:34" s="62" customFormat="1" ht="15">
      <c r="B45" s="77" t="s">
        <v>115</v>
      </c>
      <c r="C45" s="286" t="s">
        <v>48</v>
      </c>
      <c r="D45" s="286" t="s">
        <v>49</v>
      </c>
      <c r="E45" s="286" t="s">
        <v>64</v>
      </c>
      <c r="F45" s="286" t="s">
        <v>113</v>
      </c>
      <c r="G45" s="283" t="s">
        <v>52</v>
      </c>
      <c r="H45" s="283" t="s">
        <v>105</v>
      </c>
      <c r="I45" s="283" t="s">
        <v>52</v>
      </c>
      <c r="J45" s="283" t="s">
        <v>55</v>
      </c>
      <c r="K45" s="283" t="s">
        <v>67</v>
      </c>
      <c r="L45" s="283" t="s">
        <v>57</v>
      </c>
      <c r="M45" s="78" t="s">
        <v>72</v>
      </c>
      <c r="N45" s="283" t="s">
        <v>59</v>
      </c>
      <c r="O45" s="283" t="s">
        <v>69</v>
      </c>
      <c r="P45" s="79" t="str">
        <f>H45&amp;"-"&amp;M45&amp;"-12M"</f>
        <v>EUS-WP-VIRT-PE-L-Gold-12M</v>
      </c>
      <c r="Q45" s="73"/>
      <c r="R45" s="80">
        <v>0.1</v>
      </c>
      <c r="S45" s="291">
        <v>30</v>
      </c>
      <c r="T45" s="291">
        <v>0</v>
      </c>
      <c r="U45" s="291">
        <v>24</v>
      </c>
      <c r="V45" s="291">
        <v>12</v>
      </c>
      <c r="W45" s="7">
        <v>0</v>
      </c>
      <c r="X45" s="81">
        <f>(S43*R45*W45*U43)</f>
        <v>0</v>
      </c>
      <c r="Y45" s="40"/>
      <c r="Z45" s="299">
        <f t="shared" si="0"/>
        <v>30</v>
      </c>
      <c r="AA45" s="94">
        <f t="shared" si="6"/>
        <v>0</v>
      </c>
      <c r="AB45" s="81">
        <f>+Z43*AA45*12*R45</f>
        <v>0</v>
      </c>
      <c r="AC45" s="40"/>
      <c r="AD45" s="299">
        <f t="shared" si="1"/>
        <v>30</v>
      </c>
      <c r="AE45" s="94">
        <f t="shared" si="7"/>
        <v>0</v>
      </c>
      <c r="AF45" s="81">
        <f>+AD43*AE45*12*R45</f>
        <v>0</v>
      </c>
      <c r="AG45" s="39"/>
      <c r="AH45" s="39"/>
    </row>
    <row r="46" spans="2:34" s="62" customFormat="1" ht="15">
      <c r="B46" s="77" t="s">
        <v>116</v>
      </c>
      <c r="C46" s="284" t="s">
        <v>48</v>
      </c>
      <c r="D46" s="284" t="s">
        <v>49</v>
      </c>
      <c r="E46" s="284" t="s">
        <v>64</v>
      </c>
      <c r="F46" s="284" t="s">
        <v>117</v>
      </c>
      <c r="G46" s="281" t="s">
        <v>52</v>
      </c>
      <c r="H46" s="281" t="s">
        <v>105</v>
      </c>
      <c r="I46" s="281" t="s">
        <v>52</v>
      </c>
      <c r="J46" s="281" t="s">
        <v>55</v>
      </c>
      <c r="K46" s="281" t="s">
        <v>67</v>
      </c>
      <c r="L46" s="281" t="s">
        <v>57</v>
      </c>
      <c r="M46" s="78" t="s">
        <v>68</v>
      </c>
      <c r="N46" s="281" t="s">
        <v>59</v>
      </c>
      <c r="O46" s="281" t="s">
        <v>69</v>
      </c>
      <c r="P46" s="79" t="str">
        <f>H46&amp;"-"&amp;M46&amp;"-6M"</f>
        <v>EUS-WP-VIRT-PE-L-Bronze-6M</v>
      </c>
      <c r="Q46" s="73"/>
      <c r="R46" s="80">
        <v>0.1</v>
      </c>
      <c r="S46" s="289">
        <v>5</v>
      </c>
      <c r="T46" s="289" t="s">
        <v>75</v>
      </c>
      <c r="U46" s="289">
        <v>6</v>
      </c>
      <c r="V46" s="289">
        <v>1</v>
      </c>
      <c r="W46" s="7">
        <v>0</v>
      </c>
      <c r="X46" s="81">
        <f>(S46*R46*W46*U46)</f>
        <v>0</v>
      </c>
      <c r="Y46" s="40"/>
      <c r="Z46" s="297">
        <f t="shared" si="0"/>
        <v>5</v>
      </c>
      <c r="AA46" s="94">
        <f t="shared" si="6"/>
        <v>0</v>
      </c>
      <c r="AB46" s="81">
        <f>+Z46*AA46*12*R46</f>
        <v>0</v>
      </c>
      <c r="AC46" s="40"/>
      <c r="AD46" s="297">
        <f t="shared" si="1"/>
        <v>5</v>
      </c>
      <c r="AE46" s="94">
        <f t="shared" si="7"/>
        <v>0</v>
      </c>
      <c r="AF46" s="81">
        <f>+AD46*AE46*12*R46</f>
        <v>0</v>
      </c>
      <c r="AG46" s="39"/>
      <c r="AH46" s="39"/>
    </row>
    <row r="47" spans="2:34" s="62" customFormat="1" ht="15">
      <c r="B47" s="77" t="s">
        <v>118</v>
      </c>
      <c r="C47" s="285" t="s">
        <v>48</v>
      </c>
      <c r="D47" s="285" t="s">
        <v>49</v>
      </c>
      <c r="E47" s="285" t="s">
        <v>64</v>
      </c>
      <c r="F47" s="285" t="s">
        <v>117</v>
      </c>
      <c r="G47" s="282" t="s">
        <v>52</v>
      </c>
      <c r="H47" s="282" t="s">
        <v>105</v>
      </c>
      <c r="I47" s="282" t="s">
        <v>52</v>
      </c>
      <c r="J47" s="282" t="s">
        <v>55</v>
      </c>
      <c r="K47" s="282" t="s">
        <v>67</v>
      </c>
      <c r="L47" s="282" t="s">
        <v>57</v>
      </c>
      <c r="M47" s="78" t="s">
        <v>62</v>
      </c>
      <c r="N47" s="282" t="s">
        <v>59</v>
      </c>
      <c r="O47" s="282" t="s">
        <v>69</v>
      </c>
      <c r="P47" s="79" t="str">
        <f>H47&amp;"-"&amp;M47&amp;"-6M"</f>
        <v>EUS-WP-VIRT-PE-L-Silber-6M</v>
      </c>
      <c r="Q47" s="73"/>
      <c r="R47" s="80">
        <v>0.8</v>
      </c>
      <c r="S47" s="290">
        <v>5</v>
      </c>
      <c r="T47" s="290">
        <v>0</v>
      </c>
      <c r="U47" s="290">
        <v>6</v>
      </c>
      <c r="V47" s="290">
        <v>1</v>
      </c>
      <c r="W47" s="7">
        <v>0</v>
      </c>
      <c r="X47" s="81">
        <f>(S46*R47*W47*U46)</f>
        <v>0</v>
      </c>
      <c r="Y47" s="40"/>
      <c r="Z47" s="298">
        <f t="shared" si="0"/>
        <v>5</v>
      </c>
      <c r="AA47" s="94">
        <f t="shared" si="6"/>
        <v>0</v>
      </c>
      <c r="AB47" s="81">
        <f>+Z46*AA47*12*R47</f>
        <v>0</v>
      </c>
      <c r="AC47" s="40"/>
      <c r="AD47" s="298">
        <f t="shared" si="1"/>
        <v>5</v>
      </c>
      <c r="AE47" s="94">
        <f t="shared" si="7"/>
        <v>0</v>
      </c>
      <c r="AF47" s="81">
        <f>+AD46*AE47*12*R47</f>
        <v>0</v>
      </c>
      <c r="AG47" s="39"/>
      <c r="AH47" s="39"/>
    </row>
    <row r="48" spans="2:34" s="62" customFormat="1" ht="15">
      <c r="B48" s="77" t="s">
        <v>119</v>
      </c>
      <c r="C48" s="286" t="s">
        <v>48</v>
      </c>
      <c r="D48" s="286" t="s">
        <v>49</v>
      </c>
      <c r="E48" s="286" t="s">
        <v>64</v>
      </c>
      <c r="F48" s="286" t="s">
        <v>117</v>
      </c>
      <c r="G48" s="283" t="s">
        <v>52</v>
      </c>
      <c r="H48" s="283" t="s">
        <v>105</v>
      </c>
      <c r="I48" s="283" t="s">
        <v>52</v>
      </c>
      <c r="J48" s="283" t="s">
        <v>55</v>
      </c>
      <c r="K48" s="283" t="s">
        <v>67</v>
      </c>
      <c r="L48" s="283" t="s">
        <v>57</v>
      </c>
      <c r="M48" s="78" t="s">
        <v>72</v>
      </c>
      <c r="N48" s="283" t="s">
        <v>59</v>
      </c>
      <c r="O48" s="283" t="s">
        <v>69</v>
      </c>
      <c r="P48" s="79" t="str">
        <f>H48&amp;"-"&amp;M48&amp;"-6M"</f>
        <v>EUS-WP-VIRT-PE-L-Gold-6M</v>
      </c>
      <c r="Q48" s="73"/>
      <c r="R48" s="80">
        <v>0.1</v>
      </c>
      <c r="S48" s="291">
        <v>5</v>
      </c>
      <c r="T48" s="291">
        <v>0</v>
      </c>
      <c r="U48" s="291">
        <v>6</v>
      </c>
      <c r="V48" s="291">
        <v>1</v>
      </c>
      <c r="W48" s="7">
        <v>0</v>
      </c>
      <c r="X48" s="81">
        <f>(S46*R48*W48*U46)</f>
        <v>0</v>
      </c>
      <c r="Y48" s="40"/>
      <c r="Z48" s="299">
        <f t="shared" si="0"/>
        <v>5</v>
      </c>
      <c r="AA48" s="94">
        <f t="shared" si="6"/>
        <v>0</v>
      </c>
      <c r="AB48" s="81">
        <f>+Z46*AA48*12*R48</f>
        <v>0</v>
      </c>
      <c r="AC48" s="40"/>
      <c r="AD48" s="299">
        <f t="shared" si="1"/>
        <v>5</v>
      </c>
      <c r="AE48" s="94">
        <f t="shared" si="7"/>
        <v>0</v>
      </c>
      <c r="AF48" s="81">
        <f>+AD46*AE48*12*R48</f>
        <v>0</v>
      </c>
      <c r="AG48" s="39"/>
      <c r="AH48" s="39"/>
    </row>
    <row r="49" spans="2:34" s="62" customFormat="1" ht="15">
      <c r="B49" s="82"/>
      <c r="C49" s="83"/>
      <c r="D49" s="83"/>
      <c r="E49" s="83"/>
      <c r="F49" s="84" t="str">
        <f>"Zwischensumme Persistent Virtual Desktop L"</f>
        <v>Zwischensumme Persistent Virtual Desktop L</v>
      </c>
      <c r="G49" s="83"/>
      <c r="H49" s="83"/>
      <c r="I49" s="83"/>
      <c r="J49" s="83"/>
      <c r="K49" s="83"/>
      <c r="L49" s="83"/>
      <c r="M49" s="83"/>
      <c r="N49" s="83"/>
      <c r="O49" s="83"/>
      <c r="P49" s="87"/>
      <c r="Q49" s="88"/>
      <c r="R49" s="95"/>
      <c r="S49" s="96"/>
      <c r="T49" s="83"/>
      <c r="U49" s="96"/>
      <c r="V49" s="83"/>
      <c r="W49" s="83"/>
      <c r="X49" s="91">
        <f>SUM(X37:X48)</f>
        <v>0</v>
      </c>
      <c r="Y49" s="40"/>
      <c r="Z49" s="82"/>
      <c r="AA49" s="97"/>
      <c r="AB49" s="98">
        <f>SUM(AB37:AB48)</f>
        <v>0</v>
      </c>
      <c r="AC49" s="40"/>
      <c r="AD49" s="82"/>
      <c r="AE49" s="97"/>
      <c r="AF49" s="98">
        <f>SUM(AF37:AF48)</f>
        <v>0</v>
      </c>
      <c r="AG49" s="39"/>
      <c r="AH49" s="39"/>
    </row>
    <row r="50" spans="2:34" s="62" customFormat="1" ht="15">
      <c r="B50" s="77" t="s">
        <v>120</v>
      </c>
      <c r="C50" s="284" t="s">
        <v>48</v>
      </c>
      <c r="D50" s="284" t="s">
        <v>49</v>
      </c>
      <c r="E50" s="284" t="s">
        <v>64</v>
      </c>
      <c r="F50" s="284" t="s">
        <v>121</v>
      </c>
      <c r="G50" s="281" t="s">
        <v>52</v>
      </c>
      <c r="H50" s="281" t="s">
        <v>122</v>
      </c>
      <c r="I50" s="281" t="s">
        <v>54</v>
      </c>
      <c r="J50" s="281" t="s">
        <v>55</v>
      </c>
      <c r="K50" s="281" t="s">
        <v>67</v>
      </c>
      <c r="L50" s="281" t="s">
        <v>57</v>
      </c>
      <c r="M50" s="78" t="s">
        <v>68</v>
      </c>
      <c r="N50" s="281" t="s">
        <v>59</v>
      </c>
      <c r="O50" s="281" t="s">
        <v>69</v>
      </c>
      <c r="P50" s="79" t="str">
        <f>H50&amp;"-"&amp;M50&amp;"-60M"</f>
        <v>EUS-WP-VIRT-PE-XL-Bronze-60M</v>
      </c>
      <c r="Q50" s="99"/>
      <c r="R50" s="80">
        <v>0.1</v>
      </c>
      <c r="S50" s="289">
        <v>10</v>
      </c>
      <c r="T50" s="289">
        <v>2</v>
      </c>
      <c r="U50" s="289">
        <v>60</v>
      </c>
      <c r="V50" s="289">
        <v>60</v>
      </c>
      <c r="W50" s="7">
        <v>0</v>
      </c>
      <c r="X50" s="81">
        <f>(S50*R50*W50*U50)</f>
        <v>0</v>
      </c>
      <c r="Y50" s="40"/>
      <c r="Z50" s="297">
        <f t="shared" si="0"/>
        <v>10</v>
      </c>
      <c r="AA50" s="8">
        <v>0</v>
      </c>
      <c r="AB50" s="81">
        <f>+Z50*AA50*12*R50</f>
        <v>0</v>
      </c>
      <c r="AC50" s="40"/>
      <c r="AD50" s="297">
        <f t="shared" si="1"/>
        <v>10</v>
      </c>
      <c r="AE50" s="8">
        <v>0</v>
      </c>
      <c r="AF50" s="81">
        <f>+AD50*AE50*12*R50</f>
        <v>0</v>
      </c>
      <c r="AG50" s="39"/>
      <c r="AH50" s="39"/>
    </row>
    <row r="51" spans="2:34" s="62" customFormat="1" ht="15">
      <c r="B51" s="77" t="s">
        <v>123</v>
      </c>
      <c r="C51" s="285" t="s">
        <v>48</v>
      </c>
      <c r="D51" s="285" t="s">
        <v>49</v>
      </c>
      <c r="E51" s="285" t="s">
        <v>64</v>
      </c>
      <c r="F51" s="285" t="s">
        <v>121</v>
      </c>
      <c r="G51" s="282" t="s">
        <v>52</v>
      </c>
      <c r="H51" s="282" t="s">
        <v>122</v>
      </c>
      <c r="I51" s="282" t="s">
        <v>54</v>
      </c>
      <c r="J51" s="282" t="s">
        <v>55</v>
      </c>
      <c r="K51" s="282" t="s">
        <v>67</v>
      </c>
      <c r="L51" s="282" t="s">
        <v>57</v>
      </c>
      <c r="M51" s="78" t="s">
        <v>62</v>
      </c>
      <c r="N51" s="282" t="s">
        <v>59</v>
      </c>
      <c r="O51" s="282" t="s">
        <v>69</v>
      </c>
      <c r="P51" s="79" t="str">
        <f>H51&amp;"-"&amp;M51&amp;"-60M"</f>
        <v>EUS-WP-VIRT-PE-XL-Silber-60M</v>
      </c>
      <c r="Q51" s="99"/>
      <c r="R51" s="80">
        <v>0.8</v>
      </c>
      <c r="S51" s="290">
        <v>10</v>
      </c>
      <c r="T51" s="290">
        <v>2</v>
      </c>
      <c r="U51" s="290">
        <v>60</v>
      </c>
      <c r="V51" s="290">
        <v>60</v>
      </c>
      <c r="W51" s="7">
        <v>0</v>
      </c>
      <c r="X51" s="81">
        <f>(S50*R51*W51*U50)</f>
        <v>0</v>
      </c>
      <c r="Y51" s="40"/>
      <c r="Z51" s="298">
        <f t="shared" si="0"/>
        <v>10</v>
      </c>
      <c r="AA51" s="8">
        <v>0</v>
      </c>
      <c r="AB51" s="81">
        <f>+Z50*AA51*12*R51</f>
        <v>0</v>
      </c>
      <c r="AC51" s="40"/>
      <c r="AD51" s="298">
        <f t="shared" si="1"/>
        <v>10</v>
      </c>
      <c r="AE51" s="8">
        <v>0</v>
      </c>
      <c r="AF51" s="81">
        <f>+AD50*AE51*12*R51</f>
        <v>0</v>
      </c>
      <c r="AG51" s="39"/>
      <c r="AH51" s="39"/>
    </row>
    <row r="52" spans="2:34" s="62" customFormat="1" ht="15">
      <c r="B52" s="77" t="s">
        <v>124</v>
      </c>
      <c r="C52" s="286" t="s">
        <v>48</v>
      </c>
      <c r="D52" s="286" t="s">
        <v>49</v>
      </c>
      <c r="E52" s="286" t="s">
        <v>64</v>
      </c>
      <c r="F52" s="286" t="s">
        <v>121</v>
      </c>
      <c r="G52" s="283" t="s">
        <v>52</v>
      </c>
      <c r="H52" s="283" t="s">
        <v>122</v>
      </c>
      <c r="I52" s="283" t="s">
        <v>54</v>
      </c>
      <c r="J52" s="283" t="s">
        <v>55</v>
      </c>
      <c r="K52" s="283" t="s">
        <v>67</v>
      </c>
      <c r="L52" s="283" t="s">
        <v>57</v>
      </c>
      <c r="M52" s="78" t="s">
        <v>72</v>
      </c>
      <c r="N52" s="283" t="s">
        <v>59</v>
      </c>
      <c r="O52" s="283" t="s">
        <v>69</v>
      </c>
      <c r="P52" s="79" t="str">
        <f>H52&amp;"-"&amp;M52&amp;"-60M"</f>
        <v>EUS-WP-VIRT-PE-XL-Gold-60M</v>
      </c>
      <c r="Q52" s="88"/>
      <c r="R52" s="80">
        <v>0.1</v>
      </c>
      <c r="S52" s="291">
        <v>10</v>
      </c>
      <c r="T52" s="291">
        <v>2</v>
      </c>
      <c r="U52" s="291">
        <v>60</v>
      </c>
      <c r="V52" s="291">
        <v>60</v>
      </c>
      <c r="W52" s="7">
        <v>0</v>
      </c>
      <c r="X52" s="81">
        <f>(S50*R52*W52*U50)</f>
        <v>0</v>
      </c>
      <c r="Y52" s="40"/>
      <c r="Z52" s="299">
        <f t="shared" si="0"/>
        <v>10</v>
      </c>
      <c r="AA52" s="8">
        <v>0</v>
      </c>
      <c r="AB52" s="81">
        <f>+Z50*AA52*12*R52</f>
        <v>0</v>
      </c>
      <c r="AC52" s="40"/>
      <c r="AD52" s="299">
        <f t="shared" si="1"/>
        <v>10</v>
      </c>
      <c r="AE52" s="8">
        <v>0</v>
      </c>
      <c r="AF52" s="81">
        <f>+AD50*AE52*12*R52</f>
        <v>0</v>
      </c>
      <c r="AG52" s="39"/>
      <c r="AH52" s="39"/>
    </row>
    <row r="53" spans="2:34" s="62" customFormat="1" ht="15">
      <c r="B53" s="77" t="s">
        <v>125</v>
      </c>
      <c r="C53" s="284" t="s">
        <v>48</v>
      </c>
      <c r="D53" s="284" t="s">
        <v>49</v>
      </c>
      <c r="E53" s="284" t="s">
        <v>64</v>
      </c>
      <c r="F53" s="284" t="s">
        <v>126</v>
      </c>
      <c r="G53" s="281" t="s">
        <v>52</v>
      </c>
      <c r="H53" s="281" t="s">
        <v>122</v>
      </c>
      <c r="I53" s="281" t="s">
        <v>52</v>
      </c>
      <c r="J53" s="281" t="s">
        <v>55</v>
      </c>
      <c r="K53" s="281" t="s">
        <v>67</v>
      </c>
      <c r="L53" s="281" t="s">
        <v>57</v>
      </c>
      <c r="M53" s="78" t="s">
        <v>68</v>
      </c>
      <c r="N53" s="281" t="s">
        <v>59</v>
      </c>
      <c r="O53" s="281" t="s">
        <v>69</v>
      </c>
      <c r="P53" s="79" t="str">
        <f>H53&amp;"-"&amp;M53&amp;"-36M"</f>
        <v>EUS-WP-VIRT-PE-XL-Bronze-36M</v>
      </c>
      <c r="Q53" s="73"/>
      <c r="R53" s="80">
        <v>0.1</v>
      </c>
      <c r="S53" s="289">
        <v>5</v>
      </c>
      <c r="T53" s="289" t="s">
        <v>75</v>
      </c>
      <c r="U53" s="289">
        <v>36</v>
      </c>
      <c r="V53" s="289">
        <v>36</v>
      </c>
      <c r="W53" s="7">
        <v>0</v>
      </c>
      <c r="X53" s="81">
        <f>(S53*R53*W53*U53)</f>
        <v>0</v>
      </c>
      <c r="Y53" s="40"/>
      <c r="Z53" s="297">
        <f t="shared" si="0"/>
        <v>5</v>
      </c>
      <c r="AA53" s="94">
        <f>W53</f>
        <v>0</v>
      </c>
      <c r="AB53" s="81">
        <f>+Z53*AA53*12*R53</f>
        <v>0</v>
      </c>
      <c r="AC53" s="40"/>
      <c r="AD53" s="297">
        <f t="shared" si="1"/>
        <v>5</v>
      </c>
      <c r="AE53" s="94">
        <f>W53</f>
        <v>0</v>
      </c>
      <c r="AF53" s="81">
        <f>+AD53*AE53*12*R53</f>
        <v>0</v>
      </c>
      <c r="AG53" s="39"/>
      <c r="AH53" s="39"/>
    </row>
    <row r="54" spans="2:34" s="62" customFormat="1" ht="15">
      <c r="B54" s="77" t="s">
        <v>127</v>
      </c>
      <c r="C54" s="285" t="s">
        <v>48</v>
      </c>
      <c r="D54" s="285" t="s">
        <v>49</v>
      </c>
      <c r="E54" s="285" t="s">
        <v>64</v>
      </c>
      <c r="F54" s="285" t="s">
        <v>126</v>
      </c>
      <c r="G54" s="282" t="s">
        <v>52</v>
      </c>
      <c r="H54" s="282" t="s">
        <v>122</v>
      </c>
      <c r="I54" s="282" t="s">
        <v>52</v>
      </c>
      <c r="J54" s="282" t="s">
        <v>55</v>
      </c>
      <c r="K54" s="282" t="s">
        <v>67</v>
      </c>
      <c r="L54" s="282" t="s">
        <v>57</v>
      </c>
      <c r="M54" s="78" t="s">
        <v>62</v>
      </c>
      <c r="N54" s="282" t="s">
        <v>59</v>
      </c>
      <c r="O54" s="282" t="s">
        <v>69</v>
      </c>
      <c r="P54" s="79" t="str">
        <f>H54&amp;"-"&amp;M54&amp;"-36M"</f>
        <v>EUS-WP-VIRT-PE-XL-Silber-36M</v>
      </c>
      <c r="Q54" s="73"/>
      <c r="R54" s="80">
        <v>0.8</v>
      </c>
      <c r="S54" s="290">
        <v>5</v>
      </c>
      <c r="T54" s="290">
        <v>0</v>
      </c>
      <c r="U54" s="290">
        <v>36</v>
      </c>
      <c r="V54" s="290">
        <v>36</v>
      </c>
      <c r="W54" s="7">
        <v>0</v>
      </c>
      <c r="X54" s="81">
        <f>(S53*R54*W54*U53)</f>
        <v>0</v>
      </c>
      <c r="Y54" s="40"/>
      <c r="Z54" s="298">
        <f t="shared" si="0"/>
        <v>5</v>
      </c>
      <c r="AA54" s="94">
        <f t="shared" ref="AA54:AA61" si="8">W54</f>
        <v>0</v>
      </c>
      <c r="AB54" s="81">
        <f>+Z53*AA54*12*R54</f>
        <v>0</v>
      </c>
      <c r="AC54" s="40"/>
      <c r="AD54" s="298">
        <f t="shared" si="1"/>
        <v>5</v>
      </c>
      <c r="AE54" s="94">
        <f t="shared" ref="AE54:AE61" si="9">W54</f>
        <v>0</v>
      </c>
      <c r="AF54" s="81">
        <f>+AD53*AE54*12*R54</f>
        <v>0</v>
      </c>
      <c r="AG54" s="39"/>
      <c r="AH54" s="39"/>
    </row>
    <row r="55" spans="2:34" s="62" customFormat="1" ht="15">
      <c r="B55" s="77" t="s">
        <v>128</v>
      </c>
      <c r="C55" s="286" t="s">
        <v>48</v>
      </c>
      <c r="D55" s="286" t="s">
        <v>49</v>
      </c>
      <c r="E55" s="286" t="s">
        <v>64</v>
      </c>
      <c r="F55" s="286" t="s">
        <v>126</v>
      </c>
      <c r="G55" s="283" t="s">
        <v>52</v>
      </c>
      <c r="H55" s="283" t="s">
        <v>122</v>
      </c>
      <c r="I55" s="283" t="s">
        <v>52</v>
      </c>
      <c r="J55" s="283" t="s">
        <v>55</v>
      </c>
      <c r="K55" s="283" t="s">
        <v>67</v>
      </c>
      <c r="L55" s="283" t="s">
        <v>57</v>
      </c>
      <c r="M55" s="78" t="s">
        <v>72</v>
      </c>
      <c r="N55" s="283" t="s">
        <v>59</v>
      </c>
      <c r="O55" s="283" t="s">
        <v>69</v>
      </c>
      <c r="P55" s="79" t="str">
        <f>H55&amp;"-"&amp;M55&amp;"-36M"</f>
        <v>EUS-WP-VIRT-PE-XL-Gold-36M</v>
      </c>
      <c r="Q55" s="73"/>
      <c r="R55" s="80">
        <v>0.1</v>
      </c>
      <c r="S55" s="291">
        <v>5</v>
      </c>
      <c r="T55" s="291">
        <v>0</v>
      </c>
      <c r="U55" s="291">
        <v>36</v>
      </c>
      <c r="V55" s="291">
        <v>36</v>
      </c>
      <c r="W55" s="7">
        <v>0</v>
      </c>
      <c r="X55" s="81">
        <f>(S53*R55*W55*U53)</f>
        <v>0</v>
      </c>
      <c r="Y55" s="40"/>
      <c r="Z55" s="299">
        <f t="shared" si="0"/>
        <v>5</v>
      </c>
      <c r="AA55" s="94">
        <f t="shared" si="8"/>
        <v>0</v>
      </c>
      <c r="AB55" s="81">
        <f>+Z53*AA55*12*R55</f>
        <v>0</v>
      </c>
      <c r="AC55" s="40"/>
      <c r="AD55" s="299">
        <f t="shared" si="1"/>
        <v>5</v>
      </c>
      <c r="AE55" s="94">
        <f t="shared" si="9"/>
        <v>0</v>
      </c>
      <c r="AF55" s="81">
        <f>+AD53*AE55*12*R55</f>
        <v>0</v>
      </c>
      <c r="AG55" s="39"/>
      <c r="AH55" s="39"/>
    </row>
    <row r="56" spans="2:34" s="62" customFormat="1" ht="15">
      <c r="B56" s="77" t="s">
        <v>129</v>
      </c>
      <c r="C56" s="284" t="s">
        <v>48</v>
      </c>
      <c r="D56" s="284" t="s">
        <v>49</v>
      </c>
      <c r="E56" s="284" t="s">
        <v>64</v>
      </c>
      <c r="F56" s="284" t="s">
        <v>130</v>
      </c>
      <c r="G56" s="281" t="s">
        <v>52</v>
      </c>
      <c r="H56" s="281" t="s">
        <v>122</v>
      </c>
      <c r="I56" s="281" t="s">
        <v>52</v>
      </c>
      <c r="J56" s="281" t="s">
        <v>55</v>
      </c>
      <c r="K56" s="281" t="s">
        <v>67</v>
      </c>
      <c r="L56" s="281" t="s">
        <v>57</v>
      </c>
      <c r="M56" s="78" t="s">
        <v>68</v>
      </c>
      <c r="N56" s="281" t="s">
        <v>59</v>
      </c>
      <c r="O56" s="281" t="s">
        <v>69</v>
      </c>
      <c r="P56" s="79" t="str">
        <f>H56&amp;"-"&amp;M56&amp;"-12M"</f>
        <v>EUS-WP-VIRT-PE-XL-Bronze-12M</v>
      </c>
      <c r="Q56" s="73"/>
      <c r="R56" s="80">
        <v>0.1</v>
      </c>
      <c r="S56" s="289">
        <v>5</v>
      </c>
      <c r="T56" s="289" t="s">
        <v>75</v>
      </c>
      <c r="U56" s="289">
        <v>24</v>
      </c>
      <c r="V56" s="289">
        <v>12</v>
      </c>
      <c r="W56" s="7">
        <v>0</v>
      </c>
      <c r="X56" s="81">
        <f>(S56*R56*W56*U56)</f>
        <v>0</v>
      </c>
      <c r="Y56" s="40"/>
      <c r="Z56" s="297">
        <f t="shared" si="0"/>
        <v>5</v>
      </c>
      <c r="AA56" s="94">
        <f t="shared" si="8"/>
        <v>0</v>
      </c>
      <c r="AB56" s="81">
        <f>+Z56*AA56*12*R56</f>
        <v>0</v>
      </c>
      <c r="AC56" s="40"/>
      <c r="AD56" s="297">
        <f t="shared" si="1"/>
        <v>5</v>
      </c>
      <c r="AE56" s="94">
        <f t="shared" si="9"/>
        <v>0</v>
      </c>
      <c r="AF56" s="81">
        <f>+AD56*AE56*12*R56</f>
        <v>0</v>
      </c>
      <c r="AG56" s="39"/>
      <c r="AH56" s="39"/>
    </row>
    <row r="57" spans="2:34" s="62" customFormat="1" ht="15">
      <c r="B57" s="77" t="s">
        <v>131</v>
      </c>
      <c r="C57" s="285" t="s">
        <v>48</v>
      </c>
      <c r="D57" s="285" t="s">
        <v>49</v>
      </c>
      <c r="E57" s="285" t="s">
        <v>64</v>
      </c>
      <c r="F57" s="285" t="s">
        <v>130</v>
      </c>
      <c r="G57" s="282" t="s">
        <v>52</v>
      </c>
      <c r="H57" s="282" t="s">
        <v>122</v>
      </c>
      <c r="I57" s="282" t="s">
        <v>52</v>
      </c>
      <c r="J57" s="282" t="s">
        <v>55</v>
      </c>
      <c r="K57" s="282" t="s">
        <v>67</v>
      </c>
      <c r="L57" s="282" t="s">
        <v>57</v>
      </c>
      <c r="M57" s="78" t="s">
        <v>62</v>
      </c>
      <c r="N57" s="282" t="s">
        <v>59</v>
      </c>
      <c r="O57" s="282" t="s">
        <v>69</v>
      </c>
      <c r="P57" s="79" t="str">
        <f>H57&amp;"-"&amp;M57&amp;"-12M"</f>
        <v>EUS-WP-VIRT-PE-XL-Silber-12M</v>
      </c>
      <c r="Q57" s="73"/>
      <c r="R57" s="80">
        <v>0.8</v>
      </c>
      <c r="S57" s="290">
        <v>5</v>
      </c>
      <c r="T57" s="290">
        <v>0</v>
      </c>
      <c r="U57" s="290">
        <v>24</v>
      </c>
      <c r="V57" s="290">
        <v>12</v>
      </c>
      <c r="W57" s="7">
        <v>0</v>
      </c>
      <c r="X57" s="81">
        <f>(S56*R57*W57*U56)</f>
        <v>0</v>
      </c>
      <c r="Y57" s="40"/>
      <c r="Z57" s="298">
        <f t="shared" si="0"/>
        <v>5</v>
      </c>
      <c r="AA57" s="94">
        <f t="shared" si="8"/>
        <v>0</v>
      </c>
      <c r="AB57" s="81">
        <f>+Z56*AA57*12*R57</f>
        <v>0</v>
      </c>
      <c r="AC57" s="40"/>
      <c r="AD57" s="298">
        <f t="shared" si="1"/>
        <v>5</v>
      </c>
      <c r="AE57" s="94">
        <f t="shared" si="9"/>
        <v>0</v>
      </c>
      <c r="AF57" s="81">
        <f>+AD56*AE57*12*R57</f>
        <v>0</v>
      </c>
      <c r="AG57" s="39"/>
      <c r="AH57" s="39"/>
    </row>
    <row r="58" spans="2:34" s="62" customFormat="1" ht="15">
      <c r="B58" s="77" t="s">
        <v>132</v>
      </c>
      <c r="C58" s="286" t="s">
        <v>48</v>
      </c>
      <c r="D58" s="286" t="s">
        <v>49</v>
      </c>
      <c r="E58" s="286" t="s">
        <v>64</v>
      </c>
      <c r="F58" s="286" t="s">
        <v>130</v>
      </c>
      <c r="G58" s="283" t="s">
        <v>52</v>
      </c>
      <c r="H58" s="283" t="s">
        <v>122</v>
      </c>
      <c r="I58" s="283" t="s">
        <v>52</v>
      </c>
      <c r="J58" s="283" t="s">
        <v>55</v>
      </c>
      <c r="K58" s="283" t="s">
        <v>67</v>
      </c>
      <c r="L58" s="283" t="s">
        <v>57</v>
      </c>
      <c r="M58" s="78" t="s">
        <v>72</v>
      </c>
      <c r="N58" s="283" t="s">
        <v>59</v>
      </c>
      <c r="O58" s="283" t="s">
        <v>69</v>
      </c>
      <c r="P58" s="79" t="str">
        <f>H58&amp;"-"&amp;M58&amp;"-12M"</f>
        <v>EUS-WP-VIRT-PE-XL-Gold-12M</v>
      </c>
      <c r="Q58" s="73"/>
      <c r="R58" s="80">
        <v>0.1</v>
      </c>
      <c r="S58" s="291">
        <v>5</v>
      </c>
      <c r="T58" s="291">
        <v>0</v>
      </c>
      <c r="U58" s="291">
        <v>24</v>
      </c>
      <c r="V58" s="291">
        <v>12</v>
      </c>
      <c r="W58" s="7">
        <v>0</v>
      </c>
      <c r="X58" s="81">
        <f>(S56*R58*W58*U56)</f>
        <v>0</v>
      </c>
      <c r="Y58" s="40"/>
      <c r="Z58" s="299">
        <f t="shared" si="0"/>
        <v>5</v>
      </c>
      <c r="AA58" s="94">
        <f t="shared" si="8"/>
        <v>0</v>
      </c>
      <c r="AB58" s="81">
        <f>+Z56*AA58*12*R58</f>
        <v>0</v>
      </c>
      <c r="AC58" s="40"/>
      <c r="AD58" s="299">
        <f t="shared" si="1"/>
        <v>5</v>
      </c>
      <c r="AE58" s="94">
        <f t="shared" si="9"/>
        <v>0</v>
      </c>
      <c r="AF58" s="81">
        <f>+AD56*AE58*12*R58</f>
        <v>0</v>
      </c>
      <c r="AG58" s="39"/>
      <c r="AH58" s="39"/>
    </row>
    <row r="59" spans="2:34" s="62" customFormat="1" ht="15">
      <c r="B59" s="77" t="s">
        <v>133</v>
      </c>
      <c r="C59" s="284" t="s">
        <v>48</v>
      </c>
      <c r="D59" s="284" t="s">
        <v>49</v>
      </c>
      <c r="E59" s="284" t="s">
        <v>64</v>
      </c>
      <c r="F59" s="284" t="s">
        <v>134</v>
      </c>
      <c r="G59" s="281" t="s">
        <v>52</v>
      </c>
      <c r="H59" s="281" t="s">
        <v>122</v>
      </c>
      <c r="I59" s="281" t="s">
        <v>52</v>
      </c>
      <c r="J59" s="281" t="s">
        <v>55</v>
      </c>
      <c r="K59" s="281" t="s">
        <v>67</v>
      </c>
      <c r="L59" s="281" t="s">
        <v>57</v>
      </c>
      <c r="M59" s="78" t="s">
        <v>68</v>
      </c>
      <c r="N59" s="281" t="s">
        <v>59</v>
      </c>
      <c r="O59" s="281" t="s">
        <v>69</v>
      </c>
      <c r="P59" s="79" t="str">
        <f>H59&amp;"-"&amp;M59&amp;"-6M"</f>
        <v>EUS-WP-VIRT-PE-XL-Bronze-6M</v>
      </c>
      <c r="Q59" s="73"/>
      <c r="R59" s="80">
        <v>0.1</v>
      </c>
      <c r="S59" s="289">
        <v>1</v>
      </c>
      <c r="T59" s="289" t="s">
        <v>75</v>
      </c>
      <c r="U59" s="289">
        <v>6</v>
      </c>
      <c r="V59" s="289">
        <v>1</v>
      </c>
      <c r="W59" s="7">
        <v>0</v>
      </c>
      <c r="X59" s="81">
        <f>(S59*R59*W59*U59)</f>
        <v>0</v>
      </c>
      <c r="Y59" s="40"/>
      <c r="Z59" s="297">
        <f t="shared" si="0"/>
        <v>1</v>
      </c>
      <c r="AA59" s="94">
        <f t="shared" si="8"/>
        <v>0</v>
      </c>
      <c r="AB59" s="81">
        <f>+Z59*AA59*12*R59</f>
        <v>0</v>
      </c>
      <c r="AC59" s="40"/>
      <c r="AD59" s="297">
        <f t="shared" si="1"/>
        <v>1</v>
      </c>
      <c r="AE59" s="94">
        <f t="shared" si="9"/>
        <v>0</v>
      </c>
      <c r="AF59" s="81">
        <f>+AD59*AE59*12*R59</f>
        <v>0</v>
      </c>
      <c r="AG59" s="39"/>
      <c r="AH59" s="39"/>
    </row>
    <row r="60" spans="2:34" s="62" customFormat="1" ht="15">
      <c r="B60" s="77" t="s">
        <v>135</v>
      </c>
      <c r="C60" s="285" t="s">
        <v>48</v>
      </c>
      <c r="D60" s="285" t="s">
        <v>49</v>
      </c>
      <c r="E60" s="285" t="s">
        <v>64</v>
      </c>
      <c r="F60" s="285" t="s">
        <v>134</v>
      </c>
      <c r="G60" s="282" t="s">
        <v>52</v>
      </c>
      <c r="H60" s="282" t="s">
        <v>122</v>
      </c>
      <c r="I60" s="282" t="s">
        <v>52</v>
      </c>
      <c r="J60" s="282" t="s">
        <v>55</v>
      </c>
      <c r="K60" s="282" t="s">
        <v>67</v>
      </c>
      <c r="L60" s="282" t="s">
        <v>57</v>
      </c>
      <c r="M60" s="78" t="s">
        <v>62</v>
      </c>
      <c r="N60" s="282" t="s">
        <v>59</v>
      </c>
      <c r="O60" s="282" t="s">
        <v>69</v>
      </c>
      <c r="P60" s="79" t="str">
        <f>H60&amp;"-"&amp;M60&amp;"-6M"</f>
        <v>EUS-WP-VIRT-PE-XL-Silber-6M</v>
      </c>
      <c r="Q60" s="73"/>
      <c r="R60" s="80">
        <v>0.8</v>
      </c>
      <c r="S60" s="290">
        <v>1</v>
      </c>
      <c r="T60" s="290">
        <v>0</v>
      </c>
      <c r="U60" s="290">
        <v>6</v>
      </c>
      <c r="V60" s="290">
        <v>1</v>
      </c>
      <c r="W60" s="7">
        <v>0</v>
      </c>
      <c r="X60" s="81">
        <f>(S59*R60*W60*U59)</f>
        <v>0</v>
      </c>
      <c r="Y60" s="40"/>
      <c r="Z60" s="298">
        <f t="shared" si="0"/>
        <v>1</v>
      </c>
      <c r="AA60" s="94">
        <f t="shared" si="8"/>
        <v>0</v>
      </c>
      <c r="AB60" s="81">
        <f>+Z59*AA60*12*R60</f>
        <v>0</v>
      </c>
      <c r="AC60" s="40"/>
      <c r="AD60" s="298">
        <f t="shared" si="1"/>
        <v>1</v>
      </c>
      <c r="AE60" s="94">
        <f t="shared" si="9"/>
        <v>0</v>
      </c>
      <c r="AF60" s="81">
        <f>+AD59*AE60*12*R60</f>
        <v>0</v>
      </c>
      <c r="AG60" s="39"/>
      <c r="AH60" s="39"/>
    </row>
    <row r="61" spans="2:34" s="62" customFormat="1" ht="15">
      <c r="B61" s="77" t="s">
        <v>136</v>
      </c>
      <c r="C61" s="286" t="s">
        <v>48</v>
      </c>
      <c r="D61" s="286" t="s">
        <v>49</v>
      </c>
      <c r="E61" s="286" t="s">
        <v>64</v>
      </c>
      <c r="F61" s="286" t="s">
        <v>134</v>
      </c>
      <c r="G61" s="283" t="s">
        <v>52</v>
      </c>
      <c r="H61" s="283" t="s">
        <v>122</v>
      </c>
      <c r="I61" s="283" t="s">
        <v>52</v>
      </c>
      <c r="J61" s="283" t="s">
        <v>55</v>
      </c>
      <c r="K61" s="283" t="s">
        <v>67</v>
      </c>
      <c r="L61" s="283" t="s">
        <v>57</v>
      </c>
      <c r="M61" s="78" t="s">
        <v>72</v>
      </c>
      <c r="N61" s="283" t="s">
        <v>59</v>
      </c>
      <c r="O61" s="283" t="s">
        <v>69</v>
      </c>
      <c r="P61" s="79" t="str">
        <f>H61&amp;"-"&amp;M61&amp;"-6M"</f>
        <v>EUS-WP-VIRT-PE-XL-Gold-6M</v>
      </c>
      <c r="Q61" s="73"/>
      <c r="R61" s="80">
        <v>0.1</v>
      </c>
      <c r="S61" s="291">
        <v>1</v>
      </c>
      <c r="T61" s="291">
        <v>0</v>
      </c>
      <c r="U61" s="291">
        <v>6</v>
      </c>
      <c r="V61" s="291">
        <v>1</v>
      </c>
      <c r="W61" s="7">
        <v>0</v>
      </c>
      <c r="X61" s="81">
        <f>(S59*R61*W61*U59)</f>
        <v>0</v>
      </c>
      <c r="Y61" s="40"/>
      <c r="Z61" s="299">
        <f t="shared" si="0"/>
        <v>1</v>
      </c>
      <c r="AA61" s="94">
        <f t="shared" si="8"/>
        <v>0</v>
      </c>
      <c r="AB61" s="81">
        <f>+Z59*AA61*12*R61</f>
        <v>0</v>
      </c>
      <c r="AC61" s="40"/>
      <c r="AD61" s="299">
        <f t="shared" si="1"/>
        <v>1</v>
      </c>
      <c r="AE61" s="94">
        <f t="shared" si="9"/>
        <v>0</v>
      </c>
      <c r="AF61" s="81">
        <f>+AD59*AE61*12*R61</f>
        <v>0</v>
      </c>
      <c r="AG61" s="39"/>
      <c r="AH61" s="39"/>
    </row>
    <row r="62" spans="2:34" s="62" customFormat="1" ht="15">
      <c r="B62" s="82"/>
      <c r="C62" s="83"/>
      <c r="D62" s="83"/>
      <c r="E62" s="83"/>
      <c r="F62" s="84" t="str">
        <f>"Zwischensumme Persistent Virtual Desktop XL"</f>
        <v>Zwischensumme Persistent Virtual Desktop XL</v>
      </c>
      <c r="G62" s="83"/>
      <c r="H62" s="83"/>
      <c r="I62" s="83"/>
      <c r="J62" s="83"/>
      <c r="K62" s="83"/>
      <c r="L62" s="83"/>
      <c r="M62" s="83"/>
      <c r="N62" s="83"/>
      <c r="O62" s="83"/>
      <c r="P62" s="87"/>
      <c r="Q62" s="73"/>
      <c r="R62" s="95"/>
      <c r="S62" s="96"/>
      <c r="T62" s="83"/>
      <c r="U62" s="96"/>
      <c r="V62" s="83"/>
      <c r="W62" s="83"/>
      <c r="X62" s="91">
        <f>SUM(X50:X61)</f>
        <v>0</v>
      </c>
      <c r="Y62" s="40"/>
      <c r="Z62" s="82"/>
      <c r="AA62" s="97"/>
      <c r="AB62" s="98">
        <f>SUM(AB50:AB61)</f>
        <v>0</v>
      </c>
      <c r="AC62" s="40"/>
      <c r="AD62" s="82"/>
      <c r="AE62" s="97"/>
      <c r="AF62" s="98">
        <f>SUM(AF50:AF61)</f>
        <v>0</v>
      </c>
      <c r="AG62" s="39"/>
      <c r="AH62" s="39"/>
    </row>
    <row r="63" spans="2:34" s="62" customFormat="1" ht="15">
      <c r="B63" s="77" t="s">
        <v>137</v>
      </c>
      <c r="C63" s="284" t="s">
        <v>48</v>
      </c>
      <c r="D63" s="284" t="s">
        <v>49</v>
      </c>
      <c r="E63" s="284" t="s">
        <v>64</v>
      </c>
      <c r="F63" s="284" t="s">
        <v>138</v>
      </c>
      <c r="G63" s="281" t="s">
        <v>52</v>
      </c>
      <c r="H63" s="281" t="s">
        <v>139</v>
      </c>
      <c r="I63" s="281" t="s">
        <v>54</v>
      </c>
      <c r="J63" s="281" t="s">
        <v>55</v>
      </c>
      <c r="K63" s="281" t="s">
        <v>140</v>
      </c>
      <c r="L63" s="281" t="s">
        <v>57</v>
      </c>
      <c r="M63" s="78" t="s">
        <v>68</v>
      </c>
      <c r="N63" s="281" t="s">
        <v>59</v>
      </c>
      <c r="O63" s="281" t="s">
        <v>69</v>
      </c>
      <c r="P63" s="79" t="str">
        <f>H63&amp;"-"&amp;M63&amp;""&amp;"-60M"</f>
        <v>EUS-WP-VIRT-PO-Bronze-60M</v>
      </c>
      <c r="Q63" s="73"/>
      <c r="R63" s="80">
        <v>0.1</v>
      </c>
      <c r="S63" s="289">
        <v>12000</v>
      </c>
      <c r="T63" s="289">
        <v>10000</v>
      </c>
      <c r="U63" s="289">
        <v>60</v>
      </c>
      <c r="V63" s="289">
        <v>60</v>
      </c>
      <c r="W63" s="7">
        <v>0</v>
      </c>
      <c r="X63" s="81">
        <f>(S63*R63*W63*U63)</f>
        <v>0</v>
      </c>
      <c r="Y63" s="40"/>
      <c r="Z63" s="297">
        <f t="shared" si="0"/>
        <v>12000</v>
      </c>
      <c r="AA63" s="8"/>
      <c r="AB63" s="81">
        <f t="shared" ref="AB63:AB72" si="10">+Z63*AA63*12*R63</f>
        <v>0</v>
      </c>
      <c r="AC63" s="40"/>
      <c r="AD63" s="297">
        <f t="shared" si="1"/>
        <v>12000</v>
      </c>
      <c r="AE63" s="8">
        <v>0</v>
      </c>
      <c r="AF63" s="81">
        <f>+AD63*AE63*12*R63</f>
        <v>0</v>
      </c>
      <c r="AG63" s="39"/>
      <c r="AH63" s="39"/>
    </row>
    <row r="64" spans="2:34" s="62" customFormat="1" ht="15">
      <c r="B64" s="77" t="s">
        <v>141</v>
      </c>
      <c r="C64" s="285" t="s">
        <v>48</v>
      </c>
      <c r="D64" s="285" t="s">
        <v>49</v>
      </c>
      <c r="E64" s="285" t="s">
        <v>64</v>
      </c>
      <c r="F64" s="285" t="s">
        <v>138</v>
      </c>
      <c r="G64" s="282" t="s">
        <v>52</v>
      </c>
      <c r="H64" s="282" t="s">
        <v>139</v>
      </c>
      <c r="I64" s="282" t="s">
        <v>54</v>
      </c>
      <c r="J64" s="282" t="s">
        <v>55</v>
      </c>
      <c r="K64" s="282" t="s">
        <v>140</v>
      </c>
      <c r="L64" s="282" t="s">
        <v>57</v>
      </c>
      <c r="M64" s="78" t="s">
        <v>62</v>
      </c>
      <c r="N64" s="282" t="s">
        <v>59</v>
      </c>
      <c r="O64" s="282" t="s">
        <v>69</v>
      </c>
      <c r="P64" s="79" t="str">
        <f>H64&amp;"-"&amp;M64&amp;"-60M"</f>
        <v>EUS-WP-VIRT-PO-Silber-60M</v>
      </c>
      <c r="Q64" s="73"/>
      <c r="R64" s="80">
        <v>0.8</v>
      </c>
      <c r="S64" s="290">
        <v>12000</v>
      </c>
      <c r="T64" s="290">
        <v>10000</v>
      </c>
      <c r="U64" s="290">
        <v>60</v>
      </c>
      <c r="V64" s="290">
        <v>60</v>
      </c>
      <c r="W64" s="7">
        <v>0</v>
      </c>
      <c r="X64" s="81">
        <f>(S63*R64*W64*U63)</f>
        <v>0</v>
      </c>
      <c r="Y64" s="40"/>
      <c r="Z64" s="298">
        <f t="shared" si="0"/>
        <v>12000</v>
      </c>
      <c r="AA64" s="8"/>
      <c r="AB64" s="81">
        <f>+Z63*AA64*12*R64</f>
        <v>0</v>
      </c>
      <c r="AC64" s="40"/>
      <c r="AD64" s="298">
        <f t="shared" si="1"/>
        <v>12000</v>
      </c>
      <c r="AE64" s="8">
        <v>0</v>
      </c>
      <c r="AF64" s="81">
        <f>+AD63*AE64*12*R64</f>
        <v>0</v>
      </c>
      <c r="AG64" s="39"/>
      <c r="AH64" s="39"/>
    </row>
    <row r="65" spans="2:34" s="62" customFormat="1" ht="15">
      <c r="B65" s="77" t="s">
        <v>142</v>
      </c>
      <c r="C65" s="286" t="s">
        <v>48</v>
      </c>
      <c r="D65" s="286" t="s">
        <v>49</v>
      </c>
      <c r="E65" s="286" t="s">
        <v>64</v>
      </c>
      <c r="F65" s="286" t="s">
        <v>138</v>
      </c>
      <c r="G65" s="283" t="s">
        <v>52</v>
      </c>
      <c r="H65" s="283" t="s">
        <v>139</v>
      </c>
      <c r="I65" s="283" t="s">
        <v>54</v>
      </c>
      <c r="J65" s="283" t="s">
        <v>55</v>
      </c>
      <c r="K65" s="283" t="s">
        <v>140</v>
      </c>
      <c r="L65" s="283" t="s">
        <v>57</v>
      </c>
      <c r="M65" s="78" t="s">
        <v>72</v>
      </c>
      <c r="N65" s="283" t="s">
        <v>59</v>
      </c>
      <c r="O65" s="283" t="s">
        <v>69</v>
      </c>
      <c r="P65" s="79" t="str">
        <f>H65&amp;"-"&amp;M65&amp;"-60M"</f>
        <v>EUS-WP-VIRT-PO-Gold-60M</v>
      </c>
      <c r="Q65" s="73"/>
      <c r="R65" s="80">
        <v>0.1</v>
      </c>
      <c r="S65" s="291">
        <v>12000</v>
      </c>
      <c r="T65" s="291">
        <v>10000</v>
      </c>
      <c r="U65" s="291">
        <v>60</v>
      </c>
      <c r="V65" s="291">
        <v>60</v>
      </c>
      <c r="W65" s="7">
        <v>0</v>
      </c>
      <c r="X65" s="81">
        <f>(S63*R65*W65*U63)</f>
        <v>0</v>
      </c>
      <c r="Y65" s="40"/>
      <c r="Z65" s="299">
        <f t="shared" si="0"/>
        <v>12000</v>
      </c>
      <c r="AA65" s="8"/>
      <c r="AB65" s="81">
        <f>+Z63*AA65*12*R65</f>
        <v>0</v>
      </c>
      <c r="AC65" s="40"/>
      <c r="AD65" s="299">
        <f t="shared" si="1"/>
        <v>12000</v>
      </c>
      <c r="AE65" s="8">
        <v>0</v>
      </c>
      <c r="AF65" s="81">
        <f>+AD63*AE65*12*R65</f>
        <v>0</v>
      </c>
      <c r="AG65" s="39"/>
      <c r="AH65" s="39"/>
    </row>
    <row r="66" spans="2:34" s="62" customFormat="1" ht="15">
      <c r="B66" s="77" t="s">
        <v>143</v>
      </c>
      <c r="C66" s="284" t="s">
        <v>48</v>
      </c>
      <c r="D66" s="284" t="s">
        <v>49</v>
      </c>
      <c r="E66" s="284" t="s">
        <v>64</v>
      </c>
      <c r="F66" s="284" t="s">
        <v>144</v>
      </c>
      <c r="G66" s="281" t="s">
        <v>52</v>
      </c>
      <c r="H66" s="281" t="s">
        <v>139</v>
      </c>
      <c r="I66" s="281" t="s">
        <v>52</v>
      </c>
      <c r="J66" s="281" t="s">
        <v>55</v>
      </c>
      <c r="K66" s="281" t="s">
        <v>140</v>
      </c>
      <c r="L66" s="281" t="s">
        <v>57</v>
      </c>
      <c r="M66" s="78" t="s">
        <v>68</v>
      </c>
      <c r="N66" s="281" t="s">
        <v>59</v>
      </c>
      <c r="O66" s="281" t="s">
        <v>69</v>
      </c>
      <c r="P66" s="79" t="str">
        <f>H66&amp;"-"&amp;M66&amp;"-36M"</f>
        <v>EUS-WP-VIRT-PO-Bronze-36M</v>
      </c>
      <c r="Q66" s="73"/>
      <c r="R66" s="80">
        <v>0.1</v>
      </c>
      <c r="S66" s="289">
        <v>1000</v>
      </c>
      <c r="T66" s="289" t="s">
        <v>75</v>
      </c>
      <c r="U66" s="289">
        <v>36</v>
      </c>
      <c r="V66" s="289">
        <v>36</v>
      </c>
      <c r="W66" s="7"/>
      <c r="X66" s="81">
        <f>(S66*R66*W66*U66)</f>
        <v>0</v>
      </c>
      <c r="Y66" s="40"/>
      <c r="Z66" s="297">
        <f t="shared" si="0"/>
        <v>1000</v>
      </c>
      <c r="AA66" s="94">
        <f>W66</f>
        <v>0</v>
      </c>
      <c r="AB66" s="81">
        <f t="shared" si="10"/>
        <v>0</v>
      </c>
      <c r="AC66" s="40"/>
      <c r="AD66" s="297">
        <f t="shared" si="1"/>
        <v>1000</v>
      </c>
      <c r="AE66" s="94">
        <f>W66</f>
        <v>0</v>
      </c>
      <c r="AF66" s="81">
        <f>+AD66*AE66*12*R66</f>
        <v>0</v>
      </c>
    </row>
    <row r="67" spans="2:34" s="62" customFormat="1" ht="15">
      <c r="B67" s="77" t="s">
        <v>145</v>
      </c>
      <c r="C67" s="285" t="s">
        <v>48</v>
      </c>
      <c r="D67" s="285" t="s">
        <v>49</v>
      </c>
      <c r="E67" s="285" t="s">
        <v>64</v>
      </c>
      <c r="F67" s="285" t="s">
        <v>144</v>
      </c>
      <c r="G67" s="282" t="s">
        <v>52</v>
      </c>
      <c r="H67" s="282" t="s">
        <v>139</v>
      </c>
      <c r="I67" s="282" t="s">
        <v>52</v>
      </c>
      <c r="J67" s="282" t="s">
        <v>55</v>
      </c>
      <c r="K67" s="282" t="s">
        <v>140</v>
      </c>
      <c r="L67" s="282" t="s">
        <v>57</v>
      </c>
      <c r="M67" s="78" t="s">
        <v>62</v>
      </c>
      <c r="N67" s="282" t="s">
        <v>59</v>
      </c>
      <c r="O67" s="282" t="s">
        <v>69</v>
      </c>
      <c r="P67" s="79" t="str">
        <f>H67&amp;"-"&amp;M67&amp;"-36M"</f>
        <v>EUS-WP-VIRT-PO-Silber-36M</v>
      </c>
      <c r="Q67" s="88"/>
      <c r="R67" s="80">
        <v>0.8</v>
      </c>
      <c r="S67" s="290">
        <v>1000</v>
      </c>
      <c r="T67" s="290">
        <v>0</v>
      </c>
      <c r="U67" s="290">
        <v>36</v>
      </c>
      <c r="V67" s="290">
        <v>36</v>
      </c>
      <c r="W67" s="7"/>
      <c r="X67" s="81">
        <f>(S66*R67*W67*U66)</f>
        <v>0</v>
      </c>
      <c r="Y67" s="40"/>
      <c r="Z67" s="298">
        <f t="shared" si="0"/>
        <v>1000</v>
      </c>
      <c r="AA67" s="94">
        <f t="shared" ref="AA67:AA74" si="11">W67</f>
        <v>0</v>
      </c>
      <c r="AB67" s="81">
        <f>+Z66*AA67*12*R67</f>
        <v>0</v>
      </c>
      <c r="AC67" s="40"/>
      <c r="AD67" s="298">
        <f t="shared" si="1"/>
        <v>1000</v>
      </c>
      <c r="AE67" s="94">
        <f t="shared" ref="AE67:AE74" si="12">W67</f>
        <v>0</v>
      </c>
      <c r="AF67" s="81">
        <f>+AD66*AE67*12*R67</f>
        <v>0</v>
      </c>
    </row>
    <row r="68" spans="2:34" s="62" customFormat="1" ht="15">
      <c r="B68" s="77" t="s">
        <v>146</v>
      </c>
      <c r="C68" s="286" t="s">
        <v>48</v>
      </c>
      <c r="D68" s="286" t="s">
        <v>49</v>
      </c>
      <c r="E68" s="286" t="s">
        <v>64</v>
      </c>
      <c r="F68" s="286" t="s">
        <v>144</v>
      </c>
      <c r="G68" s="283" t="s">
        <v>52</v>
      </c>
      <c r="H68" s="283" t="s">
        <v>139</v>
      </c>
      <c r="I68" s="283" t="s">
        <v>52</v>
      </c>
      <c r="J68" s="283" t="s">
        <v>55</v>
      </c>
      <c r="K68" s="283" t="s">
        <v>140</v>
      </c>
      <c r="L68" s="283" t="s">
        <v>57</v>
      </c>
      <c r="M68" s="78" t="s">
        <v>72</v>
      </c>
      <c r="N68" s="283" t="s">
        <v>59</v>
      </c>
      <c r="O68" s="283" t="s">
        <v>69</v>
      </c>
      <c r="P68" s="79" t="str">
        <f>H68&amp;"-"&amp;M68&amp;"-36M"</f>
        <v>EUS-WP-VIRT-PO-Gold-36M</v>
      </c>
      <c r="Q68" s="88"/>
      <c r="R68" s="80">
        <v>0.1</v>
      </c>
      <c r="S68" s="291">
        <v>1000</v>
      </c>
      <c r="T68" s="291">
        <v>0</v>
      </c>
      <c r="U68" s="291">
        <v>36</v>
      </c>
      <c r="V68" s="291">
        <v>36</v>
      </c>
      <c r="W68" s="7"/>
      <c r="X68" s="81">
        <f>(S66*R68*W68*U66)</f>
        <v>0</v>
      </c>
      <c r="Y68" s="40"/>
      <c r="Z68" s="299">
        <f t="shared" si="0"/>
        <v>1000</v>
      </c>
      <c r="AA68" s="94">
        <f t="shared" si="11"/>
        <v>0</v>
      </c>
      <c r="AB68" s="81">
        <f>+Z66*AA68*12*R68</f>
        <v>0</v>
      </c>
      <c r="AC68" s="40"/>
      <c r="AD68" s="299">
        <f t="shared" si="1"/>
        <v>1000</v>
      </c>
      <c r="AE68" s="94">
        <f t="shared" si="12"/>
        <v>0</v>
      </c>
      <c r="AF68" s="81">
        <f>+AD66*AE68*12*R68</f>
        <v>0</v>
      </c>
      <c r="AG68" s="39"/>
      <c r="AH68" s="39"/>
    </row>
    <row r="69" spans="2:34" s="62" customFormat="1" ht="15">
      <c r="B69" s="77" t="s">
        <v>147</v>
      </c>
      <c r="C69" s="284" t="s">
        <v>48</v>
      </c>
      <c r="D69" s="284" t="s">
        <v>49</v>
      </c>
      <c r="E69" s="284" t="s">
        <v>64</v>
      </c>
      <c r="F69" s="284" t="s">
        <v>148</v>
      </c>
      <c r="G69" s="281" t="s">
        <v>52</v>
      </c>
      <c r="H69" s="281" t="s">
        <v>139</v>
      </c>
      <c r="I69" s="281" t="s">
        <v>52</v>
      </c>
      <c r="J69" s="281" t="s">
        <v>55</v>
      </c>
      <c r="K69" s="281" t="s">
        <v>140</v>
      </c>
      <c r="L69" s="281" t="s">
        <v>57</v>
      </c>
      <c r="M69" s="78" t="s">
        <v>68</v>
      </c>
      <c r="N69" s="281" t="s">
        <v>59</v>
      </c>
      <c r="O69" s="281" t="s">
        <v>69</v>
      </c>
      <c r="P69" s="79" t="str">
        <f>H69&amp;"-"&amp;M69&amp;"-12M"</f>
        <v>EUS-WP-VIRT-PO-Bronze-12M</v>
      </c>
      <c r="Q69" s="88"/>
      <c r="R69" s="80">
        <v>0.1</v>
      </c>
      <c r="S69" s="289">
        <v>1500</v>
      </c>
      <c r="T69" s="289" t="s">
        <v>75</v>
      </c>
      <c r="U69" s="289">
        <v>24</v>
      </c>
      <c r="V69" s="289">
        <v>12</v>
      </c>
      <c r="W69" s="7">
        <v>0</v>
      </c>
      <c r="X69" s="81">
        <f>(S69*R69*W69*U69)</f>
        <v>0</v>
      </c>
      <c r="Y69" s="40"/>
      <c r="Z69" s="297">
        <f t="shared" si="0"/>
        <v>1500</v>
      </c>
      <c r="AA69" s="94">
        <f t="shared" si="11"/>
        <v>0</v>
      </c>
      <c r="AB69" s="81">
        <f t="shared" si="10"/>
        <v>0</v>
      </c>
      <c r="AC69" s="40"/>
      <c r="AD69" s="297">
        <f t="shared" si="1"/>
        <v>1500</v>
      </c>
      <c r="AE69" s="94">
        <f t="shared" si="12"/>
        <v>0</v>
      </c>
      <c r="AF69" s="81">
        <f>+AD69*AE69*12*R69</f>
        <v>0</v>
      </c>
      <c r="AG69" s="39"/>
      <c r="AH69" s="39"/>
    </row>
    <row r="70" spans="2:34" s="62" customFormat="1" ht="15">
      <c r="B70" s="77" t="s">
        <v>149</v>
      </c>
      <c r="C70" s="285" t="s">
        <v>48</v>
      </c>
      <c r="D70" s="285" t="s">
        <v>49</v>
      </c>
      <c r="E70" s="285" t="s">
        <v>64</v>
      </c>
      <c r="F70" s="285" t="s">
        <v>148</v>
      </c>
      <c r="G70" s="282" t="s">
        <v>52</v>
      </c>
      <c r="H70" s="282" t="s">
        <v>139</v>
      </c>
      <c r="I70" s="282" t="s">
        <v>52</v>
      </c>
      <c r="J70" s="282" t="s">
        <v>55</v>
      </c>
      <c r="K70" s="282" t="s">
        <v>140</v>
      </c>
      <c r="L70" s="282" t="s">
        <v>57</v>
      </c>
      <c r="M70" s="78" t="s">
        <v>62</v>
      </c>
      <c r="N70" s="282" t="s">
        <v>59</v>
      </c>
      <c r="O70" s="282" t="s">
        <v>69</v>
      </c>
      <c r="P70" s="79" t="str">
        <f>H70&amp;"-"&amp;M70&amp;"-12M"</f>
        <v>EUS-WP-VIRT-PO-Silber-12M</v>
      </c>
      <c r="Q70" s="88"/>
      <c r="R70" s="80">
        <v>0.8</v>
      </c>
      <c r="S70" s="290">
        <v>1500</v>
      </c>
      <c r="T70" s="290">
        <v>0</v>
      </c>
      <c r="U70" s="290">
        <v>24</v>
      </c>
      <c r="V70" s="290">
        <v>12</v>
      </c>
      <c r="W70" s="7">
        <v>0</v>
      </c>
      <c r="X70" s="81">
        <f>(S69*R70*W70*U69)</f>
        <v>0</v>
      </c>
      <c r="Y70" s="40"/>
      <c r="Z70" s="298">
        <f t="shared" si="0"/>
        <v>1500</v>
      </c>
      <c r="AA70" s="94">
        <f t="shared" si="11"/>
        <v>0</v>
      </c>
      <c r="AB70" s="81">
        <f>+Z69*AA70*12*R70</f>
        <v>0</v>
      </c>
      <c r="AC70" s="40"/>
      <c r="AD70" s="298">
        <f t="shared" si="1"/>
        <v>1500</v>
      </c>
      <c r="AE70" s="94">
        <f t="shared" si="12"/>
        <v>0</v>
      </c>
      <c r="AF70" s="81">
        <f>+AD69*AE70*12*R70</f>
        <v>0</v>
      </c>
      <c r="AG70" s="39"/>
      <c r="AH70" s="39"/>
    </row>
    <row r="71" spans="2:34" s="62" customFormat="1" ht="15">
      <c r="B71" s="77" t="s">
        <v>150</v>
      </c>
      <c r="C71" s="286" t="s">
        <v>48</v>
      </c>
      <c r="D71" s="286" t="s">
        <v>49</v>
      </c>
      <c r="E71" s="286" t="s">
        <v>64</v>
      </c>
      <c r="F71" s="286" t="s">
        <v>148</v>
      </c>
      <c r="G71" s="283" t="s">
        <v>52</v>
      </c>
      <c r="H71" s="283" t="s">
        <v>139</v>
      </c>
      <c r="I71" s="283" t="s">
        <v>52</v>
      </c>
      <c r="J71" s="283" t="s">
        <v>55</v>
      </c>
      <c r="K71" s="283" t="s">
        <v>140</v>
      </c>
      <c r="L71" s="283" t="s">
        <v>57</v>
      </c>
      <c r="M71" s="78" t="s">
        <v>72</v>
      </c>
      <c r="N71" s="283" t="s">
        <v>59</v>
      </c>
      <c r="O71" s="283" t="s">
        <v>69</v>
      </c>
      <c r="P71" s="79" t="str">
        <f>H71&amp;"-"&amp;M71&amp;"-12M"</f>
        <v>EUS-WP-VIRT-PO-Gold-12M</v>
      </c>
      <c r="Q71" s="73"/>
      <c r="R71" s="80">
        <v>0.1</v>
      </c>
      <c r="S71" s="291">
        <v>1500</v>
      </c>
      <c r="T71" s="291">
        <v>0</v>
      </c>
      <c r="U71" s="291">
        <v>24</v>
      </c>
      <c r="V71" s="291">
        <v>12</v>
      </c>
      <c r="W71" s="7">
        <v>0</v>
      </c>
      <c r="X71" s="81">
        <f>(S69*R71*W71*U69)</f>
        <v>0</v>
      </c>
      <c r="Y71" s="40"/>
      <c r="Z71" s="299">
        <f t="shared" si="0"/>
        <v>1500</v>
      </c>
      <c r="AA71" s="94">
        <f t="shared" si="11"/>
        <v>0</v>
      </c>
      <c r="AB71" s="81">
        <f>+Z69*AA71*12*R71</f>
        <v>0</v>
      </c>
      <c r="AC71" s="40"/>
      <c r="AD71" s="299">
        <f t="shared" si="1"/>
        <v>1500</v>
      </c>
      <c r="AE71" s="94">
        <f t="shared" si="12"/>
        <v>0</v>
      </c>
      <c r="AF71" s="81">
        <f>+AD69*AE71*12*R71</f>
        <v>0</v>
      </c>
      <c r="AG71" s="39"/>
      <c r="AH71" s="39"/>
    </row>
    <row r="72" spans="2:34" s="62" customFormat="1" ht="15">
      <c r="B72" s="77" t="s">
        <v>151</v>
      </c>
      <c r="C72" s="284" t="s">
        <v>48</v>
      </c>
      <c r="D72" s="284" t="s">
        <v>49</v>
      </c>
      <c r="E72" s="284" t="s">
        <v>64</v>
      </c>
      <c r="F72" s="284" t="s">
        <v>152</v>
      </c>
      <c r="G72" s="281" t="s">
        <v>52</v>
      </c>
      <c r="H72" s="281" t="s">
        <v>139</v>
      </c>
      <c r="I72" s="281" t="s">
        <v>52</v>
      </c>
      <c r="J72" s="281" t="s">
        <v>55</v>
      </c>
      <c r="K72" s="281" t="s">
        <v>140</v>
      </c>
      <c r="L72" s="281" t="s">
        <v>57</v>
      </c>
      <c r="M72" s="78" t="s">
        <v>68</v>
      </c>
      <c r="N72" s="281" t="s">
        <v>59</v>
      </c>
      <c r="O72" s="281" t="s">
        <v>69</v>
      </c>
      <c r="P72" s="79" t="str">
        <f>H72&amp;"-"&amp;M72&amp;"-6M"</f>
        <v>EUS-WP-VIRT-PO-Bronze-6M</v>
      </c>
      <c r="Q72" s="88"/>
      <c r="R72" s="80">
        <v>0.1</v>
      </c>
      <c r="S72" s="289">
        <v>5000</v>
      </c>
      <c r="T72" s="289">
        <v>500</v>
      </c>
      <c r="U72" s="289">
        <v>10</v>
      </c>
      <c r="V72" s="289">
        <v>1</v>
      </c>
      <c r="W72" s="7">
        <v>0</v>
      </c>
      <c r="X72" s="81">
        <f>(S72*R72*W72*U72)</f>
        <v>0</v>
      </c>
      <c r="Y72" s="40"/>
      <c r="Z72" s="297">
        <f t="shared" si="0"/>
        <v>5000</v>
      </c>
      <c r="AA72" s="94">
        <f t="shared" si="11"/>
        <v>0</v>
      </c>
      <c r="AB72" s="81">
        <f t="shared" si="10"/>
        <v>0</v>
      </c>
      <c r="AC72" s="40"/>
      <c r="AD72" s="297">
        <f t="shared" si="1"/>
        <v>5000</v>
      </c>
      <c r="AE72" s="94">
        <f t="shared" si="12"/>
        <v>0</v>
      </c>
      <c r="AF72" s="81">
        <f>+AD72*AE72*12*R72</f>
        <v>0</v>
      </c>
    </row>
    <row r="73" spans="2:34" s="62" customFormat="1" ht="15">
      <c r="B73" s="77" t="s">
        <v>153</v>
      </c>
      <c r="C73" s="285" t="s">
        <v>48</v>
      </c>
      <c r="D73" s="285" t="s">
        <v>49</v>
      </c>
      <c r="E73" s="285" t="s">
        <v>64</v>
      </c>
      <c r="F73" s="285" t="s">
        <v>152</v>
      </c>
      <c r="G73" s="282" t="s">
        <v>52</v>
      </c>
      <c r="H73" s="282" t="s">
        <v>139</v>
      </c>
      <c r="I73" s="282" t="s">
        <v>52</v>
      </c>
      <c r="J73" s="282" t="s">
        <v>55</v>
      </c>
      <c r="K73" s="282" t="s">
        <v>140</v>
      </c>
      <c r="L73" s="282" t="s">
        <v>57</v>
      </c>
      <c r="M73" s="78" t="s">
        <v>62</v>
      </c>
      <c r="N73" s="282" t="s">
        <v>59</v>
      </c>
      <c r="O73" s="282" t="s">
        <v>69</v>
      </c>
      <c r="P73" s="79" t="str">
        <f>H73&amp;"-"&amp;M73&amp;"-6M"</f>
        <v>EUS-WP-VIRT-PO-Silber-6M</v>
      </c>
      <c r="Q73" s="88"/>
      <c r="R73" s="80">
        <v>0.8</v>
      </c>
      <c r="S73" s="290">
        <v>5000</v>
      </c>
      <c r="T73" s="290">
        <v>500</v>
      </c>
      <c r="U73" s="290">
        <v>10</v>
      </c>
      <c r="V73" s="290">
        <v>1</v>
      </c>
      <c r="W73" s="7">
        <v>0</v>
      </c>
      <c r="X73" s="81">
        <f>(S72*R73*W73*U72)</f>
        <v>0</v>
      </c>
      <c r="Y73" s="40"/>
      <c r="Z73" s="298">
        <f t="shared" ref="Z73:Z109" si="13">S73</f>
        <v>5000</v>
      </c>
      <c r="AA73" s="94">
        <f t="shared" si="11"/>
        <v>0</v>
      </c>
      <c r="AB73" s="81">
        <f>+Z72*AA73*12*R73</f>
        <v>0</v>
      </c>
      <c r="AC73" s="40"/>
      <c r="AD73" s="298">
        <f t="shared" si="1"/>
        <v>5000</v>
      </c>
      <c r="AE73" s="94">
        <f t="shared" si="12"/>
        <v>0</v>
      </c>
      <c r="AF73" s="81">
        <f>+AD72*AE73*12*R73</f>
        <v>0</v>
      </c>
    </row>
    <row r="74" spans="2:34" s="62" customFormat="1" ht="15">
      <c r="B74" s="77" t="s">
        <v>154</v>
      </c>
      <c r="C74" s="286" t="s">
        <v>48</v>
      </c>
      <c r="D74" s="286" t="s">
        <v>49</v>
      </c>
      <c r="E74" s="286" t="s">
        <v>64</v>
      </c>
      <c r="F74" s="286" t="s">
        <v>152</v>
      </c>
      <c r="G74" s="283" t="s">
        <v>52</v>
      </c>
      <c r="H74" s="283" t="s">
        <v>139</v>
      </c>
      <c r="I74" s="283" t="s">
        <v>52</v>
      </c>
      <c r="J74" s="283" t="s">
        <v>55</v>
      </c>
      <c r="K74" s="283" t="s">
        <v>140</v>
      </c>
      <c r="L74" s="283" t="s">
        <v>57</v>
      </c>
      <c r="M74" s="78" t="s">
        <v>72</v>
      </c>
      <c r="N74" s="283" t="s">
        <v>59</v>
      </c>
      <c r="O74" s="283" t="s">
        <v>69</v>
      </c>
      <c r="P74" s="79" t="str">
        <f>H74&amp;"-"&amp;M74&amp;"-6M"</f>
        <v>EUS-WP-VIRT-PO-Gold-6M</v>
      </c>
      <c r="Q74" s="88"/>
      <c r="R74" s="80">
        <v>0.1</v>
      </c>
      <c r="S74" s="291">
        <v>5000</v>
      </c>
      <c r="T74" s="291">
        <v>500</v>
      </c>
      <c r="U74" s="291">
        <v>10</v>
      </c>
      <c r="V74" s="291">
        <v>1</v>
      </c>
      <c r="W74" s="7">
        <v>0</v>
      </c>
      <c r="X74" s="81">
        <f>(S72*R74*W74*U72)</f>
        <v>0</v>
      </c>
      <c r="Y74" s="40"/>
      <c r="Z74" s="299">
        <f t="shared" si="13"/>
        <v>5000</v>
      </c>
      <c r="AA74" s="94">
        <f t="shared" si="11"/>
        <v>0</v>
      </c>
      <c r="AB74" s="81">
        <f>+Z72*AA74*12*R74</f>
        <v>0</v>
      </c>
      <c r="AC74" s="40"/>
      <c r="AD74" s="299">
        <f t="shared" ref="AD74:AD117" si="14">Z74</f>
        <v>5000</v>
      </c>
      <c r="AE74" s="94">
        <f t="shared" si="12"/>
        <v>0</v>
      </c>
      <c r="AF74" s="81">
        <f>+AD72*AE74*12*R74</f>
        <v>0</v>
      </c>
      <c r="AG74" s="39"/>
      <c r="AH74" s="39"/>
    </row>
    <row r="75" spans="2:34" s="62" customFormat="1" ht="15">
      <c r="B75" s="82"/>
      <c r="C75" s="83"/>
      <c r="D75" s="83"/>
      <c r="E75" s="83"/>
      <c r="F75" s="84" t="str">
        <f>"Zwischensumme Non-Persistent Virtual Desktop"</f>
        <v>Zwischensumme Non-Persistent Virtual Desktop</v>
      </c>
      <c r="G75" s="83"/>
      <c r="H75" s="83"/>
      <c r="I75" s="85"/>
      <c r="J75" s="85"/>
      <c r="K75" s="85"/>
      <c r="L75" s="100"/>
      <c r="M75" s="86"/>
      <c r="N75" s="86"/>
      <c r="O75" s="100"/>
      <c r="P75" s="87"/>
      <c r="Q75" s="88"/>
      <c r="R75" s="89"/>
      <c r="S75" s="90"/>
      <c r="T75" s="90"/>
      <c r="U75" s="90"/>
      <c r="V75" s="90"/>
      <c r="W75" s="83"/>
      <c r="X75" s="91">
        <f>SUM(X63:X74)</f>
        <v>0</v>
      </c>
      <c r="Y75" s="40"/>
      <c r="Z75" s="92"/>
      <c r="AA75" s="93"/>
      <c r="AB75" s="91">
        <f>SUM(AB63:AB74)</f>
        <v>0</v>
      </c>
      <c r="AC75" s="40"/>
      <c r="AD75" s="92"/>
      <c r="AE75" s="93"/>
      <c r="AF75" s="91">
        <f>SUM(AF63:AF74)</f>
        <v>0</v>
      </c>
      <c r="AG75" s="39"/>
      <c r="AH75" s="39"/>
    </row>
    <row r="76" spans="2:34" s="76" customFormat="1">
      <c r="B76" s="77" t="s">
        <v>155</v>
      </c>
      <c r="C76" s="101" t="s">
        <v>48</v>
      </c>
      <c r="D76" s="101" t="s">
        <v>49</v>
      </c>
      <c r="E76" s="101" t="s">
        <v>156</v>
      </c>
      <c r="F76" s="101" t="s">
        <v>157</v>
      </c>
      <c r="G76" s="78" t="s">
        <v>52</v>
      </c>
      <c r="H76" s="102" t="s">
        <v>158</v>
      </c>
      <c r="I76" s="103" t="s">
        <v>54</v>
      </c>
      <c r="J76" s="103" t="s">
        <v>55</v>
      </c>
      <c r="K76" s="103" t="s">
        <v>159</v>
      </c>
      <c r="L76" s="78" t="s">
        <v>57</v>
      </c>
      <c r="M76" s="78" t="s">
        <v>75</v>
      </c>
      <c r="N76" s="78" t="s">
        <v>59</v>
      </c>
      <c r="O76" s="78" t="s">
        <v>60</v>
      </c>
      <c r="P76" s="79" t="str">
        <f t="shared" ref="P76:P81" si="15">H76</f>
        <v>EUS-WP-SWM-PKGS</v>
      </c>
      <c r="Q76" s="88"/>
      <c r="R76" s="80">
        <v>1</v>
      </c>
      <c r="S76" s="104">
        <v>15</v>
      </c>
      <c r="T76" s="104">
        <v>5</v>
      </c>
      <c r="U76" s="105">
        <v>60</v>
      </c>
      <c r="V76" s="105" t="s">
        <v>75</v>
      </c>
      <c r="W76" s="7">
        <v>0</v>
      </c>
      <c r="X76" s="81">
        <f t="shared" ref="X76:X81" si="16">(S76*R76*W76*U76)</f>
        <v>0</v>
      </c>
      <c r="Y76" s="40"/>
      <c r="Z76" s="106">
        <f t="shared" si="13"/>
        <v>15</v>
      </c>
      <c r="AA76" s="94">
        <f>$W76</f>
        <v>0</v>
      </c>
      <c r="AB76" s="81">
        <f t="shared" ref="AB76:AB81" si="17">+Z76*AA76*12*R76</f>
        <v>0</v>
      </c>
      <c r="AC76" s="40"/>
      <c r="AD76" s="106">
        <f t="shared" si="14"/>
        <v>15</v>
      </c>
      <c r="AE76" s="94">
        <f>$W76</f>
        <v>0</v>
      </c>
      <c r="AF76" s="81">
        <f t="shared" ref="AF76:AF81" si="18">+AD76*AE76*12*R76</f>
        <v>0</v>
      </c>
      <c r="AG76" s="39"/>
      <c r="AH76" s="39"/>
    </row>
    <row r="77" spans="2:34" s="76" customFormat="1">
      <c r="B77" s="77" t="s">
        <v>160</v>
      </c>
      <c r="C77" s="101" t="s">
        <v>48</v>
      </c>
      <c r="D77" s="101" t="s">
        <v>49</v>
      </c>
      <c r="E77" s="101" t="s">
        <v>156</v>
      </c>
      <c r="F77" s="101" t="s">
        <v>161</v>
      </c>
      <c r="G77" s="78" t="s">
        <v>52</v>
      </c>
      <c r="H77" s="102" t="s">
        <v>162</v>
      </c>
      <c r="I77" s="103" t="s">
        <v>54</v>
      </c>
      <c r="J77" s="103" t="s">
        <v>55</v>
      </c>
      <c r="K77" s="103" t="s">
        <v>159</v>
      </c>
      <c r="L77" s="78" t="s">
        <v>57</v>
      </c>
      <c r="M77" s="78" t="s">
        <v>75</v>
      </c>
      <c r="N77" s="78" t="s">
        <v>59</v>
      </c>
      <c r="O77" s="78" t="s">
        <v>60</v>
      </c>
      <c r="P77" s="79" t="str">
        <f t="shared" si="15"/>
        <v>EUS-WP-SWM-PKGM</v>
      </c>
      <c r="Q77" s="88"/>
      <c r="R77" s="80">
        <v>1</v>
      </c>
      <c r="S77" s="104">
        <v>7</v>
      </c>
      <c r="T77" s="104" t="s">
        <v>75</v>
      </c>
      <c r="U77" s="105">
        <v>60</v>
      </c>
      <c r="V77" s="105" t="s">
        <v>75</v>
      </c>
      <c r="W77" s="7">
        <v>0</v>
      </c>
      <c r="X77" s="81">
        <f t="shared" si="16"/>
        <v>0</v>
      </c>
      <c r="Y77" s="40"/>
      <c r="Z77" s="106">
        <f t="shared" si="13"/>
        <v>7</v>
      </c>
      <c r="AA77" s="94">
        <f t="shared" ref="AA77:AA81" si="19">$W77</f>
        <v>0</v>
      </c>
      <c r="AB77" s="81">
        <f t="shared" si="17"/>
        <v>0</v>
      </c>
      <c r="AC77" s="40"/>
      <c r="AD77" s="106">
        <f t="shared" si="14"/>
        <v>7</v>
      </c>
      <c r="AE77" s="94">
        <f t="shared" ref="AE77:AE81" si="20">$W77</f>
        <v>0</v>
      </c>
      <c r="AF77" s="81">
        <f t="shared" si="18"/>
        <v>0</v>
      </c>
      <c r="AG77" s="39"/>
      <c r="AH77" s="39"/>
    </row>
    <row r="78" spans="2:34" s="76" customFormat="1">
      <c r="B78" s="77" t="s">
        <v>163</v>
      </c>
      <c r="C78" s="101" t="s">
        <v>48</v>
      </c>
      <c r="D78" s="101" t="s">
        <v>49</v>
      </c>
      <c r="E78" s="101" t="s">
        <v>156</v>
      </c>
      <c r="F78" s="101" t="s">
        <v>164</v>
      </c>
      <c r="G78" s="78" t="s">
        <v>52</v>
      </c>
      <c r="H78" s="102" t="s">
        <v>165</v>
      </c>
      <c r="I78" s="103" t="s">
        <v>54</v>
      </c>
      <c r="J78" s="103" t="s">
        <v>55</v>
      </c>
      <c r="K78" s="103" t="s">
        <v>159</v>
      </c>
      <c r="L78" s="78" t="s">
        <v>57</v>
      </c>
      <c r="M78" s="78" t="s">
        <v>75</v>
      </c>
      <c r="N78" s="78" t="s">
        <v>59</v>
      </c>
      <c r="O78" s="78" t="s">
        <v>60</v>
      </c>
      <c r="P78" s="79" t="str">
        <f t="shared" si="15"/>
        <v>EUS-WP-SWM-PKGC</v>
      </c>
      <c r="Q78" s="88"/>
      <c r="R78" s="80">
        <v>1</v>
      </c>
      <c r="S78" s="104">
        <v>1</v>
      </c>
      <c r="T78" s="104" t="s">
        <v>75</v>
      </c>
      <c r="U78" s="105">
        <v>60</v>
      </c>
      <c r="V78" s="105" t="s">
        <v>75</v>
      </c>
      <c r="W78" s="7">
        <v>0</v>
      </c>
      <c r="X78" s="81">
        <f t="shared" si="16"/>
        <v>0</v>
      </c>
      <c r="Y78" s="40"/>
      <c r="Z78" s="106">
        <f t="shared" si="13"/>
        <v>1</v>
      </c>
      <c r="AA78" s="94">
        <f t="shared" si="19"/>
        <v>0</v>
      </c>
      <c r="AB78" s="81">
        <f t="shared" si="17"/>
        <v>0</v>
      </c>
      <c r="AC78" s="40"/>
      <c r="AD78" s="106">
        <f t="shared" si="14"/>
        <v>1</v>
      </c>
      <c r="AE78" s="94">
        <f t="shared" si="20"/>
        <v>0</v>
      </c>
      <c r="AF78" s="81">
        <f t="shared" si="18"/>
        <v>0</v>
      </c>
      <c r="AG78" s="39"/>
      <c r="AH78" s="39"/>
    </row>
    <row r="79" spans="2:34" s="76" customFormat="1">
      <c r="B79" s="77" t="s">
        <v>166</v>
      </c>
      <c r="C79" s="101" t="s">
        <v>48</v>
      </c>
      <c r="D79" s="101" t="s">
        <v>49</v>
      </c>
      <c r="E79" s="101" t="s">
        <v>156</v>
      </c>
      <c r="F79" s="101" t="s">
        <v>167</v>
      </c>
      <c r="G79" s="78" t="s">
        <v>52</v>
      </c>
      <c r="H79" s="102" t="s">
        <v>168</v>
      </c>
      <c r="I79" s="103" t="s">
        <v>54</v>
      </c>
      <c r="J79" s="103" t="s">
        <v>55</v>
      </c>
      <c r="K79" s="103" t="s">
        <v>159</v>
      </c>
      <c r="L79" s="78" t="s">
        <v>57</v>
      </c>
      <c r="M79" s="78" t="s">
        <v>75</v>
      </c>
      <c r="N79" s="78" t="s">
        <v>59</v>
      </c>
      <c r="O79" s="78" t="s">
        <v>60</v>
      </c>
      <c r="P79" s="79" t="str">
        <f t="shared" si="15"/>
        <v>EUS-WP-SWM-PKGSE</v>
      </c>
      <c r="Q79" s="73"/>
      <c r="R79" s="80">
        <v>1</v>
      </c>
      <c r="S79" s="104">
        <v>1</v>
      </c>
      <c r="T79" s="104" t="s">
        <v>75</v>
      </c>
      <c r="U79" s="105">
        <v>60</v>
      </c>
      <c r="V79" s="105" t="s">
        <v>75</v>
      </c>
      <c r="W79" s="7">
        <v>0</v>
      </c>
      <c r="X79" s="81">
        <f t="shared" si="16"/>
        <v>0</v>
      </c>
      <c r="Y79" s="40"/>
      <c r="Z79" s="106">
        <f t="shared" si="13"/>
        <v>1</v>
      </c>
      <c r="AA79" s="94">
        <f t="shared" si="19"/>
        <v>0</v>
      </c>
      <c r="AB79" s="81">
        <f t="shared" si="17"/>
        <v>0</v>
      </c>
      <c r="AC79" s="40"/>
      <c r="AD79" s="106">
        <f t="shared" si="14"/>
        <v>1</v>
      </c>
      <c r="AE79" s="94">
        <f t="shared" si="20"/>
        <v>0</v>
      </c>
      <c r="AF79" s="81">
        <f t="shared" si="18"/>
        <v>0</v>
      </c>
      <c r="AG79" s="39"/>
      <c r="AH79" s="39"/>
    </row>
    <row r="80" spans="2:34" s="76" customFormat="1">
      <c r="B80" s="77" t="s">
        <v>169</v>
      </c>
      <c r="C80" s="101" t="s">
        <v>48</v>
      </c>
      <c r="D80" s="101" t="s">
        <v>49</v>
      </c>
      <c r="E80" s="101" t="s">
        <v>156</v>
      </c>
      <c r="F80" s="101" t="s">
        <v>170</v>
      </c>
      <c r="G80" s="78" t="s">
        <v>52</v>
      </c>
      <c r="H80" s="102" t="s">
        <v>171</v>
      </c>
      <c r="I80" s="103" t="s">
        <v>54</v>
      </c>
      <c r="J80" s="103" t="s">
        <v>55</v>
      </c>
      <c r="K80" s="103" t="s">
        <v>159</v>
      </c>
      <c r="L80" s="78" t="s">
        <v>57</v>
      </c>
      <c r="M80" s="78" t="s">
        <v>75</v>
      </c>
      <c r="N80" s="78" t="s">
        <v>59</v>
      </c>
      <c r="O80" s="78" t="s">
        <v>60</v>
      </c>
      <c r="P80" s="79" t="str">
        <f t="shared" si="15"/>
        <v>EUS-WP-SWM-PKGME</v>
      </c>
      <c r="Q80" s="73"/>
      <c r="R80" s="80">
        <v>1</v>
      </c>
      <c r="S80" s="104">
        <v>1</v>
      </c>
      <c r="T80" s="104" t="s">
        <v>75</v>
      </c>
      <c r="U80" s="105">
        <v>60</v>
      </c>
      <c r="V80" s="105" t="s">
        <v>75</v>
      </c>
      <c r="W80" s="7">
        <v>0</v>
      </c>
      <c r="X80" s="81">
        <f t="shared" si="16"/>
        <v>0</v>
      </c>
      <c r="Y80" s="40"/>
      <c r="Z80" s="106">
        <f t="shared" si="13"/>
        <v>1</v>
      </c>
      <c r="AA80" s="94">
        <f t="shared" si="19"/>
        <v>0</v>
      </c>
      <c r="AB80" s="81">
        <f t="shared" si="17"/>
        <v>0</v>
      </c>
      <c r="AC80" s="40"/>
      <c r="AD80" s="106">
        <f t="shared" si="14"/>
        <v>1</v>
      </c>
      <c r="AE80" s="94">
        <f t="shared" si="20"/>
        <v>0</v>
      </c>
      <c r="AF80" s="81">
        <f t="shared" si="18"/>
        <v>0</v>
      </c>
      <c r="AG80" s="39"/>
      <c r="AH80" s="39"/>
    </row>
    <row r="81" spans="2:34" s="76" customFormat="1">
      <c r="B81" s="77" t="s">
        <v>172</v>
      </c>
      <c r="C81" s="101" t="s">
        <v>48</v>
      </c>
      <c r="D81" s="101" t="s">
        <v>49</v>
      </c>
      <c r="E81" s="101" t="s">
        <v>156</v>
      </c>
      <c r="F81" s="101" t="s">
        <v>173</v>
      </c>
      <c r="G81" s="78" t="s">
        <v>52</v>
      </c>
      <c r="H81" s="102" t="s">
        <v>174</v>
      </c>
      <c r="I81" s="103" t="s">
        <v>54</v>
      </c>
      <c r="J81" s="103" t="s">
        <v>55</v>
      </c>
      <c r="K81" s="103" t="s">
        <v>159</v>
      </c>
      <c r="L81" s="78" t="s">
        <v>57</v>
      </c>
      <c r="M81" s="78" t="s">
        <v>75</v>
      </c>
      <c r="N81" s="78" t="s">
        <v>59</v>
      </c>
      <c r="O81" s="78" t="s">
        <v>60</v>
      </c>
      <c r="P81" s="79" t="str">
        <f t="shared" si="15"/>
        <v>EUS-WP-SWM-PKGCE</v>
      </c>
      <c r="Q81" s="73"/>
      <c r="R81" s="80">
        <v>1</v>
      </c>
      <c r="S81" s="104">
        <v>1</v>
      </c>
      <c r="T81" s="104" t="s">
        <v>75</v>
      </c>
      <c r="U81" s="105">
        <v>60</v>
      </c>
      <c r="V81" s="105" t="s">
        <v>75</v>
      </c>
      <c r="W81" s="7">
        <v>0</v>
      </c>
      <c r="X81" s="81">
        <f t="shared" si="16"/>
        <v>0</v>
      </c>
      <c r="Y81" s="40"/>
      <c r="Z81" s="106">
        <f t="shared" si="13"/>
        <v>1</v>
      </c>
      <c r="AA81" s="94">
        <f t="shared" si="19"/>
        <v>0</v>
      </c>
      <c r="AB81" s="81">
        <f t="shared" si="17"/>
        <v>0</v>
      </c>
      <c r="AC81" s="40"/>
      <c r="AD81" s="106">
        <f t="shared" si="14"/>
        <v>1</v>
      </c>
      <c r="AE81" s="94">
        <f t="shared" si="20"/>
        <v>0</v>
      </c>
      <c r="AF81" s="81">
        <f t="shared" si="18"/>
        <v>0</v>
      </c>
      <c r="AG81" s="39"/>
      <c r="AH81" s="39"/>
    </row>
    <row r="82" spans="2:34" s="62" customFormat="1" ht="15">
      <c r="B82" s="82"/>
      <c r="C82" s="83"/>
      <c r="D82" s="83"/>
      <c r="E82" s="83"/>
      <c r="F82" s="84" t="str">
        <f>"Zwischensumme "&amp;E76</f>
        <v>Zwischensumme Software Management</v>
      </c>
      <c r="G82" s="83"/>
      <c r="H82" s="83"/>
      <c r="I82" s="85"/>
      <c r="J82" s="85"/>
      <c r="K82" s="85"/>
      <c r="L82" s="100"/>
      <c r="M82" s="86"/>
      <c r="N82" s="86"/>
      <c r="O82" s="100"/>
      <c r="P82" s="87"/>
      <c r="Q82" s="73"/>
      <c r="R82" s="89"/>
      <c r="S82" s="90"/>
      <c r="T82" s="90"/>
      <c r="U82" s="85"/>
      <c r="V82" s="85"/>
      <c r="W82" s="83"/>
      <c r="X82" s="91">
        <f>SUM(X76:X81)</f>
        <v>0</v>
      </c>
      <c r="Y82" s="40"/>
      <c r="Z82" s="92"/>
      <c r="AA82" s="93"/>
      <c r="AB82" s="91">
        <f>SUM(AB76:AB81)</f>
        <v>0</v>
      </c>
      <c r="AC82" s="40"/>
      <c r="AD82" s="92"/>
      <c r="AE82" s="93"/>
      <c r="AF82" s="91">
        <f>SUM(AF76:AF81)</f>
        <v>0</v>
      </c>
      <c r="AG82" s="39"/>
      <c r="AH82" s="39"/>
    </row>
    <row r="83" spans="2:34" s="76" customFormat="1">
      <c r="B83" s="77" t="s">
        <v>175</v>
      </c>
      <c r="C83" s="288" t="s">
        <v>48</v>
      </c>
      <c r="D83" s="288" t="s">
        <v>49</v>
      </c>
      <c r="E83" s="288" t="s">
        <v>176</v>
      </c>
      <c r="F83" s="288" t="s">
        <v>177</v>
      </c>
      <c r="G83" s="287" t="s">
        <v>52</v>
      </c>
      <c r="H83" s="287" t="s">
        <v>178</v>
      </c>
      <c r="I83" s="287" t="s">
        <v>54</v>
      </c>
      <c r="J83" s="287" t="s">
        <v>55</v>
      </c>
      <c r="K83" s="287" t="s">
        <v>56</v>
      </c>
      <c r="L83" s="287" t="s">
        <v>57</v>
      </c>
      <c r="M83" s="71" t="s">
        <v>68</v>
      </c>
      <c r="N83" s="287" t="s">
        <v>59</v>
      </c>
      <c r="O83" s="287" t="s">
        <v>60</v>
      </c>
      <c r="P83" s="72" t="str">
        <f>H83&amp;"-"&amp;M83</f>
        <v>EUS-WP-PS-ADM-Bronze</v>
      </c>
      <c r="Q83" s="73"/>
      <c r="R83" s="80">
        <v>0.9</v>
      </c>
      <c r="S83" s="289">
        <v>1400</v>
      </c>
      <c r="T83" s="289">
        <v>700</v>
      </c>
      <c r="U83" s="289">
        <v>60</v>
      </c>
      <c r="V83" s="289">
        <v>60</v>
      </c>
      <c r="W83" s="7">
        <v>0</v>
      </c>
      <c r="X83" s="81">
        <f>(S83*R83*W83*U83)</f>
        <v>0</v>
      </c>
      <c r="Y83" s="40"/>
      <c r="Z83" s="297">
        <f t="shared" si="13"/>
        <v>1400</v>
      </c>
      <c r="AA83" s="8"/>
      <c r="AB83" s="81">
        <f>+Z83*AA83*12*R83</f>
        <v>0</v>
      </c>
      <c r="AC83" s="40"/>
      <c r="AD83" s="297">
        <f t="shared" si="14"/>
        <v>1400</v>
      </c>
      <c r="AE83" s="8"/>
      <c r="AF83" s="81">
        <f>+AD83*AE83*12*R83</f>
        <v>0</v>
      </c>
      <c r="AG83" s="39"/>
      <c r="AH83" s="39"/>
    </row>
    <row r="84" spans="2:34" s="76" customFormat="1">
      <c r="B84" s="77" t="s">
        <v>179</v>
      </c>
      <c r="C84" s="286" t="s">
        <v>48</v>
      </c>
      <c r="D84" s="286" t="s">
        <v>49</v>
      </c>
      <c r="E84" s="286" t="s">
        <v>176</v>
      </c>
      <c r="F84" s="286" t="s">
        <v>177</v>
      </c>
      <c r="G84" s="283" t="s">
        <v>52</v>
      </c>
      <c r="H84" s="283" t="s">
        <v>178</v>
      </c>
      <c r="I84" s="283" t="s">
        <v>54</v>
      </c>
      <c r="J84" s="283" t="s">
        <v>55</v>
      </c>
      <c r="K84" s="283" t="s">
        <v>56</v>
      </c>
      <c r="L84" s="283" t="s">
        <v>57</v>
      </c>
      <c r="M84" s="78" t="s">
        <v>62</v>
      </c>
      <c r="N84" s="283" t="s">
        <v>59</v>
      </c>
      <c r="O84" s="283" t="s">
        <v>60</v>
      </c>
      <c r="P84" s="79" t="str">
        <f>H84&amp;"-"&amp;M84</f>
        <v>EUS-WP-PS-ADM-Silber</v>
      </c>
      <c r="Q84" s="73"/>
      <c r="R84" s="80">
        <f>1-R83</f>
        <v>9.9999999999999978E-2</v>
      </c>
      <c r="S84" s="291"/>
      <c r="T84" s="291"/>
      <c r="U84" s="291">
        <v>60</v>
      </c>
      <c r="V84" s="291">
        <v>60</v>
      </c>
      <c r="W84" s="7">
        <v>0</v>
      </c>
      <c r="X84" s="81">
        <f>(S83*R84*W84*U83)</f>
        <v>0</v>
      </c>
      <c r="Y84" s="40"/>
      <c r="Z84" s="299"/>
      <c r="AA84" s="8"/>
      <c r="AB84" s="81">
        <f>+Z83*AA84*12*R84</f>
        <v>0</v>
      </c>
      <c r="AC84" s="40"/>
      <c r="AD84" s="299"/>
      <c r="AE84" s="8"/>
      <c r="AF84" s="81">
        <f>+AD83*AE84*12*R84</f>
        <v>0</v>
      </c>
      <c r="AG84" s="39"/>
      <c r="AH84" s="39"/>
    </row>
    <row r="85" spans="2:34" s="62" customFormat="1" ht="15">
      <c r="B85" s="82"/>
      <c r="C85" s="83"/>
      <c r="D85" s="83"/>
      <c r="E85" s="83"/>
      <c r="F85" s="84" t="str">
        <f>"Zwischensumme "&amp;E83</f>
        <v>Zwischensumme Arbeitsplatzdruck</v>
      </c>
      <c r="G85" s="83"/>
      <c r="H85" s="83"/>
      <c r="I85" s="85"/>
      <c r="J85" s="85"/>
      <c r="K85" s="85"/>
      <c r="L85" s="100"/>
      <c r="M85" s="86"/>
      <c r="N85" s="86"/>
      <c r="O85" s="100"/>
      <c r="P85" s="87"/>
      <c r="Q85" s="73"/>
      <c r="R85" s="89"/>
      <c r="S85" s="90"/>
      <c r="T85" s="90"/>
      <c r="U85" s="85"/>
      <c r="V85" s="85"/>
      <c r="W85" s="83"/>
      <c r="X85" s="91">
        <f>SUM(X83:X84)</f>
        <v>0</v>
      </c>
      <c r="Y85" s="40"/>
      <c r="Z85" s="92"/>
      <c r="AA85" s="93"/>
      <c r="AB85" s="91">
        <f>SUM(AB83:AB84)</f>
        <v>0</v>
      </c>
      <c r="AC85" s="40"/>
      <c r="AD85" s="92"/>
      <c r="AE85" s="93"/>
      <c r="AF85" s="91">
        <f>SUM(AF83:AF84)</f>
        <v>0</v>
      </c>
      <c r="AG85" s="39"/>
      <c r="AH85" s="39"/>
    </row>
    <row r="86" spans="2:34" s="62" customFormat="1" ht="15.75" customHeight="1">
      <c r="B86" s="107" t="s">
        <v>180</v>
      </c>
      <c r="C86" s="108"/>
      <c r="D86" s="108"/>
      <c r="E86" s="109"/>
      <c r="F86" s="110"/>
      <c r="G86" s="111"/>
      <c r="H86" s="112"/>
      <c r="I86" s="113"/>
      <c r="J86" s="113"/>
      <c r="K86" s="113"/>
      <c r="L86" s="113"/>
      <c r="M86" s="113"/>
      <c r="N86" s="113"/>
      <c r="O86" s="113"/>
      <c r="P86" s="114"/>
      <c r="Q86" s="73"/>
      <c r="R86" s="115"/>
      <c r="S86" s="116"/>
      <c r="T86" s="116"/>
      <c r="U86" s="113"/>
      <c r="V86" s="113"/>
      <c r="W86" s="112"/>
      <c r="X86" s="117"/>
      <c r="Y86" s="40"/>
      <c r="Z86" s="118"/>
      <c r="AA86" s="119"/>
      <c r="AB86" s="117"/>
      <c r="AC86" s="40"/>
      <c r="AD86" s="118"/>
      <c r="AE86" s="119"/>
      <c r="AF86" s="117"/>
      <c r="AG86" s="39"/>
      <c r="AH86" s="39"/>
    </row>
    <row r="87" spans="2:34" s="76" customFormat="1">
      <c r="B87" s="120" t="s">
        <v>181</v>
      </c>
      <c r="C87" s="284" t="s">
        <v>48</v>
      </c>
      <c r="D87" s="284" t="s">
        <v>182</v>
      </c>
      <c r="E87" s="284" t="s">
        <v>183</v>
      </c>
      <c r="F87" s="284" t="s">
        <v>184</v>
      </c>
      <c r="G87" s="281" t="s">
        <v>52</v>
      </c>
      <c r="H87" s="281" t="s">
        <v>185</v>
      </c>
      <c r="I87" s="281" t="s">
        <v>54</v>
      </c>
      <c r="J87" s="281" t="s">
        <v>55</v>
      </c>
      <c r="K87" s="281" t="s">
        <v>186</v>
      </c>
      <c r="L87" s="281" t="s">
        <v>57</v>
      </c>
      <c r="M87" s="78" t="s">
        <v>68</v>
      </c>
      <c r="N87" s="281" t="s">
        <v>59</v>
      </c>
      <c r="O87" s="281" t="s">
        <v>69</v>
      </c>
      <c r="P87" s="79" t="str">
        <f t="shared" ref="P87:P92" si="21">H87&amp;"-"&amp;M87</f>
        <v>EUS-UC-COLL-ES-Bronze</v>
      </c>
      <c r="Q87" s="88"/>
      <c r="R87" s="80">
        <v>0.1</v>
      </c>
      <c r="S87" s="289">
        <v>22000</v>
      </c>
      <c r="T87" s="289">
        <v>18000</v>
      </c>
      <c r="U87" s="289">
        <v>60</v>
      </c>
      <c r="V87" s="289">
        <v>60</v>
      </c>
      <c r="W87" s="7">
        <v>0</v>
      </c>
      <c r="X87" s="81">
        <f>(S87*R87*W87*U87)</f>
        <v>0</v>
      </c>
      <c r="Y87" s="40"/>
      <c r="Z87" s="297">
        <f t="shared" si="13"/>
        <v>22000</v>
      </c>
      <c r="AA87" s="8"/>
      <c r="AB87" s="81">
        <f>+Z87*AA87*12*R87</f>
        <v>0</v>
      </c>
      <c r="AC87" s="40"/>
      <c r="AD87" s="297">
        <f t="shared" si="14"/>
        <v>22000</v>
      </c>
      <c r="AE87" s="8">
        <v>0</v>
      </c>
      <c r="AF87" s="81">
        <f>+AD87*AE87*12*R87</f>
        <v>0</v>
      </c>
      <c r="AG87" s="39"/>
      <c r="AH87" s="39"/>
    </row>
    <row r="88" spans="2:34" s="76" customFormat="1">
      <c r="B88" s="120" t="s">
        <v>187</v>
      </c>
      <c r="C88" s="285" t="s">
        <v>48</v>
      </c>
      <c r="D88" s="285" t="s">
        <v>182</v>
      </c>
      <c r="E88" s="285" t="s">
        <v>183</v>
      </c>
      <c r="F88" s="285" t="s">
        <v>184</v>
      </c>
      <c r="G88" s="282" t="s">
        <v>52</v>
      </c>
      <c r="H88" s="282" t="s">
        <v>185</v>
      </c>
      <c r="I88" s="282" t="s">
        <v>54</v>
      </c>
      <c r="J88" s="282" t="s">
        <v>55</v>
      </c>
      <c r="K88" s="282" t="s">
        <v>186</v>
      </c>
      <c r="L88" s="282" t="s">
        <v>57</v>
      </c>
      <c r="M88" s="78" t="s">
        <v>62</v>
      </c>
      <c r="N88" s="282" t="s">
        <v>59</v>
      </c>
      <c r="O88" s="282" t="s">
        <v>69</v>
      </c>
      <c r="P88" s="79" t="str">
        <f t="shared" si="21"/>
        <v>EUS-UC-COLL-ES-Silber</v>
      </c>
      <c r="Q88" s="73"/>
      <c r="R88" s="80">
        <v>0.8</v>
      </c>
      <c r="S88" s="290">
        <v>22000</v>
      </c>
      <c r="T88" s="290">
        <v>18000</v>
      </c>
      <c r="U88" s="290">
        <v>60</v>
      </c>
      <c r="V88" s="290">
        <v>60</v>
      </c>
      <c r="W88" s="7">
        <v>0</v>
      </c>
      <c r="X88" s="81">
        <f>(S87*R88*W88*U87)</f>
        <v>0</v>
      </c>
      <c r="Y88" s="40"/>
      <c r="Z88" s="298"/>
      <c r="AA88" s="8"/>
      <c r="AB88" s="81">
        <f>+Z87*AA88*12*R88</f>
        <v>0</v>
      </c>
      <c r="AC88" s="40"/>
      <c r="AD88" s="298">
        <f t="shared" si="14"/>
        <v>0</v>
      </c>
      <c r="AE88" s="8">
        <v>0</v>
      </c>
      <c r="AF88" s="81">
        <f>+AD87*AE88*12*R88</f>
        <v>0</v>
      </c>
      <c r="AG88" s="39"/>
      <c r="AH88" s="39"/>
    </row>
    <row r="89" spans="2:34" s="76" customFormat="1">
      <c r="B89" s="120" t="s">
        <v>188</v>
      </c>
      <c r="C89" s="286" t="s">
        <v>48</v>
      </c>
      <c r="D89" s="286" t="s">
        <v>182</v>
      </c>
      <c r="E89" s="286" t="s">
        <v>183</v>
      </c>
      <c r="F89" s="286" t="s">
        <v>184</v>
      </c>
      <c r="G89" s="283" t="s">
        <v>52</v>
      </c>
      <c r="H89" s="283" t="s">
        <v>185</v>
      </c>
      <c r="I89" s="283" t="s">
        <v>54</v>
      </c>
      <c r="J89" s="283" t="s">
        <v>55</v>
      </c>
      <c r="K89" s="283" t="s">
        <v>186</v>
      </c>
      <c r="L89" s="283" t="s">
        <v>57</v>
      </c>
      <c r="M89" s="78" t="s">
        <v>72</v>
      </c>
      <c r="N89" s="283" t="s">
        <v>59</v>
      </c>
      <c r="O89" s="283" t="s">
        <v>69</v>
      </c>
      <c r="P89" s="79" t="str">
        <f t="shared" si="21"/>
        <v>EUS-UC-COLL-ES-Gold</v>
      </c>
      <c r="Q89" s="73"/>
      <c r="R89" s="80">
        <v>0.1</v>
      </c>
      <c r="S89" s="291">
        <v>22000</v>
      </c>
      <c r="T89" s="291">
        <v>18000</v>
      </c>
      <c r="U89" s="291">
        <v>60</v>
      </c>
      <c r="V89" s="291">
        <v>60</v>
      </c>
      <c r="W89" s="7">
        <v>0</v>
      </c>
      <c r="X89" s="81">
        <f>(S87*R89*W89*U87)</f>
        <v>0</v>
      </c>
      <c r="Y89" s="40"/>
      <c r="Z89" s="299"/>
      <c r="AA89" s="8"/>
      <c r="AB89" s="81">
        <f>+Z87*AA89*12*R89</f>
        <v>0</v>
      </c>
      <c r="AC89" s="40"/>
      <c r="AD89" s="299">
        <f t="shared" si="14"/>
        <v>0</v>
      </c>
      <c r="AE89" s="8">
        <v>0</v>
      </c>
      <c r="AF89" s="81">
        <f>+AD87*AE89*12*R89</f>
        <v>0</v>
      </c>
      <c r="AG89" s="39"/>
      <c r="AH89" s="39"/>
    </row>
    <row r="90" spans="2:34" s="76" customFormat="1">
      <c r="B90" s="120" t="s">
        <v>189</v>
      </c>
      <c r="C90" s="284" t="s">
        <v>48</v>
      </c>
      <c r="D90" s="284" t="s">
        <v>182</v>
      </c>
      <c r="E90" s="284" t="s">
        <v>183</v>
      </c>
      <c r="F90" s="284" t="s">
        <v>190</v>
      </c>
      <c r="G90" s="281" t="s">
        <v>52</v>
      </c>
      <c r="H90" s="281" t="s">
        <v>191</v>
      </c>
      <c r="I90" s="281" t="s">
        <v>54</v>
      </c>
      <c r="J90" s="281" t="s">
        <v>55</v>
      </c>
      <c r="K90" s="281" t="s">
        <v>192</v>
      </c>
      <c r="L90" s="281" t="s">
        <v>57</v>
      </c>
      <c r="M90" s="78" t="s">
        <v>68</v>
      </c>
      <c r="N90" s="281" t="s">
        <v>59</v>
      </c>
      <c r="O90" s="281" t="s">
        <v>69</v>
      </c>
      <c r="P90" s="79" t="str">
        <f t="shared" si="21"/>
        <v>EUS-UC-COLL-FS-Bronze</v>
      </c>
      <c r="Q90" s="88"/>
      <c r="R90" s="80">
        <v>0.1</v>
      </c>
      <c r="S90" s="289">
        <v>250</v>
      </c>
      <c r="T90" s="289">
        <v>100</v>
      </c>
      <c r="U90" s="289">
        <v>60</v>
      </c>
      <c r="V90" s="289">
        <v>36</v>
      </c>
      <c r="W90" s="7"/>
      <c r="X90" s="81">
        <f>(S90*R90*W90*U90)</f>
        <v>0</v>
      </c>
      <c r="Y90" s="40"/>
      <c r="Z90" s="297">
        <f t="shared" si="13"/>
        <v>250</v>
      </c>
      <c r="AA90" s="94">
        <f>W90</f>
        <v>0</v>
      </c>
      <c r="AB90" s="81">
        <f>+Z90*AA90*12*R90</f>
        <v>0</v>
      </c>
      <c r="AC90" s="40"/>
      <c r="AD90" s="297">
        <f t="shared" si="14"/>
        <v>250</v>
      </c>
      <c r="AE90" s="94">
        <f t="shared" ref="AE90:AE92" si="22">$W90</f>
        <v>0</v>
      </c>
      <c r="AF90" s="81">
        <f>+AD90*AE90*12*R90</f>
        <v>0</v>
      </c>
      <c r="AG90" s="39"/>
      <c r="AH90" s="39"/>
    </row>
    <row r="91" spans="2:34" s="76" customFormat="1">
      <c r="B91" s="120" t="s">
        <v>193</v>
      </c>
      <c r="C91" s="285" t="s">
        <v>48</v>
      </c>
      <c r="D91" s="285" t="s">
        <v>182</v>
      </c>
      <c r="E91" s="285" t="s">
        <v>183</v>
      </c>
      <c r="F91" s="285" t="s">
        <v>190</v>
      </c>
      <c r="G91" s="282" t="s">
        <v>52</v>
      </c>
      <c r="H91" s="282" t="s">
        <v>191</v>
      </c>
      <c r="I91" s="282" t="s">
        <v>54</v>
      </c>
      <c r="J91" s="282" t="s">
        <v>55</v>
      </c>
      <c r="K91" s="282" t="s">
        <v>192</v>
      </c>
      <c r="L91" s="282" t="s">
        <v>57</v>
      </c>
      <c r="M91" s="78" t="s">
        <v>62</v>
      </c>
      <c r="N91" s="282" t="s">
        <v>59</v>
      </c>
      <c r="O91" s="282" t="s">
        <v>69</v>
      </c>
      <c r="P91" s="79" t="str">
        <f t="shared" si="21"/>
        <v>EUS-UC-COLL-FS-Silber</v>
      </c>
      <c r="Q91" s="88"/>
      <c r="R91" s="80">
        <v>0.8</v>
      </c>
      <c r="S91" s="290">
        <v>250</v>
      </c>
      <c r="T91" s="290">
        <v>100</v>
      </c>
      <c r="U91" s="290">
        <v>60</v>
      </c>
      <c r="V91" s="290">
        <v>36</v>
      </c>
      <c r="W91" s="7">
        <v>0</v>
      </c>
      <c r="X91" s="81">
        <f>(S90*R91*W91*U90)</f>
        <v>0</v>
      </c>
      <c r="Y91" s="40"/>
      <c r="Z91" s="298"/>
      <c r="AA91" s="94">
        <f t="shared" ref="AA91:AA92" si="23">W91</f>
        <v>0</v>
      </c>
      <c r="AB91" s="81">
        <f>+Z90*AA91*12*R91</f>
        <v>0</v>
      </c>
      <c r="AC91" s="40"/>
      <c r="AD91" s="298">
        <f t="shared" si="14"/>
        <v>0</v>
      </c>
      <c r="AE91" s="94">
        <f t="shared" si="22"/>
        <v>0</v>
      </c>
      <c r="AF91" s="81">
        <f>+AD90*AE91*12*R91</f>
        <v>0</v>
      </c>
      <c r="AG91" s="39"/>
      <c r="AH91" s="39"/>
    </row>
    <row r="92" spans="2:34" s="76" customFormat="1">
      <c r="B92" s="120" t="s">
        <v>194</v>
      </c>
      <c r="C92" s="286" t="s">
        <v>48</v>
      </c>
      <c r="D92" s="286" t="s">
        <v>182</v>
      </c>
      <c r="E92" s="286" t="s">
        <v>183</v>
      </c>
      <c r="F92" s="286" t="s">
        <v>190</v>
      </c>
      <c r="G92" s="283" t="s">
        <v>52</v>
      </c>
      <c r="H92" s="283" t="s">
        <v>191</v>
      </c>
      <c r="I92" s="283" t="s">
        <v>54</v>
      </c>
      <c r="J92" s="283" t="s">
        <v>55</v>
      </c>
      <c r="K92" s="283" t="s">
        <v>192</v>
      </c>
      <c r="L92" s="283" t="s">
        <v>57</v>
      </c>
      <c r="M92" s="78" t="s">
        <v>72</v>
      </c>
      <c r="N92" s="283" t="s">
        <v>59</v>
      </c>
      <c r="O92" s="283" t="s">
        <v>69</v>
      </c>
      <c r="P92" s="79" t="str">
        <f t="shared" si="21"/>
        <v>EUS-UC-COLL-FS-Gold</v>
      </c>
      <c r="Q92" s="73"/>
      <c r="R92" s="80">
        <v>0.1</v>
      </c>
      <c r="S92" s="291">
        <v>250</v>
      </c>
      <c r="T92" s="291">
        <v>100</v>
      </c>
      <c r="U92" s="291">
        <v>60</v>
      </c>
      <c r="V92" s="291">
        <v>36</v>
      </c>
      <c r="W92" s="7">
        <v>0</v>
      </c>
      <c r="X92" s="81">
        <f>(S90*R92*W92*U90)</f>
        <v>0</v>
      </c>
      <c r="Y92" s="40"/>
      <c r="Z92" s="299"/>
      <c r="AA92" s="94">
        <f t="shared" si="23"/>
        <v>0</v>
      </c>
      <c r="AB92" s="81">
        <f>+Z90*AA92*12*R92</f>
        <v>0</v>
      </c>
      <c r="AC92" s="40"/>
      <c r="AD92" s="299">
        <f t="shared" si="14"/>
        <v>0</v>
      </c>
      <c r="AE92" s="94">
        <f t="shared" si="22"/>
        <v>0</v>
      </c>
      <c r="AF92" s="81">
        <f>+AD90*AE92*12*R92</f>
        <v>0</v>
      </c>
      <c r="AG92" s="39"/>
      <c r="AH92" s="39"/>
    </row>
    <row r="93" spans="2:34" s="62" customFormat="1" ht="15">
      <c r="B93" s="82"/>
      <c r="C93" s="83"/>
      <c r="D93" s="83"/>
      <c r="E93" s="83"/>
      <c r="F93" s="84" t="str">
        <f>"Zwischensumme "&amp;E88</f>
        <v>Zwischensumme Unified Collaboration &amp; Communication</v>
      </c>
      <c r="G93" s="83"/>
      <c r="H93" s="83"/>
      <c r="I93" s="85"/>
      <c r="J93" s="85"/>
      <c r="K93" s="85"/>
      <c r="L93" s="100"/>
      <c r="M93" s="86"/>
      <c r="N93" s="86"/>
      <c r="O93" s="100"/>
      <c r="P93" s="87"/>
      <c r="Q93" s="73"/>
      <c r="R93" s="89"/>
      <c r="S93" s="90"/>
      <c r="T93" s="90"/>
      <c r="U93" s="85"/>
      <c r="V93" s="85"/>
      <c r="W93" s="83"/>
      <c r="X93" s="91">
        <f>SUM(X87:X92)</f>
        <v>0</v>
      </c>
      <c r="Y93" s="40"/>
      <c r="Z93" s="92"/>
      <c r="AA93" s="93"/>
      <c r="AB93" s="91">
        <f>SUM(AB87:AB92)</f>
        <v>0</v>
      </c>
      <c r="AC93" s="40"/>
      <c r="AD93" s="92"/>
      <c r="AE93" s="93"/>
      <c r="AF93" s="91">
        <f>SUM(AF87:AF92)</f>
        <v>0</v>
      </c>
      <c r="AG93" s="39"/>
      <c r="AH93" s="39"/>
    </row>
    <row r="94" spans="2:34" s="62" customFormat="1" ht="15">
      <c r="B94" s="107" t="s">
        <v>195</v>
      </c>
      <c r="C94" s="108"/>
      <c r="D94" s="108"/>
      <c r="E94" s="109"/>
      <c r="F94" s="110"/>
      <c r="G94" s="111"/>
      <c r="H94" s="112"/>
      <c r="I94" s="113"/>
      <c r="J94" s="113"/>
      <c r="K94" s="113"/>
      <c r="L94" s="111"/>
      <c r="M94" s="111"/>
      <c r="N94" s="111"/>
      <c r="O94" s="111"/>
      <c r="P94" s="121"/>
      <c r="Q94" s="73"/>
      <c r="R94" s="115"/>
      <c r="S94" s="116"/>
      <c r="T94" s="116"/>
      <c r="U94" s="113"/>
      <c r="V94" s="113"/>
      <c r="W94" s="112"/>
      <c r="X94" s="117"/>
      <c r="Y94" s="40"/>
      <c r="Z94" s="118"/>
      <c r="AA94" s="119"/>
      <c r="AB94" s="117"/>
      <c r="AC94" s="40"/>
      <c r="AD94" s="118"/>
      <c r="AE94" s="119"/>
      <c r="AF94" s="117"/>
      <c r="AG94" s="39"/>
      <c r="AH94" s="39"/>
    </row>
    <row r="95" spans="2:34" s="76" customFormat="1">
      <c r="B95" s="122" t="s">
        <v>196</v>
      </c>
      <c r="C95" s="123" t="s">
        <v>48</v>
      </c>
      <c r="D95" s="123" t="s">
        <v>197</v>
      </c>
      <c r="E95" s="123" t="s">
        <v>198</v>
      </c>
      <c r="F95" s="123" t="s">
        <v>199</v>
      </c>
      <c r="G95" s="78" t="s">
        <v>52</v>
      </c>
      <c r="H95" s="102" t="s">
        <v>200</v>
      </c>
      <c r="I95" s="124" t="s">
        <v>54</v>
      </c>
      <c r="J95" s="103" t="s">
        <v>55</v>
      </c>
      <c r="K95" s="125" t="s">
        <v>67</v>
      </c>
      <c r="L95" s="78" t="s">
        <v>57</v>
      </c>
      <c r="M95" s="78" t="s">
        <v>72</v>
      </c>
      <c r="N95" s="78" t="s">
        <v>59</v>
      </c>
      <c r="O95" s="126" t="s">
        <v>201</v>
      </c>
      <c r="P95" s="79" t="str">
        <f>H95&amp;"-"&amp;M95</f>
        <v>IS-CS-VS-WSM-Gold</v>
      </c>
      <c r="Q95" s="88"/>
      <c r="R95" s="80">
        <v>1</v>
      </c>
      <c r="S95" s="104">
        <v>2</v>
      </c>
      <c r="T95" s="104" t="s">
        <v>75</v>
      </c>
      <c r="U95" s="105">
        <v>60</v>
      </c>
      <c r="V95" s="105">
        <v>60</v>
      </c>
      <c r="W95" s="7"/>
      <c r="X95" s="81">
        <f t="shared" ref="X95:X101" si="24">(S95*R95*W95*U95)</f>
        <v>0</v>
      </c>
      <c r="Y95" s="40"/>
      <c r="Z95" s="106">
        <f t="shared" si="13"/>
        <v>2</v>
      </c>
      <c r="AA95" s="8">
        <v>0</v>
      </c>
      <c r="AB95" s="81">
        <f t="shared" ref="AB95:AB102" si="25">+Z95*AA95*12*R95</f>
        <v>0</v>
      </c>
      <c r="AC95" s="40"/>
      <c r="AD95" s="106">
        <f t="shared" si="14"/>
        <v>2</v>
      </c>
      <c r="AE95" s="8">
        <v>0</v>
      </c>
      <c r="AF95" s="81">
        <f>+AD95*AE95*12*R95</f>
        <v>0</v>
      </c>
      <c r="AG95" s="39"/>
      <c r="AH95" s="39"/>
    </row>
    <row r="96" spans="2:34" s="76" customFormat="1">
      <c r="B96" s="122" t="s">
        <v>202</v>
      </c>
      <c r="C96" s="123" t="s">
        <v>48</v>
      </c>
      <c r="D96" s="123" t="s">
        <v>197</v>
      </c>
      <c r="E96" s="123" t="s">
        <v>198</v>
      </c>
      <c r="F96" s="123" t="s">
        <v>203</v>
      </c>
      <c r="G96" s="78" t="s">
        <v>52</v>
      </c>
      <c r="H96" s="102" t="s">
        <v>204</v>
      </c>
      <c r="I96" s="124" t="s">
        <v>54</v>
      </c>
      <c r="J96" s="103" t="s">
        <v>55</v>
      </c>
      <c r="K96" s="125" t="s">
        <v>67</v>
      </c>
      <c r="L96" s="78" t="s">
        <v>57</v>
      </c>
      <c r="M96" s="78" t="s">
        <v>72</v>
      </c>
      <c r="N96" s="78" t="s">
        <v>205</v>
      </c>
      <c r="O96" s="126" t="s">
        <v>201</v>
      </c>
      <c r="P96" s="79" t="str">
        <f>H96&amp;"-"&amp;M96</f>
        <v>IS-CS-VS-LSM-Gold</v>
      </c>
      <c r="Q96" s="88"/>
      <c r="R96" s="80">
        <v>1</v>
      </c>
      <c r="S96" s="104">
        <v>2</v>
      </c>
      <c r="T96" s="104" t="s">
        <v>75</v>
      </c>
      <c r="U96" s="105">
        <v>60</v>
      </c>
      <c r="V96" s="105">
        <v>60</v>
      </c>
      <c r="W96" s="7">
        <v>0</v>
      </c>
      <c r="X96" s="81">
        <f t="shared" si="24"/>
        <v>0</v>
      </c>
      <c r="Y96" s="40"/>
      <c r="Z96" s="106">
        <f t="shared" si="13"/>
        <v>2</v>
      </c>
      <c r="AA96" s="8">
        <v>0</v>
      </c>
      <c r="AB96" s="81">
        <f t="shared" si="25"/>
        <v>0</v>
      </c>
      <c r="AC96" s="40"/>
      <c r="AD96" s="106">
        <f t="shared" si="14"/>
        <v>2</v>
      </c>
      <c r="AE96" s="8">
        <v>0</v>
      </c>
      <c r="AF96" s="81">
        <f>+AD96*AE96*12*R96</f>
        <v>0</v>
      </c>
      <c r="AG96" s="39"/>
      <c r="AH96" s="39"/>
    </row>
    <row r="97" spans="2:34" s="76" customFormat="1">
      <c r="B97" s="122" t="s">
        <v>206</v>
      </c>
      <c r="C97" s="123" t="s">
        <v>48</v>
      </c>
      <c r="D97" s="123" t="s">
        <v>197</v>
      </c>
      <c r="E97" s="123" t="s">
        <v>198</v>
      </c>
      <c r="F97" s="123" t="s">
        <v>207</v>
      </c>
      <c r="G97" s="78" t="s">
        <v>52</v>
      </c>
      <c r="H97" s="102" t="s">
        <v>208</v>
      </c>
      <c r="I97" s="124" t="s">
        <v>54</v>
      </c>
      <c r="J97" s="103" t="s">
        <v>55</v>
      </c>
      <c r="K97" s="125" t="s">
        <v>67</v>
      </c>
      <c r="L97" s="78" t="s">
        <v>57</v>
      </c>
      <c r="M97" s="78" t="s">
        <v>72</v>
      </c>
      <c r="N97" s="78" t="s">
        <v>59</v>
      </c>
      <c r="O97" s="126" t="s">
        <v>201</v>
      </c>
      <c r="P97" s="79" t="str">
        <f t="shared" ref="P97:P98" si="26">H97&amp;"-"&amp;M97</f>
        <v>IS-CS-VS-WSL-Gold</v>
      </c>
      <c r="Q97" s="88"/>
      <c r="R97" s="80">
        <v>1</v>
      </c>
      <c r="S97" s="104">
        <v>25</v>
      </c>
      <c r="T97" s="104" t="s">
        <v>75</v>
      </c>
      <c r="U97" s="105">
        <v>60</v>
      </c>
      <c r="V97" s="105">
        <v>60</v>
      </c>
      <c r="W97" s="7">
        <v>0</v>
      </c>
      <c r="X97" s="81">
        <f t="shared" si="24"/>
        <v>0</v>
      </c>
      <c r="Y97" s="40"/>
      <c r="Z97" s="106">
        <f t="shared" si="13"/>
        <v>25</v>
      </c>
      <c r="AA97" s="8">
        <v>0</v>
      </c>
      <c r="AB97" s="81">
        <f>+Z97*AA97*12*R97</f>
        <v>0</v>
      </c>
      <c r="AC97" s="40"/>
      <c r="AD97" s="106">
        <f t="shared" si="14"/>
        <v>25</v>
      </c>
      <c r="AE97" s="8">
        <v>0</v>
      </c>
      <c r="AF97" s="81">
        <f t="shared" ref="AF97:AF102" si="27">+AD97*AE97*12*R97</f>
        <v>0</v>
      </c>
      <c r="AG97" s="39"/>
      <c r="AH97" s="39"/>
    </row>
    <row r="98" spans="2:34" s="76" customFormat="1">
      <c r="B98" s="122" t="s">
        <v>209</v>
      </c>
      <c r="C98" s="123" t="s">
        <v>48</v>
      </c>
      <c r="D98" s="123" t="s">
        <v>197</v>
      </c>
      <c r="E98" s="123" t="s">
        <v>198</v>
      </c>
      <c r="F98" s="123" t="s">
        <v>210</v>
      </c>
      <c r="G98" s="78" t="s">
        <v>52</v>
      </c>
      <c r="H98" s="102" t="s">
        <v>211</v>
      </c>
      <c r="I98" s="124" t="s">
        <v>54</v>
      </c>
      <c r="J98" s="103" t="s">
        <v>55</v>
      </c>
      <c r="K98" s="125" t="s">
        <v>67</v>
      </c>
      <c r="L98" s="78" t="s">
        <v>57</v>
      </c>
      <c r="M98" s="78" t="s">
        <v>72</v>
      </c>
      <c r="N98" s="78" t="s">
        <v>205</v>
      </c>
      <c r="O98" s="126" t="s">
        <v>201</v>
      </c>
      <c r="P98" s="79" t="str">
        <f t="shared" si="26"/>
        <v>IS-CS-VS-LSL-Gold</v>
      </c>
      <c r="Q98" s="88"/>
      <c r="R98" s="80">
        <v>1</v>
      </c>
      <c r="S98" s="104">
        <v>25</v>
      </c>
      <c r="T98" s="104" t="s">
        <v>75</v>
      </c>
      <c r="U98" s="105">
        <v>60</v>
      </c>
      <c r="V98" s="105">
        <v>60</v>
      </c>
      <c r="W98" s="7">
        <v>0</v>
      </c>
      <c r="X98" s="81">
        <f t="shared" si="24"/>
        <v>0</v>
      </c>
      <c r="Y98" s="40"/>
      <c r="Z98" s="106">
        <f t="shared" si="13"/>
        <v>25</v>
      </c>
      <c r="AA98" s="8">
        <v>0</v>
      </c>
      <c r="AB98" s="81">
        <f>+Z98*AA98*12*R98</f>
        <v>0</v>
      </c>
      <c r="AC98" s="40"/>
      <c r="AD98" s="106">
        <f t="shared" si="14"/>
        <v>25</v>
      </c>
      <c r="AE98" s="8">
        <v>0</v>
      </c>
      <c r="AF98" s="81">
        <f t="shared" ref="AF98" si="28">+AD98*AE98*12*R98</f>
        <v>0</v>
      </c>
      <c r="AG98" s="39"/>
      <c r="AH98" s="39"/>
    </row>
    <row r="99" spans="2:34" s="76" customFormat="1">
      <c r="B99" s="122" t="s">
        <v>212</v>
      </c>
      <c r="C99" s="123" t="s">
        <v>48</v>
      </c>
      <c r="D99" s="123" t="s">
        <v>197</v>
      </c>
      <c r="E99" s="123" t="s">
        <v>198</v>
      </c>
      <c r="F99" s="123" t="s">
        <v>213</v>
      </c>
      <c r="G99" s="78" t="s">
        <v>52</v>
      </c>
      <c r="H99" s="102" t="s">
        <v>214</v>
      </c>
      <c r="I99" s="124" t="s">
        <v>54</v>
      </c>
      <c r="J99" s="103" t="s">
        <v>55</v>
      </c>
      <c r="K99" s="125" t="s">
        <v>67</v>
      </c>
      <c r="L99" s="78" t="s">
        <v>57</v>
      </c>
      <c r="M99" s="78" t="s">
        <v>72</v>
      </c>
      <c r="N99" s="78" t="s">
        <v>59</v>
      </c>
      <c r="O99" s="126" t="s">
        <v>201</v>
      </c>
      <c r="P99" s="79" t="str">
        <f>H99&amp;"-"&amp;M99</f>
        <v>IS-CS-VS-VP02-Gold</v>
      </c>
      <c r="Q99" s="88"/>
      <c r="R99" s="80">
        <v>1</v>
      </c>
      <c r="S99" s="104">
        <v>2</v>
      </c>
      <c r="T99" s="104" t="s">
        <v>75</v>
      </c>
      <c r="U99" s="105">
        <v>60</v>
      </c>
      <c r="V99" s="105">
        <v>60</v>
      </c>
      <c r="W99" s="7">
        <v>0</v>
      </c>
      <c r="X99" s="81">
        <f t="shared" si="24"/>
        <v>0</v>
      </c>
      <c r="Y99" s="40"/>
      <c r="Z99" s="106">
        <f t="shared" si="13"/>
        <v>2</v>
      </c>
      <c r="AA99" s="8">
        <v>0</v>
      </c>
      <c r="AB99" s="81">
        <f t="shared" si="25"/>
        <v>0</v>
      </c>
      <c r="AC99" s="40"/>
      <c r="AD99" s="106">
        <f t="shared" si="14"/>
        <v>2</v>
      </c>
      <c r="AE99" s="8">
        <v>0</v>
      </c>
      <c r="AF99" s="81">
        <f t="shared" si="27"/>
        <v>0</v>
      </c>
      <c r="AG99" s="39"/>
      <c r="AH99" s="39"/>
    </row>
    <row r="100" spans="2:34" s="76" customFormat="1">
      <c r="B100" s="122" t="s">
        <v>215</v>
      </c>
      <c r="C100" s="123" t="s">
        <v>48</v>
      </c>
      <c r="D100" s="123" t="s">
        <v>197</v>
      </c>
      <c r="E100" s="123" t="s">
        <v>198</v>
      </c>
      <c r="F100" s="123" t="s">
        <v>216</v>
      </c>
      <c r="G100" s="78" t="s">
        <v>52</v>
      </c>
      <c r="H100" s="102" t="s">
        <v>217</v>
      </c>
      <c r="I100" s="124" t="s">
        <v>54</v>
      </c>
      <c r="J100" s="103" t="s">
        <v>55</v>
      </c>
      <c r="K100" s="125" t="s">
        <v>67</v>
      </c>
      <c r="L100" s="78" t="s">
        <v>57</v>
      </c>
      <c r="M100" s="78" t="s">
        <v>72</v>
      </c>
      <c r="N100" s="78" t="s">
        <v>59</v>
      </c>
      <c r="O100" s="126" t="s">
        <v>201</v>
      </c>
      <c r="P100" s="79" t="str">
        <f>H100&amp;"-"&amp;M100</f>
        <v>IS-CS-VS-VP04-Gold</v>
      </c>
      <c r="Q100" s="88"/>
      <c r="R100" s="80">
        <v>1</v>
      </c>
      <c r="S100" s="104">
        <v>4</v>
      </c>
      <c r="T100" s="104" t="s">
        <v>75</v>
      </c>
      <c r="U100" s="105">
        <v>60</v>
      </c>
      <c r="V100" s="105">
        <v>60</v>
      </c>
      <c r="W100" s="7">
        <v>0</v>
      </c>
      <c r="X100" s="81">
        <f t="shared" si="24"/>
        <v>0</v>
      </c>
      <c r="Y100" s="40"/>
      <c r="Z100" s="106">
        <f t="shared" si="13"/>
        <v>4</v>
      </c>
      <c r="AA100" s="8">
        <v>0</v>
      </c>
      <c r="AB100" s="81">
        <f t="shared" si="25"/>
        <v>0</v>
      </c>
      <c r="AC100" s="40"/>
      <c r="AD100" s="106">
        <f t="shared" si="14"/>
        <v>4</v>
      </c>
      <c r="AE100" s="8">
        <v>0</v>
      </c>
      <c r="AF100" s="81">
        <f t="shared" si="27"/>
        <v>0</v>
      </c>
      <c r="AG100" s="39"/>
      <c r="AH100" s="39"/>
    </row>
    <row r="101" spans="2:34" s="76" customFormat="1">
      <c r="B101" s="122" t="s">
        <v>218</v>
      </c>
      <c r="C101" s="123" t="s">
        <v>48</v>
      </c>
      <c r="D101" s="123" t="s">
        <v>197</v>
      </c>
      <c r="E101" s="123" t="s">
        <v>198</v>
      </c>
      <c r="F101" s="123" t="s">
        <v>219</v>
      </c>
      <c r="G101" s="78" t="s">
        <v>52</v>
      </c>
      <c r="H101" s="102" t="s">
        <v>220</v>
      </c>
      <c r="I101" s="124" t="s">
        <v>52</v>
      </c>
      <c r="J101" s="103" t="s">
        <v>55</v>
      </c>
      <c r="K101" s="127" t="s">
        <v>221</v>
      </c>
      <c r="L101" s="78" t="s">
        <v>57</v>
      </c>
      <c r="M101" s="78" t="s">
        <v>75</v>
      </c>
      <c r="N101" s="78" t="s">
        <v>59</v>
      </c>
      <c r="O101" s="78" t="s">
        <v>69</v>
      </c>
      <c r="P101" s="79" t="str">
        <f>H101</f>
        <v>IS-CS-VS-VCORE</v>
      </c>
      <c r="Q101" s="73"/>
      <c r="R101" s="80">
        <v>0.5</v>
      </c>
      <c r="S101" s="104">
        <v>2</v>
      </c>
      <c r="T101" s="104" t="s">
        <v>75</v>
      </c>
      <c r="U101" s="105">
        <v>12</v>
      </c>
      <c r="V101" s="105" t="s">
        <v>75</v>
      </c>
      <c r="W101" s="7"/>
      <c r="X101" s="81">
        <f t="shared" si="24"/>
        <v>0</v>
      </c>
      <c r="Y101" s="40"/>
      <c r="Z101" s="106">
        <f t="shared" si="13"/>
        <v>2</v>
      </c>
      <c r="AA101" s="94">
        <f t="shared" ref="AA101:AA102" si="29">$W101</f>
        <v>0</v>
      </c>
      <c r="AB101" s="81">
        <f t="shared" si="25"/>
        <v>0</v>
      </c>
      <c r="AC101" s="40"/>
      <c r="AD101" s="106">
        <f t="shared" si="14"/>
        <v>2</v>
      </c>
      <c r="AE101" s="94">
        <f t="shared" ref="AE101:AE102" si="30">$W101</f>
        <v>0</v>
      </c>
      <c r="AF101" s="81">
        <f t="shared" si="27"/>
        <v>0</v>
      </c>
      <c r="AG101" s="39"/>
      <c r="AH101" s="39"/>
    </row>
    <row r="102" spans="2:34" s="76" customFormat="1">
      <c r="B102" s="122" t="s">
        <v>222</v>
      </c>
      <c r="C102" s="123" t="s">
        <v>48</v>
      </c>
      <c r="D102" s="123" t="s">
        <v>197</v>
      </c>
      <c r="E102" s="123" t="s">
        <v>198</v>
      </c>
      <c r="F102" s="123" t="s">
        <v>223</v>
      </c>
      <c r="G102" s="78" t="s">
        <v>52</v>
      </c>
      <c r="H102" s="102" t="s">
        <v>224</v>
      </c>
      <c r="I102" s="124" t="s">
        <v>52</v>
      </c>
      <c r="J102" s="103" t="s">
        <v>55</v>
      </c>
      <c r="K102" s="127" t="s">
        <v>225</v>
      </c>
      <c r="L102" s="78" t="s">
        <v>57</v>
      </c>
      <c r="M102" s="78" t="s">
        <v>75</v>
      </c>
      <c r="N102" s="78" t="s">
        <v>59</v>
      </c>
      <c r="O102" s="78" t="s">
        <v>69</v>
      </c>
      <c r="P102" s="79" t="str">
        <f>H102</f>
        <v>IS-CS-VS-VRAM</v>
      </c>
      <c r="Q102" s="73"/>
      <c r="R102" s="80">
        <v>0.5</v>
      </c>
      <c r="S102" s="104">
        <v>2</v>
      </c>
      <c r="T102" s="104" t="s">
        <v>75</v>
      </c>
      <c r="U102" s="105">
        <v>12</v>
      </c>
      <c r="V102" s="105" t="s">
        <v>75</v>
      </c>
      <c r="W102" s="7">
        <v>0</v>
      </c>
      <c r="X102" s="81">
        <f>(S102*R102*W102*U102)</f>
        <v>0</v>
      </c>
      <c r="Y102" s="40"/>
      <c r="Z102" s="106">
        <f t="shared" si="13"/>
        <v>2</v>
      </c>
      <c r="AA102" s="94">
        <f t="shared" si="29"/>
        <v>0</v>
      </c>
      <c r="AB102" s="81">
        <f t="shared" si="25"/>
        <v>0</v>
      </c>
      <c r="AC102" s="40"/>
      <c r="AD102" s="106">
        <f t="shared" si="14"/>
        <v>2</v>
      </c>
      <c r="AE102" s="94">
        <f t="shared" si="30"/>
        <v>0</v>
      </c>
      <c r="AF102" s="81">
        <f t="shared" si="27"/>
        <v>0</v>
      </c>
      <c r="AG102" s="39"/>
      <c r="AH102" s="39"/>
    </row>
    <row r="103" spans="2:34" s="62" customFormat="1" ht="15">
      <c r="B103" s="128"/>
      <c r="C103" s="129"/>
      <c r="D103" s="129"/>
      <c r="E103" s="129"/>
      <c r="F103" s="84" t="str">
        <f>"Zwischensumme "&amp;E95</f>
        <v>Zwischensumme Virtuelle Systeme</v>
      </c>
      <c r="G103" s="83"/>
      <c r="H103" s="129"/>
      <c r="I103" s="130"/>
      <c r="J103" s="130"/>
      <c r="K103" s="130"/>
      <c r="L103" s="131"/>
      <c r="M103" s="132"/>
      <c r="N103" s="132"/>
      <c r="O103" s="131"/>
      <c r="P103" s="133"/>
      <c r="Q103" s="73"/>
      <c r="R103" s="134"/>
      <c r="S103" s="135"/>
      <c r="T103" s="135"/>
      <c r="U103" s="129"/>
      <c r="V103" s="129"/>
      <c r="W103" s="129"/>
      <c r="X103" s="136">
        <f>SUM(X95:X102)</f>
        <v>0</v>
      </c>
      <c r="Y103" s="40"/>
      <c r="Z103" s="128"/>
      <c r="AA103" s="137"/>
      <c r="AB103" s="136">
        <f>SUM(AB95:AB102)</f>
        <v>0</v>
      </c>
      <c r="AC103" s="40"/>
      <c r="AD103" s="128"/>
      <c r="AE103" s="137"/>
      <c r="AF103" s="136">
        <f>SUM(AF95:AF102)</f>
        <v>0</v>
      </c>
      <c r="AG103" s="39"/>
      <c r="AH103" s="39"/>
    </row>
    <row r="104" spans="2:34" s="76" customFormat="1" ht="25.5">
      <c r="B104" s="122" t="s">
        <v>226</v>
      </c>
      <c r="C104" s="123" t="s">
        <v>48</v>
      </c>
      <c r="D104" s="123" t="s">
        <v>197</v>
      </c>
      <c r="E104" s="123" t="s">
        <v>227</v>
      </c>
      <c r="F104" s="138" t="s">
        <v>228</v>
      </c>
      <c r="G104" s="78" t="s">
        <v>54</v>
      </c>
      <c r="H104" s="102" t="s">
        <v>229</v>
      </c>
      <c r="I104" s="124" t="s">
        <v>52</v>
      </c>
      <c r="J104" s="103" t="s">
        <v>55</v>
      </c>
      <c r="K104" s="127" t="s">
        <v>230</v>
      </c>
      <c r="L104" s="78" t="s">
        <v>57</v>
      </c>
      <c r="M104" s="78" t="s">
        <v>75</v>
      </c>
      <c r="N104" s="78" t="s">
        <v>75</v>
      </c>
      <c r="O104" s="78" t="s">
        <v>75</v>
      </c>
      <c r="P104" s="79" t="str">
        <f>H104</f>
        <v>IS-CS-HS-HE</v>
      </c>
      <c r="Q104" s="73"/>
      <c r="R104" s="80">
        <v>1</v>
      </c>
      <c r="S104" s="104">
        <v>80</v>
      </c>
      <c r="T104" s="104" t="s">
        <v>75</v>
      </c>
      <c r="U104" s="105">
        <v>60</v>
      </c>
      <c r="V104" s="105" t="s">
        <v>75</v>
      </c>
      <c r="W104" s="7">
        <v>0</v>
      </c>
      <c r="X104" s="81">
        <f>(S104*R104*W104*U104)</f>
        <v>0</v>
      </c>
      <c r="Y104" s="40"/>
      <c r="Z104" s="106">
        <f t="shared" si="13"/>
        <v>80</v>
      </c>
      <c r="AA104" s="8"/>
      <c r="AB104" s="81">
        <f>+Z104*AA104*12*R104</f>
        <v>0</v>
      </c>
      <c r="AC104" s="40"/>
      <c r="AD104" s="106">
        <f t="shared" si="14"/>
        <v>80</v>
      </c>
      <c r="AE104" s="8"/>
      <c r="AF104" s="81">
        <f>+AD104*AE104*12*R104</f>
        <v>0</v>
      </c>
      <c r="AG104" s="39"/>
      <c r="AH104" s="39"/>
    </row>
    <row r="105" spans="2:34" s="62" customFormat="1" ht="15">
      <c r="B105" s="128"/>
      <c r="C105" s="129"/>
      <c r="D105" s="129"/>
      <c r="E105" s="129"/>
      <c r="F105" s="84" t="str">
        <f>"Zwischensumme "&amp;E104</f>
        <v>Zwischensumme Höheneinheiten (Summe für Dual-Data Center Bereitstellung)</v>
      </c>
      <c r="G105" s="83"/>
      <c r="H105" s="129"/>
      <c r="I105" s="130"/>
      <c r="J105" s="130"/>
      <c r="K105" s="130"/>
      <c r="L105" s="131"/>
      <c r="M105" s="132"/>
      <c r="N105" s="132"/>
      <c r="O105" s="131"/>
      <c r="P105" s="133"/>
      <c r="Q105" s="73"/>
      <c r="R105" s="134"/>
      <c r="S105" s="135"/>
      <c r="T105" s="135"/>
      <c r="U105" s="129"/>
      <c r="V105" s="129"/>
      <c r="W105" s="129"/>
      <c r="X105" s="136">
        <f>SUM(X104)</f>
        <v>0</v>
      </c>
      <c r="Y105" s="40"/>
      <c r="Z105" s="128"/>
      <c r="AA105" s="137"/>
      <c r="AB105" s="136">
        <f>SUM(AB104)</f>
        <v>0</v>
      </c>
      <c r="AC105" s="40"/>
      <c r="AD105" s="128"/>
      <c r="AE105" s="137"/>
      <c r="AF105" s="136">
        <f>SUM(AF104)</f>
        <v>0</v>
      </c>
      <c r="AG105" s="39"/>
      <c r="AH105" s="39"/>
    </row>
    <row r="106" spans="2:34" s="62" customFormat="1" ht="15">
      <c r="B106" s="107" t="s">
        <v>231</v>
      </c>
      <c r="C106" s="108"/>
      <c r="D106" s="108"/>
      <c r="E106" s="109"/>
      <c r="F106" s="110"/>
      <c r="G106" s="111"/>
      <c r="H106" s="112"/>
      <c r="I106" s="113"/>
      <c r="J106" s="113"/>
      <c r="K106" s="113"/>
      <c r="L106" s="111"/>
      <c r="M106" s="111"/>
      <c r="N106" s="111"/>
      <c r="O106" s="111"/>
      <c r="P106" s="121"/>
      <c r="Q106" s="73"/>
      <c r="R106" s="115"/>
      <c r="S106" s="116"/>
      <c r="T106" s="116"/>
      <c r="U106" s="113"/>
      <c r="V106" s="139"/>
      <c r="W106" s="140"/>
      <c r="X106" s="117"/>
      <c r="Y106" s="40"/>
      <c r="Z106" s="118"/>
      <c r="AA106" s="119"/>
      <c r="AB106" s="117"/>
      <c r="AC106" s="40"/>
      <c r="AD106" s="118"/>
      <c r="AE106" s="119"/>
      <c r="AF106" s="117"/>
    </row>
    <row r="107" spans="2:34" s="76" customFormat="1">
      <c r="B107" s="122" t="s">
        <v>232</v>
      </c>
      <c r="C107" s="101" t="s">
        <v>48</v>
      </c>
      <c r="D107" s="123" t="s">
        <v>233</v>
      </c>
      <c r="E107" s="123" t="s">
        <v>234</v>
      </c>
      <c r="F107" s="101" t="s">
        <v>234</v>
      </c>
      <c r="G107" s="78" t="s">
        <v>52</v>
      </c>
      <c r="H107" s="101" t="s">
        <v>235</v>
      </c>
      <c r="I107" s="103" t="s">
        <v>54</v>
      </c>
      <c r="J107" s="103" t="s">
        <v>55</v>
      </c>
      <c r="K107" s="125" t="s">
        <v>236</v>
      </c>
      <c r="L107" s="78" t="s">
        <v>57</v>
      </c>
      <c r="M107" s="78" t="s">
        <v>72</v>
      </c>
      <c r="N107" s="78" t="s">
        <v>59</v>
      </c>
      <c r="O107" s="78" t="s">
        <v>201</v>
      </c>
      <c r="P107" s="79" t="str">
        <f t="shared" ref="P107:P109" si="31">H107&amp;"-"&amp;M107</f>
        <v>SEC-NW-FW-Gold</v>
      </c>
      <c r="Q107" s="73"/>
      <c r="R107" s="80">
        <v>1</v>
      </c>
      <c r="S107" s="104">
        <v>1</v>
      </c>
      <c r="T107" s="104" t="s">
        <v>75</v>
      </c>
      <c r="U107" s="105">
        <v>60</v>
      </c>
      <c r="V107" s="105">
        <v>60</v>
      </c>
      <c r="W107" s="7">
        <v>0</v>
      </c>
      <c r="X107" s="81">
        <f t="shared" ref="X107:X108" si="32">(S107*R107*W107*U107)</f>
        <v>0</v>
      </c>
      <c r="Y107" s="40"/>
      <c r="Z107" s="106">
        <f t="shared" si="13"/>
        <v>1</v>
      </c>
      <c r="AA107" s="8">
        <v>0</v>
      </c>
      <c r="AB107" s="81">
        <f>+Z107*AA107*12*R107</f>
        <v>0</v>
      </c>
      <c r="AC107" s="40"/>
      <c r="AD107" s="106">
        <f t="shared" si="14"/>
        <v>1</v>
      </c>
      <c r="AE107" s="8">
        <v>0</v>
      </c>
      <c r="AF107" s="81">
        <f>+AD107*AE107*12*R107</f>
        <v>0</v>
      </c>
      <c r="AG107" s="39"/>
      <c r="AH107" s="39"/>
    </row>
    <row r="108" spans="2:34" s="76" customFormat="1">
      <c r="B108" s="122" t="s">
        <v>237</v>
      </c>
      <c r="C108" s="101" t="s">
        <v>48</v>
      </c>
      <c r="D108" s="123" t="s">
        <v>238</v>
      </c>
      <c r="E108" s="123" t="s">
        <v>239</v>
      </c>
      <c r="F108" s="101" t="s">
        <v>240</v>
      </c>
      <c r="G108" s="78" t="s">
        <v>52</v>
      </c>
      <c r="H108" s="101" t="s">
        <v>241</v>
      </c>
      <c r="I108" s="103" t="s">
        <v>54</v>
      </c>
      <c r="J108" s="103" t="s">
        <v>55</v>
      </c>
      <c r="K108" s="125" t="s">
        <v>242</v>
      </c>
      <c r="L108" s="78" t="s">
        <v>57</v>
      </c>
      <c r="M108" s="78" t="s">
        <v>72</v>
      </c>
      <c r="N108" s="78" t="s">
        <v>59</v>
      </c>
      <c r="O108" s="78" t="s">
        <v>201</v>
      </c>
      <c r="P108" s="79" t="str">
        <f t="shared" si="31"/>
        <v>NB-IS-IA-INT-Gold</v>
      </c>
      <c r="Q108" s="73"/>
      <c r="R108" s="80">
        <v>1</v>
      </c>
      <c r="S108" s="104">
        <v>1</v>
      </c>
      <c r="T108" s="104" t="s">
        <v>75</v>
      </c>
      <c r="U108" s="105">
        <v>60</v>
      </c>
      <c r="V108" s="105">
        <v>60</v>
      </c>
      <c r="W108" s="7">
        <v>0</v>
      </c>
      <c r="X108" s="81">
        <f t="shared" si="32"/>
        <v>0</v>
      </c>
      <c r="Y108" s="40"/>
      <c r="Z108" s="106">
        <f t="shared" si="13"/>
        <v>1</v>
      </c>
      <c r="AA108" s="8">
        <v>0</v>
      </c>
      <c r="AB108" s="81">
        <f>+Z108*AA108*12*R108</f>
        <v>0</v>
      </c>
      <c r="AC108" s="40"/>
      <c r="AD108" s="106">
        <f t="shared" si="14"/>
        <v>1</v>
      </c>
      <c r="AE108" s="8">
        <v>0</v>
      </c>
      <c r="AF108" s="81">
        <f>+AD108*AE108*12*R108</f>
        <v>0</v>
      </c>
      <c r="AG108" s="39"/>
      <c r="AH108" s="39"/>
    </row>
    <row r="109" spans="2:34" s="76" customFormat="1">
      <c r="B109" s="122" t="s">
        <v>243</v>
      </c>
      <c r="C109" s="101" t="s">
        <v>48</v>
      </c>
      <c r="D109" s="123" t="s">
        <v>238</v>
      </c>
      <c r="E109" s="123" t="s">
        <v>239</v>
      </c>
      <c r="F109" s="101" t="s">
        <v>244</v>
      </c>
      <c r="G109" s="78" t="s">
        <v>52</v>
      </c>
      <c r="H109" s="101" t="s">
        <v>245</v>
      </c>
      <c r="I109" s="103" t="s">
        <v>54</v>
      </c>
      <c r="J109" s="103" t="s">
        <v>55</v>
      </c>
      <c r="K109" s="125" t="s">
        <v>246</v>
      </c>
      <c r="L109" s="78" t="s">
        <v>57</v>
      </c>
      <c r="M109" s="78" t="s">
        <v>72</v>
      </c>
      <c r="N109" s="78" t="s">
        <v>59</v>
      </c>
      <c r="O109" s="78" t="s">
        <v>201</v>
      </c>
      <c r="P109" s="79" t="str">
        <f t="shared" si="31"/>
        <v>NB-IS-IA-INUP-Gold</v>
      </c>
      <c r="Q109" s="73"/>
      <c r="R109" s="80">
        <v>1</v>
      </c>
      <c r="S109" s="104">
        <v>9</v>
      </c>
      <c r="T109" s="104" t="s">
        <v>75</v>
      </c>
      <c r="U109" s="105">
        <v>60</v>
      </c>
      <c r="V109" s="105">
        <v>60</v>
      </c>
      <c r="W109" s="7">
        <v>0</v>
      </c>
      <c r="X109" s="81">
        <f>(S109*R109*W109*U109)</f>
        <v>0</v>
      </c>
      <c r="Y109" s="40"/>
      <c r="Z109" s="106">
        <f t="shared" si="13"/>
        <v>9</v>
      </c>
      <c r="AA109" s="8">
        <v>0</v>
      </c>
      <c r="AB109" s="81">
        <f>+Z109*AA109*12*R109</f>
        <v>0</v>
      </c>
      <c r="AC109" s="40"/>
      <c r="AD109" s="106">
        <f t="shared" si="14"/>
        <v>9</v>
      </c>
      <c r="AE109" s="8">
        <v>0</v>
      </c>
      <c r="AF109" s="81">
        <f>+AD109*AE109*12*R109</f>
        <v>0</v>
      </c>
      <c r="AG109" s="39"/>
      <c r="AH109" s="39"/>
    </row>
    <row r="110" spans="2:34" s="62" customFormat="1" ht="15">
      <c r="B110" s="128"/>
      <c r="C110" s="129"/>
      <c r="D110" s="129"/>
      <c r="E110" s="129"/>
      <c r="F110" s="141" t="str">
        <f>"Zwischensumme "&amp;D107&amp;" &amp; "&amp;D108</f>
        <v>Zwischensumme Firewall Services &amp; Internet Services</v>
      </c>
      <c r="G110" s="83"/>
      <c r="H110" s="129"/>
      <c r="I110" s="130"/>
      <c r="J110" s="130"/>
      <c r="K110" s="130"/>
      <c r="L110" s="131"/>
      <c r="M110" s="132"/>
      <c r="N110" s="132"/>
      <c r="O110" s="131"/>
      <c r="P110" s="133"/>
      <c r="Q110" s="88"/>
      <c r="R110" s="134"/>
      <c r="S110" s="135"/>
      <c r="T110" s="135"/>
      <c r="U110" s="129"/>
      <c r="V110" s="129"/>
      <c r="W110" s="129"/>
      <c r="X110" s="136">
        <f>SUM(X107:X109)</f>
        <v>0</v>
      </c>
      <c r="Y110" s="40"/>
      <c r="Z110" s="128"/>
      <c r="AA110" s="137"/>
      <c r="AB110" s="136">
        <f>SUM(AB107:AB109)</f>
        <v>0</v>
      </c>
      <c r="AC110" s="40"/>
      <c r="AD110" s="128"/>
      <c r="AE110" s="137"/>
      <c r="AF110" s="136">
        <f>SUM(AF107:AF109)</f>
        <v>0</v>
      </c>
      <c r="AG110" s="39"/>
      <c r="AH110" s="39"/>
    </row>
    <row r="111" spans="2:34" ht="15" thickBot="1">
      <c r="B111" s="142"/>
      <c r="C111" s="142"/>
      <c r="D111" s="143"/>
      <c r="E111" s="143"/>
      <c r="F111" s="295" t="s">
        <v>247</v>
      </c>
      <c r="G111" s="295"/>
      <c r="H111" s="295"/>
      <c r="I111" s="144"/>
      <c r="J111" s="144"/>
      <c r="K111" s="295"/>
      <c r="L111" s="295"/>
      <c r="M111" s="295"/>
      <c r="N111" s="295"/>
      <c r="O111" s="295"/>
      <c r="P111" s="295"/>
      <c r="Q111" s="88"/>
      <c r="R111" s="145"/>
      <c r="S111" s="145"/>
      <c r="T111" s="145"/>
      <c r="U111" s="145"/>
      <c r="V111" s="145"/>
      <c r="W111" s="145"/>
      <c r="X111" s="146">
        <f>SUM(X10,X23,X36,X49,X62,X75,X82,X85,X93,X103,X105,X110)</f>
        <v>0</v>
      </c>
      <c r="Z111" s="145"/>
      <c r="AA111" s="147"/>
      <c r="AB111" s="146">
        <f>SUM(AB10,AB23,AB36,AB49,AB62,AB75,AB82,AB85,AB93,AB103,AB105,AB110)</f>
        <v>0</v>
      </c>
      <c r="AD111" s="145"/>
      <c r="AE111" s="147"/>
      <c r="AF111" s="146">
        <f>SUM(AF10,AF23,AF36,AF49,AF62,AF75,AF82,AF85,AF93,AF103,AF105,AF110)</f>
        <v>0</v>
      </c>
      <c r="AG111" s="148"/>
      <c r="AH111" s="148"/>
    </row>
    <row r="112" spans="2:34" ht="15" thickTop="1">
      <c r="B112" s="142"/>
      <c r="C112" s="142"/>
      <c r="D112" s="143"/>
      <c r="E112" s="143"/>
      <c r="F112" s="142"/>
      <c r="G112" s="149"/>
      <c r="H112" s="150"/>
      <c r="I112" s="150"/>
      <c r="J112" s="150"/>
      <c r="K112" s="151"/>
      <c r="L112" s="143"/>
      <c r="M112" s="143"/>
      <c r="N112" s="143"/>
      <c r="O112" s="143"/>
      <c r="P112" s="150"/>
      <c r="Q112" s="73"/>
      <c r="R112" s="152"/>
      <c r="S112" s="153"/>
      <c r="T112" s="153"/>
      <c r="U112" s="153"/>
      <c r="V112" s="153"/>
      <c r="W112" s="153"/>
      <c r="X112" s="153"/>
      <c r="Z112" s="153"/>
      <c r="AA112" s="154"/>
      <c r="AB112" s="153"/>
      <c r="AD112" s="153"/>
      <c r="AE112" s="154"/>
      <c r="AF112" s="153"/>
    </row>
    <row r="113" spans="2:34" s="62" customFormat="1" ht="15">
      <c r="B113" s="155" t="s">
        <v>20</v>
      </c>
      <c r="C113" s="156" t="s">
        <v>21</v>
      </c>
      <c r="D113" s="156" t="s">
        <v>22</v>
      </c>
      <c r="E113" s="157" t="s">
        <v>23</v>
      </c>
      <c r="F113" s="158" t="s">
        <v>248</v>
      </c>
      <c r="G113" s="159"/>
      <c r="H113" s="160" t="s">
        <v>249</v>
      </c>
      <c r="I113" s="160"/>
      <c r="J113" s="160"/>
      <c r="K113" s="161" t="s">
        <v>28</v>
      </c>
      <c r="L113" s="161" t="s">
        <v>29</v>
      </c>
      <c r="M113" s="162"/>
      <c r="N113" s="162"/>
      <c r="O113" s="162"/>
      <c r="P113" s="163" t="s">
        <v>33</v>
      </c>
      <c r="Q113" s="73"/>
      <c r="R113" s="164"/>
      <c r="S113" s="164"/>
      <c r="T113" s="164"/>
      <c r="U113" s="164"/>
      <c r="V113" s="164"/>
      <c r="W113" s="164"/>
      <c r="X113" s="165" t="s">
        <v>250</v>
      </c>
      <c r="Y113" s="40"/>
      <c r="Z113" s="166"/>
      <c r="AA113" s="167"/>
      <c r="AB113" s="165"/>
      <c r="AC113" s="40"/>
      <c r="AD113" s="166"/>
      <c r="AE113" s="167"/>
      <c r="AF113" s="165"/>
      <c r="AG113" s="39"/>
      <c r="AH113" s="39"/>
    </row>
    <row r="114" spans="2:34" s="76" customFormat="1">
      <c r="B114" s="120" t="s">
        <v>251</v>
      </c>
      <c r="C114" s="101" t="s">
        <v>48</v>
      </c>
      <c r="D114" s="101" t="s">
        <v>252</v>
      </c>
      <c r="E114" s="101" t="s">
        <v>248</v>
      </c>
      <c r="F114" s="101" t="s">
        <v>253</v>
      </c>
      <c r="G114" s="78" t="s">
        <v>54</v>
      </c>
      <c r="H114" s="102" t="s">
        <v>254</v>
      </c>
      <c r="I114" s="103" t="s">
        <v>52</v>
      </c>
      <c r="J114" s="78" t="s">
        <v>255</v>
      </c>
      <c r="K114" s="101" t="s">
        <v>256</v>
      </c>
      <c r="L114" s="78" t="s">
        <v>257</v>
      </c>
      <c r="M114" s="168"/>
      <c r="N114" s="168"/>
      <c r="O114" s="168"/>
      <c r="P114" s="169" t="str">
        <f>H114</f>
        <v>SR-PS-SWVE</v>
      </c>
      <c r="Q114" s="73"/>
      <c r="R114" s="170">
        <v>1</v>
      </c>
      <c r="S114" s="104">
        <v>10</v>
      </c>
      <c r="T114" s="105" t="s">
        <v>75</v>
      </c>
      <c r="U114" s="105" t="s">
        <v>75</v>
      </c>
      <c r="V114" s="105" t="s">
        <v>75</v>
      </c>
      <c r="W114" s="7"/>
      <c r="X114" s="171">
        <f>R114*S114*W114</f>
        <v>0</v>
      </c>
      <c r="Y114" s="40"/>
      <c r="Z114" s="172">
        <v>2</v>
      </c>
      <c r="AA114" s="94">
        <f>$W114</f>
        <v>0</v>
      </c>
      <c r="AB114" s="171">
        <f>Z114*R114*AA114</f>
        <v>0</v>
      </c>
      <c r="AC114" s="40"/>
      <c r="AD114" s="172">
        <f t="shared" si="14"/>
        <v>2</v>
      </c>
      <c r="AE114" s="94">
        <f>$W114</f>
        <v>0</v>
      </c>
      <c r="AF114" s="171">
        <f>AD114*R114*AE114</f>
        <v>0</v>
      </c>
      <c r="AG114" s="39"/>
      <c r="AH114" s="39"/>
    </row>
    <row r="115" spans="2:34" s="76" customFormat="1">
      <c r="B115" s="120" t="s">
        <v>258</v>
      </c>
      <c r="C115" s="101" t="s">
        <v>48</v>
      </c>
      <c r="D115" s="101" t="s">
        <v>252</v>
      </c>
      <c r="E115" s="101" t="s">
        <v>248</v>
      </c>
      <c r="F115" s="101" t="s">
        <v>259</v>
      </c>
      <c r="G115" s="78" t="s">
        <v>54</v>
      </c>
      <c r="H115" s="102" t="s">
        <v>260</v>
      </c>
      <c r="I115" s="103" t="s">
        <v>52</v>
      </c>
      <c r="J115" s="78" t="s">
        <v>255</v>
      </c>
      <c r="K115" s="101" t="s">
        <v>256</v>
      </c>
      <c r="L115" s="78" t="s">
        <v>257</v>
      </c>
      <c r="M115" s="168"/>
      <c r="N115" s="168"/>
      <c r="O115" s="168"/>
      <c r="P115" s="169" t="str">
        <f>H115</f>
        <v>SR-PS-SPE</v>
      </c>
      <c r="Q115" s="88"/>
      <c r="R115" s="173">
        <v>1</v>
      </c>
      <c r="S115" s="104">
        <v>10</v>
      </c>
      <c r="T115" s="174" t="s">
        <v>75</v>
      </c>
      <c r="U115" s="174" t="s">
        <v>75</v>
      </c>
      <c r="V115" s="174" t="s">
        <v>75</v>
      </c>
      <c r="W115" s="7">
        <v>0</v>
      </c>
      <c r="X115" s="171">
        <f t="shared" ref="X115" si="33">R115*S115*W115</f>
        <v>0</v>
      </c>
      <c r="Y115" s="40"/>
      <c r="Z115" s="172">
        <v>2</v>
      </c>
      <c r="AA115" s="94">
        <f t="shared" ref="AA115:AA116" si="34">$W115</f>
        <v>0</v>
      </c>
      <c r="AB115" s="171">
        <f>Z115*R115*AA115</f>
        <v>0</v>
      </c>
      <c r="AC115" s="40"/>
      <c r="AD115" s="172">
        <f t="shared" si="14"/>
        <v>2</v>
      </c>
      <c r="AE115" s="94">
        <f t="shared" ref="AE115:AE116" si="35">$W115</f>
        <v>0</v>
      </c>
      <c r="AF115" s="171">
        <f>AD115*R115*AE115</f>
        <v>0</v>
      </c>
      <c r="AG115" s="39"/>
      <c r="AH115" s="39"/>
    </row>
    <row r="116" spans="2:34" s="181" customFormat="1">
      <c r="B116" s="122" t="s">
        <v>261</v>
      </c>
      <c r="C116" s="123" t="s">
        <v>48</v>
      </c>
      <c r="D116" s="123" t="s">
        <v>252</v>
      </c>
      <c r="E116" s="123" t="s">
        <v>248</v>
      </c>
      <c r="F116" s="175" t="s">
        <v>262</v>
      </c>
      <c r="G116" s="176" t="s">
        <v>54</v>
      </c>
      <c r="H116" s="177" t="s">
        <v>263</v>
      </c>
      <c r="I116" s="178" t="s">
        <v>52</v>
      </c>
      <c r="J116" s="126" t="s">
        <v>255</v>
      </c>
      <c r="K116" s="123" t="s">
        <v>256</v>
      </c>
      <c r="L116" s="126" t="s">
        <v>257</v>
      </c>
      <c r="M116" s="168"/>
      <c r="N116" s="168"/>
      <c r="O116" s="168"/>
      <c r="P116" s="179" t="s">
        <v>263</v>
      </c>
      <c r="Q116" s="180"/>
      <c r="R116" s="173">
        <v>1</v>
      </c>
      <c r="S116" s="104">
        <v>15</v>
      </c>
      <c r="T116" s="174" t="s">
        <v>75</v>
      </c>
      <c r="U116" s="174" t="s">
        <v>75</v>
      </c>
      <c r="V116" s="174" t="s">
        <v>75</v>
      </c>
      <c r="W116" s="7">
        <v>0</v>
      </c>
      <c r="X116" s="171">
        <f t="shared" ref="X116" si="36">R116*S116*W116</f>
        <v>0</v>
      </c>
      <c r="Y116" s="40"/>
      <c r="Z116" s="172">
        <v>3</v>
      </c>
      <c r="AA116" s="94">
        <f t="shared" si="34"/>
        <v>0</v>
      </c>
      <c r="AB116" s="171">
        <f>Z116*R116*AA116</f>
        <v>0</v>
      </c>
      <c r="AC116" s="40"/>
      <c r="AD116" s="172">
        <f t="shared" ref="AD116" si="37">Z116</f>
        <v>3</v>
      </c>
      <c r="AE116" s="94">
        <f t="shared" si="35"/>
        <v>0</v>
      </c>
      <c r="AF116" s="171">
        <f>AD116*R116*AE116</f>
        <v>0</v>
      </c>
      <c r="AG116" s="39"/>
      <c r="AH116" s="39"/>
    </row>
    <row r="117" spans="2:34" s="62" customFormat="1" ht="15">
      <c r="B117" s="128"/>
      <c r="C117" s="129"/>
      <c r="D117" s="129"/>
      <c r="E117" s="129"/>
      <c r="F117" s="141" t="str">
        <f>"Zwischensumme "&amp;E114</f>
        <v>Zwischensumme Service Request</v>
      </c>
      <c r="G117" s="83"/>
      <c r="H117" s="182"/>
      <c r="I117" s="182"/>
      <c r="J117" s="182"/>
      <c r="K117" s="130"/>
      <c r="L117" s="131"/>
      <c r="M117" s="132"/>
      <c r="N117" s="132"/>
      <c r="O117" s="132"/>
      <c r="P117" s="133"/>
      <c r="Q117" s="88"/>
      <c r="R117" s="183"/>
      <c r="S117" s="135"/>
      <c r="T117" s="135"/>
      <c r="U117" s="129"/>
      <c r="V117" s="129"/>
      <c r="W117" s="129"/>
      <c r="X117" s="136">
        <f>SUM(X114:X116)</f>
        <v>0</v>
      </c>
      <c r="Y117" s="40"/>
      <c r="Z117" s="184"/>
      <c r="AA117" s="185"/>
      <c r="AB117" s="136">
        <f>SUM(AB113:AB116)</f>
        <v>0</v>
      </c>
      <c r="AC117" s="40"/>
      <c r="AD117" s="184">
        <f t="shared" si="14"/>
        <v>0</v>
      </c>
      <c r="AE117" s="185"/>
      <c r="AF117" s="136">
        <f>SUM(AF114:AF116)</f>
        <v>0</v>
      </c>
      <c r="AG117" s="39"/>
      <c r="AH117" s="39"/>
    </row>
    <row r="118" spans="2:34">
      <c r="B118" s="143"/>
      <c r="C118" s="143"/>
      <c r="D118" s="143"/>
      <c r="E118" s="143"/>
      <c r="F118" s="293" t="s">
        <v>264</v>
      </c>
      <c r="G118" s="294"/>
      <c r="H118" s="294"/>
      <c r="I118" s="294"/>
      <c r="J118" s="294"/>
      <c r="K118" s="294"/>
      <c r="L118" s="186"/>
      <c r="M118" s="186"/>
      <c r="N118" s="186"/>
      <c r="O118" s="186"/>
      <c r="P118" s="187"/>
      <c r="Q118" s="142"/>
      <c r="R118" s="188"/>
      <c r="S118" s="188"/>
      <c r="T118" s="188"/>
      <c r="U118" s="188"/>
      <c r="V118" s="188"/>
      <c r="W118" s="189"/>
      <c r="X118" s="190">
        <f>SUM(X117)</f>
        <v>0</v>
      </c>
      <c r="Z118" s="191"/>
      <c r="AA118" s="192"/>
      <c r="AB118" s="190">
        <f>AB117</f>
        <v>0</v>
      </c>
      <c r="AD118" s="191"/>
      <c r="AE118" s="192"/>
      <c r="AF118" s="190">
        <f>AF117</f>
        <v>0</v>
      </c>
    </row>
    <row r="119" spans="2:34">
      <c r="B119" s="142"/>
      <c r="C119" s="142"/>
      <c r="D119" s="143"/>
      <c r="E119" s="143"/>
      <c r="F119" s="142"/>
      <c r="G119" s="149"/>
      <c r="H119" s="150"/>
      <c r="I119" s="150"/>
      <c r="J119" s="150"/>
      <c r="K119" s="151"/>
      <c r="L119" s="143"/>
      <c r="M119" s="143"/>
      <c r="N119" s="143"/>
      <c r="O119" s="143"/>
      <c r="P119" s="150"/>
      <c r="Q119" s="142"/>
      <c r="R119" s="73"/>
      <c r="S119" s="73"/>
      <c r="T119" s="73"/>
      <c r="U119" s="73"/>
      <c r="V119" s="73"/>
      <c r="W119" s="73"/>
      <c r="X119" s="73"/>
      <c r="Z119" s="143"/>
      <c r="AA119" s="193"/>
      <c r="AD119" s="143"/>
      <c r="AE119" s="193"/>
    </row>
    <row r="120" spans="2:34" ht="20.100000000000001" customHeight="1">
      <c r="B120" s="142"/>
      <c r="C120" s="142"/>
      <c r="D120" s="143"/>
      <c r="E120" s="143"/>
      <c r="F120" s="142"/>
      <c r="G120" s="149"/>
      <c r="H120" s="150"/>
      <c r="I120" s="150"/>
      <c r="J120" s="150"/>
      <c r="K120" s="151"/>
      <c r="L120" s="143"/>
      <c r="M120" s="143"/>
      <c r="N120" s="143"/>
      <c r="O120" s="143"/>
      <c r="P120" s="150"/>
      <c r="Q120" s="142"/>
      <c r="R120" s="73"/>
      <c r="S120" s="73"/>
      <c r="T120" s="142"/>
      <c r="U120" s="300" t="s">
        <v>265</v>
      </c>
      <c r="V120" s="301"/>
      <c r="W120" s="302"/>
      <c r="X120" s="257">
        <f>X111+X118</f>
        <v>0</v>
      </c>
      <c r="Z120" s="300" t="s">
        <v>266</v>
      </c>
      <c r="AA120" s="302"/>
      <c r="AB120" s="258">
        <f>AB111+AB118</f>
        <v>0</v>
      </c>
      <c r="AC120" s="194"/>
      <c r="AD120" s="300" t="s">
        <v>267</v>
      </c>
      <c r="AE120" s="302"/>
      <c r="AF120" s="258">
        <f>AF111+AF118</f>
        <v>0</v>
      </c>
    </row>
    <row r="121" spans="2:34" ht="20.100000000000001" customHeight="1">
      <c r="B121" s="142"/>
      <c r="C121" s="142"/>
      <c r="D121" s="143"/>
      <c r="E121" s="143"/>
      <c r="F121" s="142"/>
      <c r="G121" s="149"/>
      <c r="H121" s="150"/>
      <c r="I121" s="150"/>
      <c r="J121" s="150"/>
      <c r="K121" s="276" t="s">
        <v>350</v>
      </c>
      <c r="L121" s="143"/>
      <c r="M121" s="143"/>
      <c r="N121" s="143"/>
      <c r="O121" s="143"/>
      <c r="P121" s="150"/>
      <c r="Q121" s="142"/>
      <c r="R121" s="73"/>
      <c r="S121" s="73"/>
      <c r="T121" s="142"/>
      <c r="U121" s="195"/>
      <c r="V121" s="196"/>
      <c r="W121" s="196"/>
      <c r="X121" s="197"/>
      <c r="Z121" s="304" t="s">
        <v>268</v>
      </c>
      <c r="AA121" s="305"/>
      <c r="AB121" s="198">
        <v>0.8</v>
      </c>
      <c r="AC121" s="194"/>
      <c r="AD121" s="304" t="s">
        <v>269</v>
      </c>
      <c r="AE121" s="305"/>
      <c r="AF121" s="198">
        <v>0.8</v>
      </c>
    </row>
    <row r="122" spans="2:34" ht="20.100000000000001" customHeight="1">
      <c r="B122" s="142"/>
      <c r="C122" s="142"/>
      <c r="D122" s="143"/>
      <c r="E122" s="143"/>
      <c r="F122" s="142"/>
      <c r="G122" s="149"/>
      <c r="H122" s="150"/>
      <c r="I122" s="150"/>
      <c r="J122" s="150"/>
      <c r="K122" s="151"/>
      <c r="L122" s="143"/>
      <c r="M122" s="143"/>
      <c r="N122" s="143"/>
      <c r="O122" s="143"/>
      <c r="P122" s="150"/>
      <c r="Q122" s="142"/>
      <c r="R122" s="88"/>
      <c r="S122" s="88"/>
      <c r="T122" s="142"/>
      <c r="U122" s="199"/>
      <c r="V122" s="200"/>
      <c r="W122" s="200"/>
      <c r="X122" s="201"/>
      <c r="Z122" s="304" t="s">
        <v>270</v>
      </c>
      <c r="AA122" s="305"/>
      <c r="AB122" s="202">
        <f>AB120*AB121</f>
        <v>0</v>
      </c>
      <c r="AC122" s="194"/>
      <c r="AD122" s="304" t="s">
        <v>271</v>
      </c>
      <c r="AE122" s="305"/>
      <c r="AF122" s="202">
        <f>$AB$121*AF120*AF121</f>
        <v>0</v>
      </c>
    </row>
    <row r="123" spans="2:34" ht="20.100000000000001" customHeight="1">
      <c r="B123" s="142"/>
      <c r="C123" s="142"/>
      <c r="D123" s="143"/>
      <c r="E123" s="143"/>
      <c r="F123" s="142"/>
      <c r="G123" s="149"/>
      <c r="H123" s="150"/>
      <c r="I123" s="150"/>
      <c r="J123" s="150"/>
      <c r="K123" s="151"/>
      <c r="L123" s="143"/>
      <c r="M123" s="143"/>
      <c r="N123" s="143"/>
      <c r="O123" s="143"/>
      <c r="P123" s="150"/>
      <c r="Q123" s="142"/>
      <c r="R123" s="142"/>
      <c r="S123" s="142"/>
      <c r="T123" s="142"/>
      <c r="U123" s="300" t="s">
        <v>272</v>
      </c>
      <c r="V123" s="301"/>
      <c r="W123" s="302"/>
      <c r="X123" s="203">
        <v>0.19</v>
      </c>
      <c r="Z123" s="300" t="s">
        <v>273</v>
      </c>
      <c r="AA123" s="302"/>
      <c r="AB123" s="204">
        <v>0.19</v>
      </c>
      <c r="AC123" s="194"/>
      <c r="AD123" s="300" t="s">
        <v>273</v>
      </c>
      <c r="AE123" s="302"/>
      <c r="AF123" s="204">
        <v>0.19</v>
      </c>
    </row>
    <row r="124" spans="2:34" ht="20.100000000000001" customHeight="1">
      <c r="B124" s="142"/>
      <c r="C124" s="142"/>
      <c r="D124" s="143"/>
      <c r="E124" s="143"/>
      <c r="F124" s="142"/>
      <c r="G124" s="149"/>
      <c r="H124" s="150"/>
      <c r="I124" s="150"/>
      <c r="J124" s="150"/>
      <c r="K124" s="151"/>
      <c r="L124" s="143"/>
      <c r="M124" s="143"/>
      <c r="N124" s="143"/>
      <c r="O124" s="143"/>
      <c r="P124" s="150"/>
      <c r="Q124" s="142"/>
      <c r="R124" s="142"/>
      <c r="S124" s="142"/>
      <c r="T124" s="142"/>
      <c r="U124" s="205"/>
      <c r="V124" s="206"/>
      <c r="W124" s="206" t="s">
        <v>274</v>
      </c>
      <c r="X124" s="2">
        <f>X120*(1+X123)</f>
        <v>0</v>
      </c>
      <c r="Z124" s="300" t="s">
        <v>275</v>
      </c>
      <c r="AA124" s="302"/>
      <c r="AB124" s="2">
        <f>AB122*(100%+AB123)</f>
        <v>0</v>
      </c>
      <c r="AC124" s="194"/>
      <c r="AD124" s="300" t="s">
        <v>276</v>
      </c>
      <c r="AE124" s="302"/>
      <c r="AF124" s="2">
        <f>AF122*(100%+AF123)</f>
        <v>0</v>
      </c>
    </row>
    <row r="125" spans="2:34">
      <c r="B125" s="142"/>
      <c r="C125" s="142"/>
      <c r="D125" s="143"/>
      <c r="E125" s="143"/>
      <c r="F125" s="142"/>
      <c r="G125" s="149"/>
      <c r="H125" s="150"/>
      <c r="I125" s="150"/>
      <c r="J125" s="150"/>
      <c r="K125" s="151"/>
      <c r="L125" s="143"/>
      <c r="M125" s="143"/>
      <c r="N125" s="143"/>
      <c r="O125" s="143"/>
      <c r="P125" s="150"/>
      <c r="Q125" s="142"/>
      <c r="R125" s="142"/>
      <c r="S125" s="142"/>
      <c r="T125" s="142"/>
      <c r="U125" s="142"/>
      <c r="V125" s="142"/>
      <c r="W125" s="142"/>
      <c r="X125" s="142"/>
      <c r="Z125" s="149"/>
      <c r="AA125" s="207"/>
      <c r="AD125" s="149"/>
      <c r="AE125" s="207"/>
    </row>
    <row r="126" spans="2:34">
      <c r="B126" s="142"/>
      <c r="C126" s="142"/>
      <c r="D126" s="143"/>
      <c r="E126" s="143"/>
      <c r="F126" s="142"/>
      <c r="G126" s="149"/>
      <c r="H126" s="150"/>
      <c r="I126" s="150"/>
      <c r="J126" s="150"/>
      <c r="K126" s="151"/>
      <c r="L126" s="143"/>
      <c r="M126" s="143"/>
      <c r="N126" s="143"/>
      <c r="O126" s="143"/>
      <c r="P126" s="150"/>
      <c r="Q126" s="142"/>
      <c r="R126" s="142"/>
      <c r="S126" s="142"/>
      <c r="T126" s="142"/>
      <c r="U126" s="142"/>
      <c r="V126" s="142"/>
      <c r="W126" s="142"/>
      <c r="X126" s="142"/>
      <c r="Z126" s="149"/>
      <c r="AA126" s="207"/>
      <c r="AD126" s="149"/>
      <c r="AE126" s="207"/>
    </row>
    <row r="127" spans="2:34">
      <c r="B127" s="142"/>
      <c r="C127" s="142"/>
      <c r="D127" s="143"/>
      <c r="E127" s="143"/>
      <c r="F127" s="142"/>
      <c r="G127" s="149"/>
      <c r="H127" s="150"/>
      <c r="I127" s="150"/>
      <c r="J127" s="150"/>
      <c r="K127" s="151"/>
      <c r="L127" s="143"/>
      <c r="M127" s="143"/>
      <c r="N127" s="143"/>
      <c r="O127" s="143"/>
      <c r="P127" s="150"/>
      <c r="Q127" s="142"/>
      <c r="R127" s="142"/>
      <c r="S127" s="142"/>
      <c r="T127" s="142"/>
      <c r="U127" s="142"/>
      <c r="V127" s="142"/>
      <c r="W127" s="142"/>
      <c r="X127" s="142"/>
      <c r="Z127" s="149"/>
      <c r="AA127" s="207"/>
      <c r="AD127" s="149"/>
      <c r="AE127" s="207"/>
    </row>
    <row r="128" spans="2:34">
      <c r="B128" s="142"/>
      <c r="C128" s="142"/>
      <c r="D128" s="143"/>
      <c r="E128" s="143"/>
      <c r="F128" s="142"/>
      <c r="G128" s="149"/>
      <c r="H128" s="150"/>
      <c r="I128" s="150"/>
      <c r="J128" s="150"/>
      <c r="K128" s="151"/>
      <c r="L128" s="143"/>
      <c r="M128" s="143"/>
      <c r="N128" s="143"/>
      <c r="O128" s="143"/>
      <c r="P128" s="150"/>
      <c r="Q128" s="142"/>
      <c r="R128" s="142"/>
      <c r="S128" s="142"/>
      <c r="T128" s="142"/>
      <c r="U128" s="142"/>
      <c r="V128" s="142"/>
      <c r="W128" s="142"/>
      <c r="X128" s="142"/>
      <c r="Z128" s="149"/>
      <c r="AA128" s="207"/>
      <c r="AD128" s="149"/>
      <c r="AE128" s="207"/>
    </row>
  </sheetData>
  <sheetProtection algorithmName="SHA-512" hashValue="2JfIYrtW/X/MNYEUYfUlVX9Shdf5q+B1M83ttUyH3PA3IUn5nJ6sJiPsJjJ0vt47dy7YyCCTzpTpFC1LvteWFQ==" saltValue="gyUkmdIcdPYATbcjWhlbCw==" spinCount="100000" sheet="1" objects="1" scenarios="1"/>
  <mergeCells count="448">
    <mergeCell ref="U120:W120"/>
    <mergeCell ref="U123:W123"/>
    <mergeCell ref="Z8:Z9"/>
    <mergeCell ref="AD8:AD9"/>
    <mergeCell ref="S8:S9"/>
    <mergeCell ref="Z124:AA124"/>
    <mergeCell ref="AD123:AE123"/>
    <mergeCell ref="AD124:AE124"/>
    <mergeCell ref="AD120:AE120"/>
    <mergeCell ref="AD121:AE121"/>
    <mergeCell ref="AD122:AE122"/>
    <mergeCell ref="Z120:AA120"/>
    <mergeCell ref="Z121:AA121"/>
    <mergeCell ref="Z122:AA122"/>
    <mergeCell ref="AD69:AD71"/>
    <mergeCell ref="AD72:AD74"/>
    <mergeCell ref="AD87:AD89"/>
    <mergeCell ref="AD90:AD92"/>
    <mergeCell ref="Z123:AA123"/>
    <mergeCell ref="AD53:AD55"/>
    <mergeCell ref="AD56:AD58"/>
    <mergeCell ref="AD59:AD61"/>
    <mergeCell ref="AD63:AD65"/>
    <mergeCell ref="AD66:AD68"/>
    <mergeCell ref="Z72:Z74"/>
    <mergeCell ref="Z87:Z89"/>
    <mergeCell ref="Z90:Z92"/>
    <mergeCell ref="AD11:AD13"/>
    <mergeCell ref="AD14:AD16"/>
    <mergeCell ref="AD17:AD19"/>
    <mergeCell ref="AD20:AD22"/>
    <mergeCell ref="AD24:AD26"/>
    <mergeCell ref="AD27:AD29"/>
    <mergeCell ref="AD30:AD32"/>
    <mergeCell ref="AD33:AD35"/>
    <mergeCell ref="AD37:AD39"/>
    <mergeCell ref="AD40:AD42"/>
    <mergeCell ref="AD43:AD45"/>
    <mergeCell ref="AD46:AD48"/>
    <mergeCell ref="AD50:AD52"/>
    <mergeCell ref="Z56:Z58"/>
    <mergeCell ref="Z59:Z61"/>
    <mergeCell ref="Z63:Z65"/>
    <mergeCell ref="Z66:Z68"/>
    <mergeCell ref="Z69:Z71"/>
    <mergeCell ref="Z83:Z84"/>
    <mergeCell ref="AD83:AD84"/>
    <mergeCell ref="T90:T92"/>
    <mergeCell ref="Z11:Z13"/>
    <mergeCell ref="Z14:Z16"/>
    <mergeCell ref="Z17:Z19"/>
    <mergeCell ref="Z20:Z22"/>
    <mergeCell ref="Z24:Z26"/>
    <mergeCell ref="Z27:Z29"/>
    <mergeCell ref="Z30:Z32"/>
    <mergeCell ref="Z33:Z35"/>
    <mergeCell ref="Z37:Z39"/>
    <mergeCell ref="Z40:Z42"/>
    <mergeCell ref="Z43:Z45"/>
    <mergeCell ref="Z46:Z48"/>
    <mergeCell ref="Z50:Z52"/>
    <mergeCell ref="Z53:Z55"/>
    <mergeCell ref="T69:T71"/>
    <mergeCell ref="T50:T52"/>
    <mergeCell ref="T30:T32"/>
    <mergeCell ref="T11:T13"/>
    <mergeCell ref="U24:U26"/>
    <mergeCell ref="V24:V26"/>
    <mergeCell ref="U27:U29"/>
    <mergeCell ref="V27:V29"/>
    <mergeCell ref="U30:U32"/>
    <mergeCell ref="S72:S74"/>
    <mergeCell ref="T72:T74"/>
    <mergeCell ref="S87:S89"/>
    <mergeCell ref="T87:T89"/>
    <mergeCell ref="T59:T61"/>
    <mergeCell ref="S63:S65"/>
    <mergeCell ref="T63:T65"/>
    <mergeCell ref="S66:S68"/>
    <mergeCell ref="T66:T68"/>
    <mergeCell ref="S53:S55"/>
    <mergeCell ref="T53:T55"/>
    <mergeCell ref="S56:S58"/>
    <mergeCell ref="T56:T58"/>
    <mergeCell ref="T40:T42"/>
    <mergeCell ref="S43:S45"/>
    <mergeCell ref="T43:T45"/>
    <mergeCell ref="S46:S48"/>
    <mergeCell ref="T46:T48"/>
    <mergeCell ref="S33:S35"/>
    <mergeCell ref="T33:T35"/>
    <mergeCell ref="S37:S39"/>
    <mergeCell ref="T37:T39"/>
    <mergeCell ref="T20:T22"/>
    <mergeCell ref="S24:S26"/>
    <mergeCell ref="T24:T26"/>
    <mergeCell ref="S27:S29"/>
    <mergeCell ref="T27:T29"/>
    <mergeCell ref="S14:S16"/>
    <mergeCell ref="T14:T16"/>
    <mergeCell ref="S17:S19"/>
    <mergeCell ref="T17:T19"/>
    <mergeCell ref="F118:K118"/>
    <mergeCell ref="F111:H111"/>
    <mergeCell ref="K111:P111"/>
    <mergeCell ref="F2:J5"/>
    <mergeCell ref="S11:S13"/>
    <mergeCell ref="S20:S22"/>
    <mergeCell ref="S30:S32"/>
    <mergeCell ref="S40:S42"/>
    <mergeCell ref="S50:S52"/>
    <mergeCell ref="S59:S61"/>
    <mergeCell ref="S69:S71"/>
    <mergeCell ref="S90:S92"/>
    <mergeCell ref="T8:T9"/>
    <mergeCell ref="S83:S84"/>
    <mergeCell ref="T83:T84"/>
    <mergeCell ref="H17:H19"/>
    <mergeCell ref="H20:H22"/>
    <mergeCell ref="I11:I13"/>
    <mergeCell ref="I14:I16"/>
    <mergeCell ref="I17:I19"/>
    <mergeCell ref="U8:U9"/>
    <mergeCell ref="V8:V9"/>
    <mergeCell ref="U11:U13"/>
    <mergeCell ref="V11:V13"/>
    <mergeCell ref="U14:U16"/>
    <mergeCell ref="V14:V16"/>
    <mergeCell ref="U17:U19"/>
    <mergeCell ref="V17:V19"/>
    <mergeCell ref="U20:U22"/>
    <mergeCell ref="V20:V22"/>
    <mergeCell ref="U53:U55"/>
    <mergeCell ref="V53:V55"/>
    <mergeCell ref="U56:U58"/>
    <mergeCell ref="V56:V58"/>
    <mergeCell ref="U59:U61"/>
    <mergeCell ref="V59:V61"/>
    <mergeCell ref="V30:V32"/>
    <mergeCell ref="U33:U35"/>
    <mergeCell ref="V33:V35"/>
    <mergeCell ref="U37:U39"/>
    <mergeCell ref="V37:V39"/>
    <mergeCell ref="U40:U42"/>
    <mergeCell ref="V40:V42"/>
    <mergeCell ref="U43:U45"/>
    <mergeCell ref="V43:V45"/>
    <mergeCell ref="G11:G13"/>
    <mergeCell ref="G14:G16"/>
    <mergeCell ref="G17:G19"/>
    <mergeCell ref="G20:G22"/>
    <mergeCell ref="F8:F9"/>
    <mergeCell ref="G8:G9"/>
    <mergeCell ref="H8:H9"/>
    <mergeCell ref="I8:I9"/>
    <mergeCell ref="J8:J9"/>
    <mergeCell ref="H11:H13"/>
    <mergeCell ref="H14:H16"/>
    <mergeCell ref="J17:J19"/>
    <mergeCell ref="J20:J22"/>
    <mergeCell ref="K11:K13"/>
    <mergeCell ref="K14:K16"/>
    <mergeCell ref="K17:K19"/>
    <mergeCell ref="K20:K22"/>
    <mergeCell ref="U87:U89"/>
    <mergeCell ref="V87:V89"/>
    <mergeCell ref="U90:U92"/>
    <mergeCell ref="V90:V92"/>
    <mergeCell ref="U63:U65"/>
    <mergeCell ref="V63:V65"/>
    <mergeCell ref="U66:U68"/>
    <mergeCell ref="V66:V68"/>
    <mergeCell ref="U69:U71"/>
    <mergeCell ref="V69:V71"/>
    <mergeCell ref="U72:U74"/>
    <mergeCell ref="V72:V74"/>
    <mergeCell ref="U83:U84"/>
    <mergeCell ref="V83:V84"/>
    <mergeCell ref="U46:U48"/>
    <mergeCell ref="V46:V48"/>
    <mergeCell ref="U50:U52"/>
    <mergeCell ref="V50:V52"/>
    <mergeCell ref="L30:L32"/>
    <mergeCell ref="N30:N32"/>
    <mergeCell ref="O8:O9"/>
    <mergeCell ref="O11:O13"/>
    <mergeCell ref="O14:O16"/>
    <mergeCell ref="O17:O19"/>
    <mergeCell ref="O20:O22"/>
    <mergeCell ref="D11:D13"/>
    <mergeCell ref="D14:D16"/>
    <mergeCell ref="D17:D19"/>
    <mergeCell ref="D20:D22"/>
    <mergeCell ref="D8:D9"/>
    <mergeCell ref="K8:K9"/>
    <mergeCell ref="L8:L9"/>
    <mergeCell ref="L11:L13"/>
    <mergeCell ref="L14:L16"/>
    <mergeCell ref="L17:L19"/>
    <mergeCell ref="L20:L22"/>
    <mergeCell ref="N8:N9"/>
    <mergeCell ref="N11:N13"/>
    <mergeCell ref="N14:N16"/>
    <mergeCell ref="N17:N19"/>
    <mergeCell ref="N20:N22"/>
    <mergeCell ref="I20:I22"/>
    <mergeCell ref="J11:J13"/>
    <mergeCell ref="J14:J16"/>
    <mergeCell ref="C8:C9"/>
    <mergeCell ref="C11:C13"/>
    <mergeCell ref="C14:C16"/>
    <mergeCell ref="C17:C19"/>
    <mergeCell ref="C20:C22"/>
    <mergeCell ref="C24:C26"/>
    <mergeCell ref="D24:D26"/>
    <mergeCell ref="E24:E26"/>
    <mergeCell ref="F24:F26"/>
    <mergeCell ref="E8:E9"/>
    <mergeCell ref="E11:E13"/>
    <mergeCell ref="E14:E16"/>
    <mergeCell ref="E17:E19"/>
    <mergeCell ref="E20:E22"/>
    <mergeCell ref="F11:F13"/>
    <mergeCell ref="F14:F16"/>
    <mergeCell ref="F17:F19"/>
    <mergeCell ref="F20:F22"/>
    <mergeCell ref="G24:G26"/>
    <mergeCell ref="H24:H26"/>
    <mergeCell ref="I24:I26"/>
    <mergeCell ref="J24:J26"/>
    <mergeCell ref="K24:K26"/>
    <mergeCell ref="L24:L26"/>
    <mergeCell ref="N24:N26"/>
    <mergeCell ref="O24:O26"/>
    <mergeCell ref="C27:C29"/>
    <mergeCell ref="D27:D29"/>
    <mergeCell ref="E27:E29"/>
    <mergeCell ref="F27:F29"/>
    <mergeCell ref="G27:G29"/>
    <mergeCell ref="H27:H29"/>
    <mergeCell ref="I27:I29"/>
    <mergeCell ref="J27:J29"/>
    <mergeCell ref="K27:K29"/>
    <mergeCell ref="L27:L29"/>
    <mergeCell ref="N27:N29"/>
    <mergeCell ref="O27:O29"/>
    <mergeCell ref="O30:O32"/>
    <mergeCell ref="C33:C35"/>
    <mergeCell ref="D33:D35"/>
    <mergeCell ref="E33:E35"/>
    <mergeCell ref="F33:F35"/>
    <mergeCell ref="G33:G35"/>
    <mergeCell ref="H33:H35"/>
    <mergeCell ref="I33:I35"/>
    <mergeCell ref="J33:J35"/>
    <mergeCell ref="K33:K35"/>
    <mergeCell ref="L33:L35"/>
    <mergeCell ref="N33:N35"/>
    <mergeCell ref="O33:O35"/>
    <mergeCell ref="C30:C32"/>
    <mergeCell ref="D30:D32"/>
    <mergeCell ref="E30:E32"/>
    <mergeCell ref="F30:F32"/>
    <mergeCell ref="G30:G32"/>
    <mergeCell ref="H30:H32"/>
    <mergeCell ref="I30:I32"/>
    <mergeCell ref="J30:J32"/>
    <mergeCell ref="K30:K32"/>
    <mergeCell ref="L37:L39"/>
    <mergeCell ref="N37:N39"/>
    <mergeCell ref="O37:O39"/>
    <mergeCell ref="C40:C42"/>
    <mergeCell ref="D40:D42"/>
    <mergeCell ref="E40:E42"/>
    <mergeCell ref="F40:F42"/>
    <mergeCell ref="G40:G42"/>
    <mergeCell ref="H40:H42"/>
    <mergeCell ref="I40:I42"/>
    <mergeCell ref="J40:J42"/>
    <mergeCell ref="K40:K42"/>
    <mergeCell ref="L40:L42"/>
    <mergeCell ref="N40:N42"/>
    <mergeCell ref="O40:O42"/>
    <mergeCell ref="C37:C39"/>
    <mergeCell ref="D37:D39"/>
    <mergeCell ref="E37:E39"/>
    <mergeCell ref="F37:F39"/>
    <mergeCell ref="G37:G39"/>
    <mergeCell ref="H37:H39"/>
    <mergeCell ref="I37:I39"/>
    <mergeCell ref="J37:J39"/>
    <mergeCell ref="K37:K39"/>
    <mergeCell ref="L43:L45"/>
    <mergeCell ref="N43:N45"/>
    <mergeCell ref="O43:O45"/>
    <mergeCell ref="C46:C48"/>
    <mergeCell ref="D46:D48"/>
    <mergeCell ref="E46:E48"/>
    <mergeCell ref="F46:F48"/>
    <mergeCell ref="G46:G48"/>
    <mergeCell ref="H46:H48"/>
    <mergeCell ref="I46:I48"/>
    <mergeCell ref="J46:J48"/>
    <mergeCell ref="K46:K48"/>
    <mergeCell ref="L46:L48"/>
    <mergeCell ref="N46:N48"/>
    <mergeCell ref="O46:O48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50:L52"/>
    <mergeCell ref="N50:N52"/>
    <mergeCell ref="O50:O52"/>
    <mergeCell ref="C53:C55"/>
    <mergeCell ref="D53:D55"/>
    <mergeCell ref="E53:E55"/>
    <mergeCell ref="F53:F55"/>
    <mergeCell ref="G53:G55"/>
    <mergeCell ref="H53:H55"/>
    <mergeCell ref="I53:I55"/>
    <mergeCell ref="J53:J55"/>
    <mergeCell ref="K53:K55"/>
    <mergeCell ref="L53:L55"/>
    <mergeCell ref="N53:N55"/>
    <mergeCell ref="O53:O55"/>
    <mergeCell ref="C50:C52"/>
    <mergeCell ref="D50:D52"/>
    <mergeCell ref="E50:E52"/>
    <mergeCell ref="F50:F52"/>
    <mergeCell ref="G50:G52"/>
    <mergeCell ref="H50:H52"/>
    <mergeCell ref="I50:I52"/>
    <mergeCell ref="J50:J52"/>
    <mergeCell ref="K50:K52"/>
    <mergeCell ref="L56:L58"/>
    <mergeCell ref="N56:N58"/>
    <mergeCell ref="O56:O58"/>
    <mergeCell ref="C59:C61"/>
    <mergeCell ref="D59:D61"/>
    <mergeCell ref="E59:E61"/>
    <mergeCell ref="F59:F61"/>
    <mergeCell ref="G59:G61"/>
    <mergeCell ref="H59:H61"/>
    <mergeCell ref="I59:I61"/>
    <mergeCell ref="J59:J61"/>
    <mergeCell ref="K59:K61"/>
    <mergeCell ref="L59:L61"/>
    <mergeCell ref="N59:N61"/>
    <mergeCell ref="O59:O61"/>
    <mergeCell ref="C56:C58"/>
    <mergeCell ref="D56:D58"/>
    <mergeCell ref="E56:E58"/>
    <mergeCell ref="F56:F58"/>
    <mergeCell ref="G56:G58"/>
    <mergeCell ref="H56:H58"/>
    <mergeCell ref="I56:I58"/>
    <mergeCell ref="J56:J58"/>
    <mergeCell ref="K56:K58"/>
    <mergeCell ref="L63:L65"/>
    <mergeCell ref="N63:N65"/>
    <mergeCell ref="O63:O65"/>
    <mergeCell ref="C66:C68"/>
    <mergeCell ref="D66:D68"/>
    <mergeCell ref="E66:E68"/>
    <mergeCell ref="F66:F68"/>
    <mergeCell ref="G66:G68"/>
    <mergeCell ref="H66:H68"/>
    <mergeCell ref="I66:I68"/>
    <mergeCell ref="J66:J68"/>
    <mergeCell ref="K66:K68"/>
    <mergeCell ref="L66:L68"/>
    <mergeCell ref="N66:N68"/>
    <mergeCell ref="O66:O68"/>
    <mergeCell ref="C63:C65"/>
    <mergeCell ref="D63:D65"/>
    <mergeCell ref="E63:E65"/>
    <mergeCell ref="F63:F65"/>
    <mergeCell ref="G63:G65"/>
    <mergeCell ref="H63:H65"/>
    <mergeCell ref="I63:I65"/>
    <mergeCell ref="J63:J65"/>
    <mergeCell ref="K63:K65"/>
    <mergeCell ref="L69:L71"/>
    <mergeCell ref="N69:N71"/>
    <mergeCell ref="O69:O71"/>
    <mergeCell ref="C72:C74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N72:N74"/>
    <mergeCell ref="O72:O74"/>
    <mergeCell ref="C69:C71"/>
    <mergeCell ref="D69:D71"/>
    <mergeCell ref="E69:E71"/>
    <mergeCell ref="F69:F71"/>
    <mergeCell ref="G69:G71"/>
    <mergeCell ref="H69:H71"/>
    <mergeCell ref="I69:I71"/>
    <mergeCell ref="J69:J71"/>
    <mergeCell ref="K69:K71"/>
    <mergeCell ref="L83:L84"/>
    <mergeCell ref="N83:N84"/>
    <mergeCell ref="O83:O84"/>
    <mergeCell ref="C87:C89"/>
    <mergeCell ref="D87:D89"/>
    <mergeCell ref="E87:E89"/>
    <mergeCell ref="F87:F89"/>
    <mergeCell ref="G87:G89"/>
    <mergeCell ref="H87:H89"/>
    <mergeCell ref="I87:I89"/>
    <mergeCell ref="J87:J89"/>
    <mergeCell ref="K87:K89"/>
    <mergeCell ref="L87:L89"/>
    <mergeCell ref="N87:N89"/>
    <mergeCell ref="O87:O89"/>
    <mergeCell ref="C83:C84"/>
    <mergeCell ref="D83:D84"/>
    <mergeCell ref="E83:E84"/>
    <mergeCell ref="F83:F84"/>
    <mergeCell ref="G83:G84"/>
    <mergeCell ref="H83:H84"/>
    <mergeCell ref="I83:I84"/>
    <mergeCell ref="J83:J84"/>
    <mergeCell ref="K83:K84"/>
    <mergeCell ref="L90:L92"/>
    <mergeCell ref="N90:N92"/>
    <mergeCell ref="O90:O92"/>
    <mergeCell ref="C90:C92"/>
    <mergeCell ref="D90:D92"/>
    <mergeCell ref="E90:E92"/>
    <mergeCell ref="F90:F92"/>
    <mergeCell ref="G90:G92"/>
    <mergeCell ref="H90:H92"/>
    <mergeCell ref="I90:I92"/>
    <mergeCell ref="J90:J92"/>
    <mergeCell ref="K90:K92"/>
  </mergeCells>
  <phoneticPr fontId="35" type="noConversion"/>
  <printOptions horizontalCentered="1"/>
  <pageMargins left="0" right="0" top="0.82677165354330717" bottom="0.39370078740157483" header="0.27559055118110237" footer="0.15748031496062992"/>
  <pageSetup paperSize="9" scale="80" fitToHeight="0" pageOrder="overThenDown" orientation="landscape" r:id="rId1"/>
  <headerFooter scaleWithDoc="0">
    <oddHeader>&amp;L&amp;G&amp;CAusschreibung
TZB-AP-2025&amp;RBeschaffung
Vergabe
01-06</oddHeader>
    <oddFooter>&amp;L© BARMER&amp;CSeite &amp;P von &amp;N&amp;RVersion 1.0</oddFooter>
  </headerFooter>
  <rowBreaks count="1" manualBreakCount="1">
    <brk id="85" max="16383" man="1"/>
  </rowBreaks>
  <colBreaks count="3" manualBreakCount="3">
    <brk id="7" max="1048575" man="1"/>
    <brk id="19" max="125" man="1"/>
    <brk id="25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outlinePr summaryBelow="0"/>
  </sheetPr>
  <dimension ref="A2:L34"/>
  <sheetViews>
    <sheetView zoomScaleNormal="100" workbookViewId="0">
      <selection activeCell="A2" sqref="A2"/>
    </sheetView>
  </sheetViews>
  <sheetFormatPr baseColWidth="10" defaultColWidth="11.28515625" defaultRowHeight="12.75"/>
  <cols>
    <col min="1" max="1" width="2.7109375" style="10" customWidth="1"/>
    <col min="2" max="2" width="11.85546875" style="13" bestFit="1" customWidth="1"/>
    <col min="3" max="3" width="53.7109375" style="14" customWidth="1"/>
    <col min="4" max="4" width="71.7109375" style="13" customWidth="1"/>
    <col min="5" max="6" width="23.42578125" style="10" customWidth="1"/>
    <col min="7" max="7" width="23.42578125" style="14" customWidth="1"/>
    <col min="8" max="8" width="23.42578125" style="10" customWidth="1"/>
    <col min="9" max="9" width="69.7109375" style="10" bestFit="1" customWidth="1"/>
    <col min="10" max="16384" width="11.28515625" style="10"/>
  </cols>
  <sheetData>
    <row r="2" spans="1:12" ht="18">
      <c r="A2" s="259"/>
      <c r="B2" s="9" t="s">
        <v>277</v>
      </c>
      <c r="C2" s="11"/>
      <c r="D2" s="260"/>
      <c r="E2" s="296" t="s">
        <v>19</v>
      </c>
      <c r="F2" s="296"/>
      <c r="G2" s="296"/>
      <c r="H2" s="296"/>
      <c r="I2" s="259"/>
      <c r="J2" s="259"/>
      <c r="K2" s="259"/>
      <c r="L2" s="259"/>
    </row>
    <row r="3" spans="1:12">
      <c r="A3" s="259"/>
      <c r="B3" s="259"/>
      <c r="C3" s="259"/>
      <c r="D3" s="261"/>
      <c r="E3" s="296"/>
      <c r="F3" s="296"/>
      <c r="G3" s="296"/>
      <c r="H3" s="296"/>
      <c r="I3" s="259"/>
      <c r="J3" s="259"/>
      <c r="K3" s="259"/>
      <c r="L3" s="259"/>
    </row>
    <row r="4" spans="1:12" ht="19.899999999999999" customHeight="1">
      <c r="A4" s="259"/>
      <c r="B4" s="1" t="s">
        <v>5</v>
      </c>
      <c r="C4" s="31" t="str">
        <f>IF(Übersicht!C5="","",Übersicht!C5)</f>
        <v/>
      </c>
      <c r="D4" s="261"/>
      <c r="E4" s="296"/>
      <c r="F4" s="296"/>
      <c r="G4" s="296"/>
      <c r="H4" s="296"/>
      <c r="I4" s="259"/>
      <c r="J4" s="259"/>
      <c r="K4" s="259"/>
      <c r="L4" s="259"/>
    </row>
    <row r="5" spans="1:12">
      <c r="A5" s="259"/>
      <c r="B5" s="259"/>
      <c r="C5" s="259"/>
      <c r="D5" s="261"/>
      <c r="E5" s="296"/>
      <c r="F5" s="296"/>
      <c r="G5" s="296"/>
      <c r="H5" s="296"/>
      <c r="I5" s="259"/>
      <c r="J5" s="259"/>
      <c r="K5" s="259"/>
      <c r="L5" s="259"/>
    </row>
    <row r="6" spans="1:12">
      <c r="A6" s="259"/>
      <c r="B6" s="261"/>
      <c r="C6" s="262"/>
      <c r="D6" s="263"/>
      <c r="E6" s="307"/>
      <c r="F6" s="307"/>
      <c r="G6" s="307"/>
      <c r="H6" s="307"/>
      <c r="I6" s="259"/>
      <c r="J6" s="259"/>
      <c r="K6" s="259"/>
      <c r="L6" s="259"/>
    </row>
    <row r="7" spans="1:12" ht="57" customHeight="1">
      <c r="A7" s="259"/>
      <c r="B7" s="15" t="s">
        <v>20</v>
      </c>
      <c r="C7" s="15" t="s">
        <v>278</v>
      </c>
      <c r="D7" s="15" t="s">
        <v>7</v>
      </c>
      <c r="E7" s="15" t="s">
        <v>28</v>
      </c>
      <c r="F7" s="15" t="s">
        <v>34</v>
      </c>
      <c r="G7" s="15" t="s">
        <v>279</v>
      </c>
      <c r="H7" s="15" t="s">
        <v>280</v>
      </c>
      <c r="I7" s="259"/>
      <c r="J7" s="259"/>
      <c r="K7" s="259"/>
      <c r="L7" s="259"/>
    </row>
    <row r="8" spans="1:12" ht="57" customHeight="1">
      <c r="A8" s="259"/>
      <c r="B8" s="16" t="s">
        <v>281</v>
      </c>
      <c r="C8" s="17" t="s">
        <v>282</v>
      </c>
      <c r="D8" s="18" t="s">
        <v>283</v>
      </c>
      <c r="E8" s="19" t="s">
        <v>284</v>
      </c>
      <c r="F8" s="19">
        <v>1</v>
      </c>
      <c r="G8" s="208"/>
      <c r="H8" s="20">
        <f>F8*G8</f>
        <v>0</v>
      </c>
      <c r="I8" s="259"/>
      <c r="J8" s="259"/>
      <c r="K8" s="259"/>
      <c r="L8" s="259"/>
    </row>
    <row r="9" spans="1:12" ht="57" customHeight="1">
      <c r="A9" s="21"/>
      <c r="B9" s="22"/>
      <c r="C9" s="23"/>
      <c r="D9" s="24"/>
      <c r="E9" s="25"/>
      <c r="F9" s="25"/>
      <c r="G9" s="26"/>
      <c r="H9" s="26"/>
      <c r="I9" s="21"/>
      <c r="J9" s="259"/>
      <c r="K9" s="259"/>
      <c r="L9" s="259"/>
    </row>
    <row r="10" spans="1:12" ht="57" customHeight="1">
      <c r="A10" s="259"/>
      <c r="B10" s="15" t="s">
        <v>20</v>
      </c>
      <c r="C10" s="15" t="s">
        <v>278</v>
      </c>
      <c r="D10" s="15" t="s">
        <v>7</v>
      </c>
      <c r="E10" s="15" t="s">
        <v>28</v>
      </c>
      <c r="F10" s="15" t="s">
        <v>34</v>
      </c>
      <c r="G10" s="15" t="s">
        <v>279</v>
      </c>
      <c r="H10" s="15" t="s">
        <v>285</v>
      </c>
      <c r="I10" s="259"/>
      <c r="J10" s="259"/>
      <c r="K10" s="259"/>
      <c r="L10" s="259"/>
    </row>
    <row r="11" spans="1:12" ht="57" customHeight="1">
      <c r="A11" s="259"/>
      <c r="B11" s="16" t="s">
        <v>286</v>
      </c>
      <c r="C11" s="27" t="s">
        <v>287</v>
      </c>
      <c r="D11" s="18" t="s">
        <v>288</v>
      </c>
      <c r="E11" s="19" t="s">
        <v>289</v>
      </c>
      <c r="F11" s="209"/>
      <c r="G11" s="28">
        <v>700</v>
      </c>
      <c r="H11" s="20">
        <f>F11*G11</f>
        <v>0</v>
      </c>
      <c r="I11" s="260"/>
      <c r="J11" s="264"/>
      <c r="K11" s="264"/>
      <c r="L11" s="264"/>
    </row>
    <row r="12" spans="1:12" s="12" customFormat="1">
      <c r="A12" s="260"/>
      <c r="B12" s="261"/>
      <c r="C12" s="261"/>
      <c r="D12" s="261"/>
      <c r="E12" s="261"/>
      <c r="F12" s="260"/>
      <c r="G12" s="260"/>
      <c r="H12" s="260"/>
      <c r="I12" s="260"/>
      <c r="J12" s="264"/>
      <c r="K12" s="260"/>
      <c r="L12" s="260"/>
    </row>
    <row r="13" spans="1:12" s="12" customFormat="1" ht="19.899999999999999" customHeight="1">
      <c r="A13" s="260"/>
      <c r="B13" s="261"/>
      <c r="C13" s="261"/>
      <c r="D13" s="261"/>
      <c r="E13" s="261"/>
      <c r="F13" s="306" t="s">
        <v>290</v>
      </c>
      <c r="G13" s="306"/>
      <c r="H13" s="258">
        <f>H8</f>
        <v>0</v>
      </c>
      <c r="I13" s="260"/>
      <c r="J13" s="264"/>
      <c r="K13" s="260"/>
      <c r="L13" s="260"/>
    </row>
    <row r="14" spans="1:12" ht="19.899999999999999" customHeight="1">
      <c r="A14" s="259"/>
      <c r="B14" s="261"/>
      <c r="C14" s="261"/>
      <c r="D14" s="261"/>
      <c r="E14" s="261"/>
      <c r="F14" s="306" t="s">
        <v>291</v>
      </c>
      <c r="G14" s="306"/>
      <c r="H14" s="29">
        <v>0.19</v>
      </c>
      <c r="I14" s="259"/>
      <c r="J14" s="259"/>
      <c r="K14" s="259"/>
      <c r="L14" s="259"/>
    </row>
    <row r="15" spans="1:12" ht="19.899999999999999" customHeight="1">
      <c r="A15" s="259"/>
      <c r="B15" s="261"/>
      <c r="C15" s="261"/>
      <c r="D15" s="261"/>
      <c r="E15" s="261"/>
      <c r="F15" s="306" t="s">
        <v>292</v>
      </c>
      <c r="G15" s="306"/>
      <c r="H15" s="258">
        <f>+H13*1.19</f>
        <v>0</v>
      </c>
      <c r="I15" s="259"/>
      <c r="J15" s="259"/>
      <c r="K15" s="259"/>
      <c r="L15" s="259"/>
    </row>
    <row r="16" spans="1:12" ht="19.899999999999999" customHeight="1">
      <c r="A16" s="259"/>
      <c r="B16" s="261"/>
      <c r="C16" s="261"/>
      <c r="D16" s="261"/>
      <c r="E16" s="261"/>
      <c r="F16" s="306" t="s">
        <v>285</v>
      </c>
      <c r="G16" s="306"/>
      <c r="H16" s="258">
        <f>H11</f>
        <v>0</v>
      </c>
      <c r="I16" s="259"/>
      <c r="J16" s="259"/>
      <c r="K16" s="259"/>
      <c r="L16" s="259"/>
    </row>
    <row r="17" spans="3:8" ht="19.899999999999999" customHeight="1">
      <c r="C17" s="261"/>
      <c r="D17" s="261"/>
      <c r="E17" s="261"/>
      <c r="F17" s="306" t="s">
        <v>293</v>
      </c>
      <c r="G17" s="306"/>
      <c r="H17" s="2">
        <f>H13*(100%+H14)+H16</f>
        <v>0</v>
      </c>
    </row>
    <row r="18" spans="3:8">
      <c r="C18" s="261"/>
      <c r="D18" s="261"/>
      <c r="E18" s="261"/>
      <c r="F18" s="259"/>
      <c r="G18" s="262"/>
      <c r="H18" s="259"/>
    </row>
    <row r="19" spans="3:8">
      <c r="C19" s="261"/>
      <c r="D19" s="261"/>
      <c r="E19" s="261"/>
      <c r="F19" s="259"/>
      <c r="G19" s="262"/>
      <c r="H19" s="259"/>
    </row>
    <row r="21" spans="3:8">
      <c r="C21" s="262"/>
      <c r="D21" s="259"/>
      <c r="E21" s="259"/>
      <c r="F21" s="259"/>
      <c r="G21" s="262"/>
      <c r="H21" s="259"/>
    </row>
    <row r="22" spans="3:8">
      <c r="C22" s="262"/>
      <c r="D22" s="259"/>
      <c r="E22" s="259"/>
      <c r="F22" s="259"/>
      <c r="G22" s="259"/>
      <c r="H22" s="259"/>
    </row>
    <row r="23" spans="3:8">
      <c r="C23" s="262"/>
      <c r="D23" s="259"/>
      <c r="E23" s="259"/>
      <c r="F23" s="259"/>
      <c r="G23" s="259"/>
      <c r="H23" s="259"/>
    </row>
    <row r="24" spans="3:8" ht="15" customHeight="1">
      <c r="C24" s="259"/>
      <c r="D24" s="259"/>
      <c r="E24" s="259"/>
      <c r="F24" s="259"/>
      <c r="G24" s="259"/>
      <c r="H24" s="259"/>
    </row>
    <row r="25" spans="3:8">
      <c r="C25" s="259"/>
      <c r="D25" s="259"/>
      <c r="E25" s="259"/>
      <c r="F25" s="259"/>
      <c r="G25" s="259"/>
      <c r="H25" s="259"/>
    </row>
    <row r="26" spans="3:8">
      <c r="C26" s="30"/>
      <c r="D26" s="259"/>
      <c r="E26" s="259"/>
      <c r="F26" s="259"/>
      <c r="G26" s="259"/>
      <c r="H26" s="259"/>
    </row>
    <row r="27" spans="3:8">
      <c r="C27" s="262"/>
      <c r="D27" s="259"/>
      <c r="E27" s="259"/>
      <c r="F27" s="259"/>
      <c r="G27" s="259"/>
      <c r="H27" s="259"/>
    </row>
    <row r="28" spans="3:8">
      <c r="C28" s="262"/>
      <c r="D28" s="259"/>
      <c r="E28" s="259"/>
      <c r="F28" s="259"/>
      <c r="G28" s="259"/>
      <c r="H28" s="259"/>
    </row>
    <row r="29" spans="3:8">
      <c r="C29" s="262"/>
      <c r="D29" s="259"/>
      <c r="E29" s="259"/>
      <c r="F29" s="259"/>
      <c r="G29" s="259"/>
      <c r="H29" s="259"/>
    </row>
    <row r="30" spans="3:8">
      <c r="C30" s="262"/>
      <c r="D30" s="259"/>
      <c r="E30" s="259"/>
      <c r="F30" s="259"/>
      <c r="G30" s="259"/>
      <c r="H30" s="259"/>
    </row>
    <row r="31" spans="3:8">
      <c r="C31" s="262"/>
      <c r="D31" s="259"/>
      <c r="E31" s="259"/>
      <c r="F31" s="259"/>
      <c r="G31" s="259"/>
      <c r="H31" s="259"/>
    </row>
    <row r="32" spans="3:8">
      <c r="C32" s="262"/>
      <c r="D32" s="259"/>
      <c r="E32" s="259"/>
      <c r="F32" s="259"/>
      <c r="G32" s="259"/>
      <c r="H32" s="259"/>
    </row>
    <row r="33" spans="4:7">
      <c r="D33" s="259"/>
      <c r="E33" s="259"/>
      <c r="F33" s="259"/>
      <c r="G33" s="259"/>
    </row>
    <row r="34" spans="4:7">
      <c r="D34" s="261"/>
      <c r="E34" s="259"/>
      <c r="F34" s="259"/>
      <c r="G34" s="259"/>
    </row>
  </sheetData>
  <sheetProtection algorithmName="SHA-512" hashValue="mptlYabeASEJJ2BwyG3088uo6T8WLENFN8g3e9z6UA6/9AQ8Rg8EemIi88V8MpPWf6jvn8juvPGdM1EYO1fCvg==" saltValue="y88aUhQIyd6aVBDRcB/46g==" spinCount="100000" sheet="1" objects="1" scenarios="1"/>
  <mergeCells count="6">
    <mergeCell ref="F17:G17"/>
    <mergeCell ref="E2:H6"/>
    <mergeCell ref="F13:G13"/>
    <mergeCell ref="F16:G16"/>
    <mergeCell ref="F14:G14"/>
    <mergeCell ref="F15:G15"/>
  </mergeCells>
  <printOptions horizontalCentered="1"/>
  <pageMargins left="0.15748031496062992" right="0.19685039370078741" top="0.86614173228346458" bottom="0.78740157480314965" header="0.31496062992125984" footer="0.31496062992125984"/>
  <pageSetup paperSize="9" fitToHeight="0" pageOrder="overThenDown" orientation="landscape" verticalDpi="597" r:id="rId1"/>
  <headerFooter>
    <oddHeader>&amp;L&amp;G&amp;CAusschreibung
TZB-AP-2025&amp;RBeschaffung
Vergabe
01-06</oddHeader>
    <oddFooter>&amp;L© BARMER&amp;CSeite &amp;P von &amp;N&amp;RVersion 1.0</oddFooter>
  </headerFooter>
  <colBreaks count="1" manualBreakCount="1">
    <brk id="4" max="1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BC1370"/>
  <sheetViews>
    <sheetView showGridLines="0" zoomScaleNormal="100" zoomScalePageLayoutView="90" workbookViewId="0"/>
  </sheetViews>
  <sheetFormatPr baseColWidth="10" defaultColWidth="11.42578125" defaultRowHeight="12.75"/>
  <cols>
    <col min="1" max="1" width="2.7109375" style="211" customWidth="1"/>
    <col min="2" max="2" width="11.42578125" style="211" bestFit="1" customWidth="1"/>
    <col min="3" max="3" width="70.7109375" style="211" customWidth="1"/>
    <col min="4" max="5" width="18.7109375" style="234" customWidth="1"/>
    <col min="6" max="6" width="20.28515625" style="234" customWidth="1"/>
    <col min="7" max="8" width="20.28515625" style="211" customWidth="1"/>
    <col min="9" max="9" width="19.7109375" style="211" customWidth="1"/>
    <col min="10" max="10" width="8.42578125" style="211" customWidth="1"/>
    <col min="11" max="11" width="8.140625" style="212" customWidth="1"/>
    <col min="12" max="12" width="20.7109375" style="212" customWidth="1"/>
    <col min="13" max="13" width="30.7109375" style="212" customWidth="1"/>
    <col min="14" max="14" width="15.7109375" style="212" customWidth="1"/>
    <col min="15" max="16" width="7.28515625" style="212" customWidth="1"/>
    <col min="17" max="17" width="20.7109375" style="212" customWidth="1"/>
    <col min="18" max="18" width="30.7109375" style="212" customWidth="1"/>
    <col min="19" max="19" width="15.7109375" style="212" customWidth="1"/>
    <col min="20" max="54" width="11.42578125" style="212"/>
    <col min="55" max="16384" width="11.42578125" style="211"/>
  </cols>
  <sheetData>
    <row r="2" spans="2:55" ht="21" customHeight="1">
      <c r="B2" s="316" t="s">
        <v>294</v>
      </c>
      <c r="C2" s="316"/>
      <c r="D2" s="210"/>
      <c r="E2" s="296" t="s">
        <v>19</v>
      </c>
      <c r="F2" s="296"/>
      <c r="G2" s="296"/>
      <c r="H2" s="296"/>
      <c r="I2" s="296"/>
      <c r="J2" s="265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5"/>
    </row>
    <row r="3" spans="2:55">
      <c r="B3" s="213"/>
      <c r="C3" s="213"/>
      <c r="D3" s="210"/>
      <c r="E3" s="296"/>
      <c r="F3" s="296"/>
      <c r="G3" s="296"/>
      <c r="H3" s="296"/>
      <c r="I3" s="296"/>
      <c r="J3" s="265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5"/>
    </row>
    <row r="4" spans="2:55" ht="19.899999999999999" customHeight="1">
      <c r="B4" s="1" t="s">
        <v>5</v>
      </c>
      <c r="C4" s="31" t="str">
        <f>IF(Übersicht!C5="","",Übersicht!C5)</f>
        <v/>
      </c>
      <c r="D4" s="210"/>
      <c r="E4" s="296"/>
      <c r="F4" s="296"/>
      <c r="G4" s="296"/>
      <c r="H4" s="296"/>
      <c r="I4" s="296"/>
      <c r="J4" s="265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5"/>
    </row>
    <row r="5" spans="2:55">
      <c r="B5" s="213"/>
      <c r="C5" s="213"/>
      <c r="D5" s="210"/>
      <c r="E5" s="296"/>
      <c r="F5" s="296"/>
      <c r="G5" s="296"/>
      <c r="H5" s="296"/>
      <c r="I5" s="296"/>
      <c r="J5" s="265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5"/>
    </row>
    <row r="6" spans="2:55" ht="35.85" customHeight="1" thickBot="1">
      <c r="B6" s="214" t="s">
        <v>20</v>
      </c>
      <c r="C6" s="214" t="s">
        <v>295</v>
      </c>
      <c r="D6" s="214" t="s">
        <v>34</v>
      </c>
      <c r="E6" s="275" t="s">
        <v>346</v>
      </c>
      <c r="F6" s="215" t="s">
        <v>296</v>
      </c>
      <c r="G6" s="215" t="s">
        <v>297</v>
      </c>
      <c r="H6" s="215" t="s">
        <v>279</v>
      </c>
      <c r="I6" s="215" t="s">
        <v>298</v>
      </c>
      <c r="J6" s="266"/>
      <c r="K6" s="266"/>
      <c r="L6" s="215" t="s">
        <v>299</v>
      </c>
      <c r="M6" s="215" t="s">
        <v>347</v>
      </c>
      <c r="N6" s="215" t="s">
        <v>300</v>
      </c>
      <c r="O6" s="266"/>
      <c r="P6" s="266"/>
      <c r="Q6" s="215" t="s">
        <v>301</v>
      </c>
      <c r="R6" s="215" t="s">
        <v>348</v>
      </c>
      <c r="S6" s="215" t="s">
        <v>302</v>
      </c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5"/>
      <c r="BC6" s="265"/>
    </row>
    <row r="7" spans="2:55" s="212" customFormat="1" ht="15" customHeight="1">
      <c r="B7" s="317" t="s">
        <v>303</v>
      </c>
      <c r="C7" s="319" t="s">
        <v>304</v>
      </c>
      <c r="D7" s="321">
        <v>360</v>
      </c>
      <c r="E7" s="323" t="s">
        <v>289</v>
      </c>
      <c r="F7" s="267" t="s">
        <v>305</v>
      </c>
      <c r="G7" s="238"/>
      <c r="H7" s="235"/>
      <c r="I7" s="216">
        <f>G7*H7</f>
        <v>0</v>
      </c>
      <c r="J7" s="266"/>
      <c r="K7" s="266"/>
      <c r="L7" s="217">
        <f t="shared" ref="L7:L36" si="0">G7*0.2</f>
        <v>0</v>
      </c>
      <c r="M7" s="218">
        <f t="shared" ref="M7:M37" si="1">H7</f>
        <v>0</v>
      </c>
      <c r="N7" s="218">
        <f>L7*M7</f>
        <v>0</v>
      </c>
      <c r="O7" s="266"/>
      <c r="P7" s="266"/>
      <c r="Q7" s="217">
        <f>G7*0.2</f>
        <v>0</v>
      </c>
      <c r="R7" s="218">
        <f>H7</f>
        <v>0</v>
      </c>
      <c r="S7" s="218">
        <f>Q7*R7</f>
        <v>0</v>
      </c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5"/>
      <c r="BC7" s="265"/>
    </row>
    <row r="8" spans="2:55" s="212" customFormat="1" ht="15" customHeight="1" thickBot="1">
      <c r="B8" s="318"/>
      <c r="C8" s="320"/>
      <c r="D8" s="322"/>
      <c r="E8" s="324"/>
      <c r="F8" s="268" t="s">
        <v>306</v>
      </c>
      <c r="G8" s="219">
        <f>+D7-G7</f>
        <v>360</v>
      </c>
      <c r="H8" s="236"/>
      <c r="I8" s="220">
        <f>G8*H8</f>
        <v>0</v>
      </c>
      <c r="J8" s="266"/>
      <c r="K8" s="266"/>
      <c r="L8" s="221">
        <f t="shared" si="0"/>
        <v>72</v>
      </c>
      <c r="M8" s="222">
        <f t="shared" si="1"/>
        <v>0</v>
      </c>
      <c r="N8" s="222">
        <f t="shared" ref="N8" si="2">L8*M8</f>
        <v>0</v>
      </c>
      <c r="O8" s="266"/>
      <c r="P8" s="266"/>
      <c r="Q8" s="221">
        <f>G8*0.2</f>
        <v>72</v>
      </c>
      <c r="R8" s="222">
        <f t="shared" ref="R8:R26" si="3">H8</f>
        <v>0</v>
      </c>
      <c r="S8" s="222">
        <f t="shared" ref="S8:S26" si="4">Q8*R8</f>
        <v>0</v>
      </c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5"/>
      <c r="BC8" s="265"/>
    </row>
    <row r="9" spans="2:55" s="212" customFormat="1" ht="15" customHeight="1">
      <c r="B9" s="317" t="s">
        <v>307</v>
      </c>
      <c r="C9" s="325" t="s">
        <v>308</v>
      </c>
      <c r="D9" s="321">
        <v>400</v>
      </c>
      <c r="E9" s="323" t="s">
        <v>289</v>
      </c>
      <c r="F9" s="267" t="s">
        <v>305</v>
      </c>
      <c r="G9" s="238"/>
      <c r="H9" s="235"/>
      <c r="I9" s="216">
        <f>G9*H9</f>
        <v>0</v>
      </c>
      <c r="J9" s="266"/>
      <c r="K9" s="266"/>
      <c r="L9" s="217">
        <f t="shared" si="0"/>
        <v>0</v>
      </c>
      <c r="M9" s="218">
        <f t="shared" si="1"/>
        <v>0</v>
      </c>
      <c r="N9" s="218">
        <f>L9*M9</f>
        <v>0</v>
      </c>
      <c r="O9" s="266"/>
      <c r="P9" s="266"/>
      <c r="Q9" s="217">
        <f t="shared" ref="Q9:Q26" si="5">G9*0.2</f>
        <v>0</v>
      </c>
      <c r="R9" s="218">
        <f t="shared" si="3"/>
        <v>0</v>
      </c>
      <c r="S9" s="218">
        <f t="shared" si="4"/>
        <v>0</v>
      </c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5"/>
      <c r="BC9" s="265"/>
    </row>
    <row r="10" spans="2:55" s="212" customFormat="1" ht="15" customHeight="1" thickBot="1">
      <c r="B10" s="318"/>
      <c r="C10" s="320"/>
      <c r="D10" s="322"/>
      <c r="E10" s="324"/>
      <c r="F10" s="268" t="s">
        <v>306</v>
      </c>
      <c r="G10" s="219">
        <f t="shared" ref="G10" si="6">+D9-G9</f>
        <v>400</v>
      </c>
      <c r="H10" s="236"/>
      <c r="I10" s="220">
        <f t="shared" ref="I10:I16" si="7">G10*H10</f>
        <v>0</v>
      </c>
      <c r="J10" s="266"/>
      <c r="K10" s="266"/>
      <c r="L10" s="221">
        <f t="shared" si="0"/>
        <v>80</v>
      </c>
      <c r="M10" s="222">
        <f t="shared" si="1"/>
        <v>0</v>
      </c>
      <c r="N10" s="222">
        <f t="shared" ref="N10" si="8">L10*M10</f>
        <v>0</v>
      </c>
      <c r="O10" s="266"/>
      <c r="P10" s="266"/>
      <c r="Q10" s="221">
        <f t="shared" si="5"/>
        <v>80</v>
      </c>
      <c r="R10" s="222">
        <f t="shared" si="3"/>
        <v>0</v>
      </c>
      <c r="S10" s="222">
        <f t="shared" si="4"/>
        <v>0</v>
      </c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5"/>
      <c r="BC10" s="265"/>
    </row>
    <row r="11" spans="2:55" s="212" customFormat="1" ht="15" customHeight="1">
      <c r="B11" s="317" t="s">
        <v>309</v>
      </c>
      <c r="C11" s="325" t="s">
        <v>310</v>
      </c>
      <c r="D11" s="326">
        <v>200</v>
      </c>
      <c r="E11" s="327" t="s">
        <v>289</v>
      </c>
      <c r="F11" s="269" t="s">
        <v>305</v>
      </c>
      <c r="G11" s="238"/>
      <c r="H11" s="237"/>
      <c r="I11" s="216">
        <f t="shared" si="7"/>
        <v>0</v>
      </c>
      <c r="J11" s="266"/>
      <c r="K11" s="266"/>
      <c r="L11" s="217">
        <f t="shared" si="0"/>
        <v>0</v>
      </c>
      <c r="M11" s="218">
        <f t="shared" si="1"/>
        <v>0</v>
      </c>
      <c r="N11" s="218">
        <f>L11*M11</f>
        <v>0</v>
      </c>
      <c r="O11" s="266"/>
      <c r="P11" s="266"/>
      <c r="Q11" s="217">
        <f t="shared" si="5"/>
        <v>0</v>
      </c>
      <c r="R11" s="218">
        <f t="shared" si="3"/>
        <v>0</v>
      </c>
      <c r="S11" s="218">
        <f t="shared" si="4"/>
        <v>0</v>
      </c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5"/>
      <c r="BC11" s="265"/>
    </row>
    <row r="12" spans="2:55" s="212" customFormat="1" ht="15" customHeight="1" thickBot="1">
      <c r="B12" s="318"/>
      <c r="C12" s="320"/>
      <c r="D12" s="322"/>
      <c r="E12" s="324"/>
      <c r="F12" s="268" t="s">
        <v>306</v>
      </c>
      <c r="G12" s="219">
        <f t="shared" ref="G12" si="9">+D11-G11</f>
        <v>200</v>
      </c>
      <c r="H12" s="236"/>
      <c r="I12" s="220">
        <f t="shared" si="7"/>
        <v>0</v>
      </c>
      <c r="J12" s="266"/>
      <c r="K12" s="266"/>
      <c r="L12" s="221">
        <f t="shared" si="0"/>
        <v>40</v>
      </c>
      <c r="M12" s="222">
        <f t="shared" si="1"/>
        <v>0</v>
      </c>
      <c r="N12" s="222">
        <f t="shared" ref="N12" si="10">L12*M12</f>
        <v>0</v>
      </c>
      <c r="O12" s="266"/>
      <c r="P12" s="266"/>
      <c r="Q12" s="221">
        <f>G12*0.2</f>
        <v>40</v>
      </c>
      <c r="R12" s="222">
        <f t="shared" si="3"/>
        <v>0</v>
      </c>
      <c r="S12" s="222">
        <f t="shared" si="4"/>
        <v>0</v>
      </c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5"/>
      <c r="BC12" s="265"/>
    </row>
    <row r="13" spans="2:55" s="212" customFormat="1" ht="15" customHeight="1">
      <c r="B13" s="317" t="s">
        <v>311</v>
      </c>
      <c r="C13" s="319" t="s">
        <v>312</v>
      </c>
      <c r="D13" s="321">
        <v>360</v>
      </c>
      <c r="E13" s="323" t="s">
        <v>289</v>
      </c>
      <c r="F13" s="267" t="s">
        <v>305</v>
      </c>
      <c r="G13" s="238"/>
      <c r="H13" s="235"/>
      <c r="I13" s="216">
        <f t="shared" si="7"/>
        <v>0</v>
      </c>
      <c r="J13" s="266"/>
      <c r="K13" s="266"/>
      <c r="L13" s="217">
        <f t="shared" si="0"/>
        <v>0</v>
      </c>
      <c r="M13" s="218">
        <f t="shared" si="1"/>
        <v>0</v>
      </c>
      <c r="N13" s="218">
        <f>L13*M13</f>
        <v>0</v>
      </c>
      <c r="O13" s="266"/>
      <c r="P13" s="266"/>
      <c r="Q13" s="217">
        <f t="shared" si="5"/>
        <v>0</v>
      </c>
      <c r="R13" s="218">
        <f t="shared" si="3"/>
        <v>0</v>
      </c>
      <c r="S13" s="218">
        <f t="shared" si="4"/>
        <v>0</v>
      </c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5"/>
      <c r="BC13" s="265"/>
    </row>
    <row r="14" spans="2:55" s="212" customFormat="1" ht="15" customHeight="1" thickBot="1">
      <c r="B14" s="318"/>
      <c r="C14" s="320"/>
      <c r="D14" s="322"/>
      <c r="E14" s="324"/>
      <c r="F14" s="268" t="s">
        <v>306</v>
      </c>
      <c r="G14" s="219">
        <f t="shared" ref="G14" si="11">+D13-G13</f>
        <v>360</v>
      </c>
      <c r="H14" s="236"/>
      <c r="I14" s="220">
        <f t="shared" si="7"/>
        <v>0</v>
      </c>
      <c r="J14" s="266"/>
      <c r="K14" s="266"/>
      <c r="L14" s="221">
        <f t="shared" si="0"/>
        <v>72</v>
      </c>
      <c r="M14" s="222">
        <f t="shared" si="1"/>
        <v>0</v>
      </c>
      <c r="N14" s="222">
        <f t="shared" ref="N14" si="12">L14*M14</f>
        <v>0</v>
      </c>
      <c r="O14" s="266"/>
      <c r="P14" s="266"/>
      <c r="Q14" s="221">
        <f t="shared" si="5"/>
        <v>72</v>
      </c>
      <c r="R14" s="222">
        <f t="shared" si="3"/>
        <v>0</v>
      </c>
      <c r="S14" s="222">
        <f t="shared" si="4"/>
        <v>0</v>
      </c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5"/>
      <c r="BC14" s="265"/>
    </row>
    <row r="15" spans="2:55" s="212" customFormat="1" ht="15" customHeight="1">
      <c r="B15" s="317" t="s">
        <v>313</v>
      </c>
      <c r="C15" s="325" t="s">
        <v>314</v>
      </c>
      <c r="D15" s="321">
        <v>360</v>
      </c>
      <c r="E15" s="323" t="s">
        <v>289</v>
      </c>
      <c r="F15" s="267" t="s">
        <v>305</v>
      </c>
      <c r="G15" s="238"/>
      <c r="H15" s="235"/>
      <c r="I15" s="216">
        <f t="shared" si="7"/>
        <v>0</v>
      </c>
      <c r="J15" s="266"/>
      <c r="K15" s="266"/>
      <c r="L15" s="217">
        <f t="shared" si="0"/>
        <v>0</v>
      </c>
      <c r="M15" s="218">
        <f t="shared" si="1"/>
        <v>0</v>
      </c>
      <c r="N15" s="218">
        <f>L15*M15</f>
        <v>0</v>
      </c>
      <c r="O15" s="266"/>
      <c r="P15" s="266"/>
      <c r="Q15" s="217">
        <f t="shared" si="5"/>
        <v>0</v>
      </c>
      <c r="R15" s="218">
        <f t="shared" si="3"/>
        <v>0</v>
      </c>
      <c r="S15" s="218">
        <f t="shared" si="4"/>
        <v>0</v>
      </c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5"/>
      <c r="BC15" s="265"/>
    </row>
    <row r="16" spans="2:55" s="212" customFormat="1" ht="15" customHeight="1" thickBot="1">
      <c r="B16" s="318"/>
      <c r="C16" s="320"/>
      <c r="D16" s="322"/>
      <c r="E16" s="324"/>
      <c r="F16" s="268" t="s">
        <v>306</v>
      </c>
      <c r="G16" s="219">
        <f t="shared" ref="G16" si="13">+D15-G15</f>
        <v>360</v>
      </c>
      <c r="H16" s="236"/>
      <c r="I16" s="220">
        <f t="shared" si="7"/>
        <v>0</v>
      </c>
      <c r="J16" s="266"/>
      <c r="K16" s="266"/>
      <c r="L16" s="221">
        <f t="shared" si="0"/>
        <v>72</v>
      </c>
      <c r="M16" s="222">
        <f t="shared" si="1"/>
        <v>0</v>
      </c>
      <c r="N16" s="222">
        <f t="shared" ref="N16" si="14">L16*M16</f>
        <v>0</v>
      </c>
      <c r="O16" s="266"/>
      <c r="P16" s="266"/>
      <c r="Q16" s="221">
        <f>G16*0.2</f>
        <v>72</v>
      </c>
      <c r="R16" s="222">
        <f t="shared" si="3"/>
        <v>0</v>
      </c>
      <c r="S16" s="222">
        <f t="shared" si="4"/>
        <v>0</v>
      </c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  <c r="AW16" s="266"/>
      <c r="AX16" s="266"/>
      <c r="AY16" s="266"/>
      <c r="AZ16" s="266"/>
      <c r="BA16" s="266"/>
      <c r="BB16" s="265"/>
      <c r="BC16" s="265"/>
    </row>
    <row r="17" spans="2:55" s="212" customFormat="1" ht="15" customHeight="1">
      <c r="B17" s="317" t="s">
        <v>315</v>
      </c>
      <c r="C17" s="319" t="s">
        <v>316</v>
      </c>
      <c r="D17" s="321">
        <v>720</v>
      </c>
      <c r="E17" s="323" t="s">
        <v>289</v>
      </c>
      <c r="F17" s="267" t="s">
        <v>305</v>
      </c>
      <c r="G17" s="238"/>
      <c r="H17" s="235"/>
      <c r="I17" s="216">
        <f>G17*H17</f>
        <v>0</v>
      </c>
      <c r="J17" s="266"/>
      <c r="K17" s="266"/>
      <c r="L17" s="217">
        <f t="shared" si="0"/>
        <v>0</v>
      </c>
      <c r="M17" s="218">
        <f t="shared" si="1"/>
        <v>0</v>
      </c>
      <c r="N17" s="218">
        <f>L17*M17</f>
        <v>0</v>
      </c>
      <c r="O17" s="266"/>
      <c r="P17" s="266"/>
      <c r="Q17" s="217">
        <f t="shared" si="5"/>
        <v>0</v>
      </c>
      <c r="R17" s="218">
        <f t="shared" si="3"/>
        <v>0</v>
      </c>
      <c r="S17" s="218">
        <f t="shared" si="4"/>
        <v>0</v>
      </c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5"/>
    </row>
    <row r="18" spans="2:55" s="212" customFormat="1" ht="15" customHeight="1" thickBot="1">
      <c r="B18" s="318"/>
      <c r="C18" s="320"/>
      <c r="D18" s="322"/>
      <c r="E18" s="324"/>
      <c r="F18" s="268" t="s">
        <v>306</v>
      </c>
      <c r="G18" s="219">
        <f t="shared" ref="G18" si="15">+D17-G17</f>
        <v>720</v>
      </c>
      <c r="H18" s="236"/>
      <c r="I18" s="220">
        <f t="shared" ref="I18:I26" si="16">G18*H18</f>
        <v>0</v>
      </c>
      <c r="J18" s="266"/>
      <c r="K18" s="266"/>
      <c r="L18" s="221">
        <f t="shared" si="0"/>
        <v>144</v>
      </c>
      <c r="M18" s="222">
        <f t="shared" si="1"/>
        <v>0</v>
      </c>
      <c r="N18" s="222">
        <f t="shared" ref="N18" si="17">L18*M18</f>
        <v>0</v>
      </c>
      <c r="O18" s="266"/>
      <c r="P18" s="266"/>
      <c r="Q18" s="221">
        <f t="shared" si="5"/>
        <v>144</v>
      </c>
      <c r="R18" s="222">
        <f t="shared" si="3"/>
        <v>0</v>
      </c>
      <c r="S18" s="222">
        <f t="shared" si="4"/>
        <v>0</v>
      </c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6"/>
      <c r="AU18" s="266"/>
      <c r="AV18" s="266"/>
      <c r="AW18" s="266"/>
      <c r="AX18" s="266"/>
      <c r="AY18" s="266"/>
      <c r="AZ18" s="266"/>
      <c r="BA18" s="266"/>
      <c r="BB18" s="266"/>
      <c r="BC18" s="265"/>
    </row>
    <row r="19" spans="2:55" s="212" customFormat="1" ht="15" customHeight="1">
      <c r="B19" s="317" t="s">
        <v>317</v>
      </c>
      <c r="C19" s="325" t="s">
        <v>318</v>
      </c>
      <c r="D19" s="321">
        <v>360</v>
      </c>
      <c r="E19" s="323" t="s">
        <v>289</v>
      </c>
      <c r="F19" s="267" t="s">
        <v>305</v>
      </c>
      <c r="G19" s="238"/>
      <c r="H19" s="235"/>
      <c r="I19" s="216">
        <f t="shared" si="16"/>
        <v>0</v>
      </c>
      <c r="J19" s="266"/>
      <c r="K19" s="266"/>
      <c r="L19" s="217">
        <f t="shared" si="0"/>
        <v>0</v>
      </c>
      <c r="M19" s="218">
        <f t="shared" si="1"/>
        <v>0</v>
      </c>
      <c r="N19" s="218">
        <f>L19*M19</f>
        <v>0</v>
      </c>
      <c r="O19" s="266"/>
      <c r="P19" s="266"/>
      <c r="Q19" s="217">
        <f t="shared" si="5"/>
        <v>0</v>
      </c>
      <c r="R19" s="218">
        <f t="shared" si="3"/>
        <v>0</v>
      </c>
      <c r="S19" s="218">
        <f t="shared" si="4"/>
        <v>0</v>
      </c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6"/>
      <c r="BA19" s="266"/>
      <c r="BB19" s="266"/>
      <c r="BC19" s="265"/>
    </row>
    <row r="20" spans="2:55" s="212" customFormat="1" ht="15" customHeight="1" thickBot="1">
      <c r="B20" s="318"/>
      <c r="C20" s="320"/>
      <c r="D20" s="322"/>
      <c r="E20" s="324"/>
      <c r="F20" s="268" t="s">
        <v>306</v>
      </c>
      <c r="G20" s="219">
        <f t="shared" ref="G20" si="18">+D19-G19</f>
        <v>360</v>
      </c>
      <c r="H20" s="236"/>
      <c r="I20" s="220">
        <f t="shared" si="16"/>
        <v>0</v>
      </c>
      <c r="J20" s="223"/>
      <c r="K20" s="223"/>
      <c r="L20" s="221">
        <f t="shared" si="0"/>
        <v>72</v>
      </c>
      <c r="M20" s="222">
        <f t="shared" si="1"/>
        <v>0</v>
      </c>
      <c r="N20" s="222">
        <f t="shared" ref="N20" si="19">L20*M20</f>
        <v>0</v>
      </c>
      <c r="O20" s="266"/>
      <c r="P20" s="266"/>
      <c r="Q20" s="221">
        <f t="shared" si="5"/>
        <v>72</v>
      </c>
      <c r="R20" s="222">
        <f t="shared" si="3"/>
        <v>0</v>
      </c>
      <c r="S20" s="222">
        <f t="shared" si="4"/>
        <v>0</v>
      </c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266"/>
    </row>
    <row r="21" spans="2:55" s="212" customFormat="1" ht="15" customHeight="1">
      <c r="B21" s="317" t="s">
        <v>319</v>
      </c>
      <c r="C21" s="325" t="s">
        <v>320</v>
      </c>
      <c r="D21" s="321">
        <v>720</v>
      </c>
      <c r="E21" s="323" t="s">
        <v>289</v>
      </c>
      <c r="F21" s="267" t="s">
        <v>305</v>
      </c>
      <c r="G21" s="238"/>
      <c r="H21" s="237"/>
      <c r="I21" s="216">
        <f t="shared" si="16"/>
        <v>0</v>
      </c>
      <c r="J21" s="223"/>
      <c r="K21" s="223"/>
      <c r="L21" s="217">
        <f t="shared" si="0"/>
        <v>0</v>
      </c>
      <c r="M21" s="218">
        <f t="shared" si="1"/>
        <v>0</v>
      </c>
      <c r="N21" s="218">
        <f>L21*M21</f>
        <v>0</v>
      </c>
      <c r="O21" s="266"/>
      <c r="P21" s="266"/>
      <c r="Q21" s="217">
        <f t="shared" si="5"/>
        <v>0</v>
      </c>
      <c r="R21" s="218">
        <f t="shared" si="3"/>
        <v>0</v>
      </c>
      <c r="S21" s="218">
        <f t="shared" si="4"/>
        <v>0</v>
      </c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</row>
    <row r="22" spans="2:55" s="212" customFormat="1" ht="15" customHeight="1" thickBot="1">
      <c r="B22" s="318"/>
      <c r="C22" s="320"/>
      <c r="D22" s="322"/>
      <c r="E22" s="324"/>
      <c r="F22" s="268" t="s">
        <v>306</v>
      </c>
      <c r="G22" s="219">
        <f t="shared" ref="G22" si="20">+D21-G21</f>
        <v>720</v>
      </c>
      <c r="H22" s="236"/>
      <c r="I22" s="220">
        <f t="shared" si="16"/>
        <v>0</v>
      </c>
      <c r="J22" s="223"/>
      <c r="K22" s="223"/>
      <c r="L22" s="221">
        <f t="shared" si="0"/>
        <v>144</v>
      </c>
      <c r="M22" s="222">
        <f t="shared" si="1"/>
        <v>0</v>
      </c>
      <c r="N22" s="222">
        <f t="shared" ref="N22" si="21">L22*M22</f>
        <v>0</v>
      </c>
      <c r="O22" s="266"/>
      <c r="P22" s="266"/>
      <c r="Q22" s="221">
        <f t="shared" si="5"/>
        <v>144</v>
      </c>
      <c r="R22" s="222">
        <f t="shared" si="3"/>
        <v>0</v>
      </c>
      <c r="S22" s="222">
        <f t="shared" si="4"/>
        <v>0</v>
      </c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</row>
    <row r="23" spans="2:55" s="212" customFormat="1" ht="15" customHeight="1">
      <c r="B23" s="317" t="s">
        <v>321</v>
      </c>
      <c r="C23" s="325" t="s">
        <v>322</v>
      </c>
      <c r="D23" s="321">
        <v>720</v>
      </c>
      <c r="E23" s="323" t="s">
        <v>289</v>
      </c>
      <c r="F23" s="267" t="s">
        <v>305</v>
      </c>
      <c r="G23" s="238"/>
      <c r="H23" s="235"/>
      <c r="I23" s="216">
        <f t="shared" si="16"/>
        <v>0</v>
      </c>
      <c r="J23" s="223"/>
      <c r="K23" s="223"/>
      <c r="L23" s="217">
        <f t="shared" si="0"/>
        <v>0</v>
      </c>
      <c r="M23" s="218">
        <f t="shared" si="1"/>
        <v>0</v>
      </c>
      <c r="N23" s="218">
        <f>L23*M23</f>
        <v>0</v>
      </c>
      <c r="O23" s="266"/>
      <c r="P23" s="266"/>
      <c r="Q23" s="217">
        <f t="shared" si="5"/>
        <v>0</v>
      </c>
      <c r="R23" s="218">
        <f t="shared" si="3"/>
        <v>0</v>
      </c>
      <c r="S23" s="218">
        <f t="shared" si="4"/>
        <v>0</v>
      </c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66"/>
      <c r="AT23" s="266"/>
      <c r="AU23" s="266"/>
      <c r="AV23" s="266"/>
      <c r="AW23" s="266"/>
      <c r="AX23" s="266"/>
      <c r="AY23" s="266"/>
      <c r="AZ23" s="266"/>
      <c r="BA23" s="266"/>
      <c r="BB23" s="266"/>
      <c r="BC23" s="266"/>
    </row>
    <row r="24" spans="2:55" s="212" customFormat="1" ht="15" customHeight="1" thickBot="1">
      <c r="B24" s="318"/>
      <c r="C24" s="320"/>
      <c r="D24" s="322"/>
      <c r="E24" s="324"/>
      <c r="F24" s="268" t="s">
        <v>306</v>
      </c>
      <c r="G24" s="219">
        <f t="shared" ref="G24" si="22">+D23-G23</f>
        <v>720</v>
      </c>
      <c r="H24" s="236"/>
      <c r="I24" s="220">
        <f t="shared" si="16"/>
        <v>0</v>
      </c>
      <c r="J24" s="223"/>
      <c r="K24" s="223"/>
      <c r="L24" s="221">
        <f t="shared" si="0"/>
        <v>144</v>
      </c>
      <c r="M24" s="222">
        <f t="shared" si="1"/>
        <v>0</v>
      </c>
      <c r="N24" s="222">
        <f t="shared" ref="N24" si="23">L24*M24</f>
        <v>0</v>
      </c>
      <c r="O24" s="266"/>
      <c r="P24" s="266"/>
      <c r="Q24" s="221">
        <f t="shared" si="5"/>
        <v>144</v>
      </c>
      <c r="R24" s="222">
        <f t="shared" si="3"/>
        <v>0</v>
      </c>
      <c r="S24" s="222">
        <f t="shared" si="4"/>
        <v>0</v>
      </c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66"/>
      <c r="AS24" s="266"/>
      <c r="AT24" s="266"/>
      <c r="AU24" s="266"/>
      <c r="AV24" s="266"/>
      <c r="AW24" s="266"/>
      <c r="AX24" s="266"/>
      <c r="AY24" s="266"/>
      <c r="AZ24" s="266"/>
      <c r="BA24" s="266"/>
      <c r="BB24" s="266"/>
      <c r="BC24" s="266"/>
    </row>
    <row r="25" spans="2:55" s="212" customFormat="1" ht="15" customHeight="1">
      <c r="B25" s="317" t="s">
        <v>323</v>
      </c>
      <c r="C25" s="325" t="s">
        <v>324</v>
      </c>
      <c r="D25" s="321">
        <v>120</v>
      </c>
      <c r="E25" s="323" t="s">
        <v>289</v>
      </c>
      <c r="F25" s="267" t="s">
        <v>305</v>
      </c>
      <c r="G25" s="238"/>
      <c r="H25" s="235"/>
      <c r="I25" s="216">
        <f t="shared" si="16"/>
        <v>0</v>
      </c>
      <c r="J25" s="223"/>
      <c r="K25" s="223"/>
      <c r="L25" s="217">
        <f t="shared" si="0"/>
        <v>0</v>
      </c>
      <c r="M25" s="218">
        <f t="shared" si="1"/>
        <v>0</v>
      </c>
      <c r="N25" s="218">
        <f>L25*M25</f>
        <v>0</v>
      </c>
      <c r="O25" s="266"/>
      <c r="P25" s="266"/>
      <c r="Q25" s="217">
        <f t="shared" si="5"/>
        <v>0</v>
      </c>
      <c r="R25" s="218">
        <f t="shared" si="3"/>
        <v>0</v>
      </c>
      <c r="S25" s="218">
        <f t="shared" si="4"/>
        <v>0</v>
      </c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266"/>
      <c r="AM25" s="266"/>
      <c r="AN25" s="266"/>
      <c r="AO25" s="266"/>
      <c r="AP25" s="266"/>
      <c r="AQ25" s="266"/>
      <c r="AR25" s="266"/>
      <c r="AS25" s="266"/>
      <c r="AT25" s="266"/>
      <c r="AU25" s="266"/>
      <c r="AV25" s="266"/>
      <c r="AW25" s="266"/>
      <c r="AX25" s="266"/>
      <c r="AY25" s="266"/>
      <c r="AZ25" s="266"/>
      <c r="BA25" s="266"/>
      <c r="BB25" s="266"/>
      <c r="BC25" s="266"/>
    </row>
    <row r="26" spans="2:55" s="212" customFormat="1" ht="15" customHeight="1" thickBot="1">
      <c r="B26" s="318"/>
      <c r="C26" s="320"/>
      <c r="D26" s="322"/>
      <c r="E26" s="324"/>
      <c r="F26" s="268" t="s">
        <v>306</v>
      </c>
      <c r="G26" s="219">
        <f t="shared" ref="G26" si="24">+D25-G25</f>
        <v>120</v>
      </c>
      <c r="H26" s="236"/>
      <c r="I26" s="220">
        <f t="shared" si="16"/>
        <v>0</v>
      </c>
      <c r="J26" s="223"/>
      <c r="K26" s="223"/>
      <c r="L26" s="221">
        <f t="shared" si="0"/>
        <v>24</v>
      </c>
      <c r="M26" s="222">
        <f t="shared" si="1"/>
        <v>0</v>
      </c>
      <c r="N26" s="222">
        <f t="shared" ref="N26" si="25">L26*M26</f>
        <v>0</v>
      </c>
      <c r="O26" s="266"/>
      <c r="P26" s="266"/>
      <c r="Q26" s="221">
        <f t="shared" si="5"/>
        <v>24</v>
      </c>
      <c r="R26" s="222">
        <f t="shared" si="3"/>
        <v>0</v>
      </c>
      <c r="S26" s="222">
        <f t="shared" si="4"/>
        <v>0</v>
      </c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6"/>
      <c r="AO26" s="266"/>
      <c r="AP26" s="266"/>
      <c r="AQ26" s="266"/>
      <c r="AR26" s="266"/>
      <c r="AS26" s="266"/>
      <c r="AT26" s="266"/>
      <c r="AU26" s="266"/>
      <c r="AV26" s="266"/>
      <c r="AW26" s="266"/>
      <c r="AX26" s="266"/>
      <c r="AY26" s="266"/>
      <c r="AZ26" s="266"/>
      <c r="BA26" s="266"/>
      <c r="BB26" s="266"/>
      <c r="BC26" s="266"/>
    </row>
    <row r="27" spans="2:55" s="212" customFormat="1" ht="15" customHeight="1">
      <c r="B27" s="317" t="s">
        <v>325</v>
      </c>
      <c r="C27" s="325" t="s">
        <v>326</v>
      </c>
      <c r="D27" s="321">
        <v>120</v>
      </c>
      <c r="E27" s="323" t="s">
        <v>289</v>
      </c>
      <c r="F27" s="267" t="s">
        <v>305</v>
      </c>
      <c r="G27" s="238"/>
      <c r="H27" s="235"/>
      <c r="I27" s="216">
        <f>G27*H27</f>
        <v>0</v>
      </c>
      <c r="J27" s="223"/>
      <c r="K27" s="223"/>
      <c r="L27" s="217">
        <f t="shared" si="0"/>
        <v>0</v>
      </c>
      <c r="M27" s="218">
        <f t="shared" si="1"/>
        <v>0</v>
      </c>
      <c r="N27" s="218">
        <f>L27*M27</f>
        <v>0</v>
      </c>
      <c r="O27" s="266"/>
      <c r="P27" s="266"/>
      <c r="Q27" s="217">
        <f t="shared" ref="Q27:Q36" si="26">L27*0.2</f>
        <v>0</v>
      </c>
      <c r="R27" s="218">
        <f t="shared" ref="R27:R36" si="27">M27</f>
        <v>0</v>
      </c>
      <c r="S27" s="218">
        <f>Q27*R27</f>
        <v>0</v>
      </c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6"/>
      <c r="AP27" s="266"/>
      <c r="AQ27" s="266"/>
      <c r="AR27" s="266"/>
      <c r="AS27" s="266"/>
      <c r="AT27" s="266"/>
      <c r="AU27" s="266"/>
      <c r="AV27" s="266"/>
      <c r="AW27" s="266"/>
      <c r="AX27" s="266"/>
      <c r="AY27" s="266"/>
      <c r="AZ27" s="266"/>
      <c r="BA27" s="266"/>
      <c r="BB27" s="266"/>
      <c r="BC27" s="266"/>
    </row>
    <row r="28" spans="2:55" s="212" customFormat="1" ht="15" customHeight="1" thickBot="1">
      <c r="B28" s="318"/>
      <c r="C28" s="320"/>
      <c r="D28" s="322"/>
      <c r="E28" s="324"/>
      <c r="F28" s="268" t="s">
        <v>306</v>
      </c>
      <c r="G28" s="219">
        <f t="shared" ref="G28" si="28">+D27-G27</f>
        <v>120</v>
      </c>
      <c r="H28" s="236"/>
      <c r="I28" s="220">
        <f t="shared" ref="I28:I36" si="29">G28*H28</f>
        <v>0</v>
      </c>
      <c r="J28" s="223"/>
      <c r="K28" s="266"/>
      <c r="L28" s="221">
        <f t="shared" si="0"/>
        <v>24</v>
      </c>
      <c r="M28" s="222">
        <f t="shared" si="1"/>
        <v>0</v>
      </c>
      <c r="N28" s="222">
        <f t="shared" ref="N28" si="30">L28*M28</f>
        <v>0</v>
      </c>
      <c r="O28" s="266"/>
      <c r="P28" s="266"/>
      <c r="Q28" s="221">
        <f t="shared" si="26"/>
        <v>4.8000000000000007</v>
      </c>
      <c r="R28" s="222">
        <f t="shared" si="27"/>
        <v>0</v>
      </c>
      <c r="S28" s="222">
        <f t="shared" ref="S28" si="31">Q28*R28</f>
        <v>0</v>
      </c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66"/>
      <c r="AS28" s="266"/>
      <c r="AT28" s="266"/>
      <c r="AU28" s="266"/>
      <c r="AV28" s="266"/>
      <c r="AW28" s="266"/>
      <c r="AX28" s="266"/>
      <c r="AY28" s="266"/>
      <c r="AZ28" s="266"/>
      <c r="BA28" s="266"/>
      <c r="BB28" s="266"/>
      <c r="BC28" s="266"/>
    </row>
    <row r="29" spans="2:55" s="212" customFormat="1" ht="15" customHeight="1">
      <c r="B29" s="317" t="s">
        <v>327</v>
      </c>
      <c r="C29" s="325" t="s">
        <v>328</v>
      </c>
      <c r="D29" s="321">
        <v>120</v>
      </c>
      <c r="E29" s="323" t="s">
        <v>289</v>
      </c>
      <c r="F29" s="267" t="s">
        <v>305</v>
      </c>
      <c r="G29" s="238"/>
      <c r="H29" s="235"/>
      <c r="I29" s="216">
        <f t="shared" si="29"/>
        <v>0</v>
      </c>
      <c r="J29" s="223"/>
      <c r="K29" s="266"/>
      <c r="L29" s="217">
        <f t="shared" si="0"/>
        <v>0</v>
      </c>
      <c r="M29" s="218">
        <f t="shared" si="1"/>
        <v>0</v>
      </c>
      <c r="N29" s="218">
        <f t="shared" ref="N29:N37" si="32">L29*M29</f>
        <v>0</v>
      </c>
      <c r="O29" s="266"/>
      <c r="P29" s="266"/>
      <c r="Q29" s="217">
        <f t="shared" si="26"/>
        <v>0</v>
      </c>
      <c r="R29" s="218">
        <f t="shared" si="27"/>
        <v>0</v>
      </c>
      <c r="S29" s="218">
        <f t="shared" ref="S29:S37" si="33">Q29*R29</f>
        <v>0</v>
      </c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6"/>
      <c r="AN29" s="266"/>
      <c r="AO29" s="266"/>
      <c r="AP29" s="266"/>
      <c r="AQ29" s="266"/>
      <c r="AR29" s="266"/>
      <c r="AS29" s="266"/>
      <c r="AT29" s="266"/>
      <c r="AU29" s="266"/>
      <c r="AV29" s="266"/>
      <c r="AW29" s="266"/>
      <c r="AX29" s="266"/>
      <c r="AY29" s="266"/>
      <c r="AZ29" s="266"/>
      <c r="BA29" s="266"/>
      <c r="BB29" s="266"/>
      <c r="BC29" s="266"/>
    </row>
    <row r="30" spans="2:55" s="212" customFormat="1" ht="15" customHeight="1" thickBot="1">
      <c r="B30" s="318"/>
      <c r="C30" s="320"/>
      <c r="D30" s="322"/>
      <c r="E30" s="324"/>
      <c r="F30" s="268" t="s">
        <v>306</v>
      </c>
      <c r="G30" s="219">
        <f t="shared" ref="G30" si="34">+D29-G29</f>
        <v>120</v>
      </c>
      <c r="H30" s="236"/>
      <c r="I30" s="220">
        <f t="shared" si="29"/>
        <v>0</v>
      </c>
      <c r="J30" s="223"/>
      <c r="K30" s="266"/>
      <c r="L30" s="221">
        <f t="shared" si="0"/>
        <v>24</v>
      </c>
      <c r="M30" s="222">
        <f t="shared" si="1"/>
        <v>0</v>
      </c>
      <c r="N30" s="222">
        <f t="shared" si="32"/>
        <v>0</v>
      </c>
      <c r="O30" s="266"/>
      <c r="P30" s="266"/>
      <c r="Q30" s="221">
        <f t="shared" si="26"/>
        <v>4.8000000000000007</v>
      </c>
      <c r="R30" s="222">
        <f t="shared" si="27"/>
        <v>0</v>
      </c>
      <c r="S30" s="222">
        <f t="shared" si="33"/>
        <v>0</v>
      </c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  <c r="BB30" s="266"/>
      <c r="BC30" s="266"/>
    </row>
    <row r="31" spans="2:55" s="212" customFormat="1" ht="15" customHeight="1">
      <c r="B31" s="317" t="s">
        <v>329</v>
      </c>
      <c r="C31" s="325" t="s">
        <v>330</v>
      </c>
      <c r="D31" s="326">
        <v>360</v>
      </c>
      <c r="E31" s="327" t="s">
        <v>289</v>
      </c>
      <c r="F31" s="269" t="s">
        <v>305</v>
      </c>
      <c r="G31" s="238"/>
      <c r="H31" s="237"/>
      <c r="I31" s="216">
        <f t="shared" si="29"/>
        <v>0</v>
      </c>
      <c r="J31" s="223"/>
      <c r="K31" s="266"/>
      <c r="L31" s="217">
        <f t="shared" si="0"/>
        <v>0</v>
      </c>
      <c r="M31" s="218">
        <f t="shared" si="1"/>
        <v>0</v>
      </c>
      <c r="N31" s="218">
        <f t="shared" si="32"/>
        <v>0</v>
      </c>
      <c r="O31" s="266"/>
      <c r="P31" s="266"/>
      <c r="Q31" s="217">
        <f t="shared" si="26"/>
        <v>0</v>
      </c>
      <c r="R31" s="218">
        <f t="shared" si="27"/>
        <v>0</v>
      </c>
      <c r="S31" s="218">
        <f t="shared" si="33"/>
        <v>0</v>
      </c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266"/>
    </row>
    <row r="32" spans="2:55" s="212" customFormat="1" ht="15" customHeight="1" thickBot="1">
      <c r="B32" s="318"/>
      <c r="C32" s="320"/>
      <c r="D32" s="322"/>
      <c r="E32" s="324"/>
      <c r="F32" s="268" t="s">
        <v>306</v>
      </c>
      <c r="G32" s="219">
        <f t="shared" ref="G32" si="35">+D31-G31</f>
        <v>360</v>
      </c>
      <c r="H32" s="236"/>
      <c r="I32" s="220">
        <f t="shared" si="29"/>
        <v>0</v>
      </c>
      <c r="J32" s="223"/>
      <c r="K32" s="266"/>
      <c r="L32" s="221">
        <f t="shared" si="0"/>
        <v>72</v>
      </c>
      <c r="M32" s="222">
        <f t="shared" si="1"/>
        <v>0</v>
      </c>
      <c r="N32" s="222">
        <f t="shared" si="32"/>
        <v>0</v>
      </c>
      <c r="O32" s="266"/>
      <c r="P32" s="266"/>
      <c r="Q32" s="221">
        <f t="shared" si="26"/>
        <v>14.4</v>
      </c>
      <c r="R32" s="222">
        <f t="shared" si="27"/>
        <v>0</v>
      </c>
      <c r="S32" s="222">
        <f t="shared" si="33"/>
        <v>0</v>
      </c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66"/>
      <c r="AS32" s="266"/>
      <c r="AT32" s="266"/>
      <c r="AU32" s="266"/>
      <c r="AV32" s="266"/>
      <c r="AW32" s="266"/>
      <c r="AX32" s="266"/>
      <c r="AY32" s="266"/>
      <c r="AZ32" s="266"/>
      <c r="BA32" s="266"/>
      <c r="BB32" s="266"/>
      <c r="BC32" s="266"/>
    </row>
    <row r="33" spans="2:19" s="212" customFormat="1" ht="15" customHeight="1">
      <c r="B33" s="317" t="s">
        <v>331</v>
      </c>
      <c r="C33" s="319" t="s">
        <v>332</v>
      </c>
      <c r="D33" s="321">
        <v>120</v>
      </c>
      <c r="E33" s="323" t="s">
        <v>289</v>
      </c>
      <c r="F33" s="267" t="s">
        <v>305</v>
      </c>
      <c r="G33" s="238"/>
      <c r="H33" s="235"/>
      <c r="I33" s="216">
        <f t="shared" si="29"/>
        <v>0</v>
      </c>
      <c r="J33" s="223"/>
      <c r="K33" s="266"/>
      <c r="L33" s="217">
        <f t="shared" si="0"/>
        <v>0</v>
      </c>
      <c r="M33" s="218">
        <f t="shared" si="1"/>
        <v>0</v>
      </c>
      <c r="N33" s="218">
        <f t="shared" si="32"/>
        <v>0</v>
      </c>
      <c r="O33" s="266"/>
      <c r="P33" s="266"/>
      <c r="Q33" s="217">
        <f t="shared" si="26"/>
        <v>0</v>
      </c>
      <c r="R33" s="218">
        <f t="shared" si="27"/>
        <v>0</v>
      </c>
      <c r="S33" s="218">
        <f t="shared" si="33"/>
        <v>0</v>
      </c>
    </row>
    <row r="34" spans="2:19" s="212" customFormat="1" ht="15" customHeight="1" thickBot="1">
      <c r="B34" s="318"/>
      <c r="C34" s="320"/>
      <c r="D34" s="322"/>
      <c r="E34" s="324"/>
      <c r="F34" s="268" t="s">
        <v>306</v>
      </c>
      <c r="G34" s="219">
        <f t="shared" ref="G34" si="36">+D33-G33</f>
        <v>120</v>
      </c>
      <c r="H34" s="236"/>
      <c r="I34" s="220">
        <f t="shared" si="29"/>
        <v>0</v>
      </c>
      <c r="J34" s="223"/>
      <c r="K34" s="266"/>
      <c r="L34" s="221">
        <f t="shared" si="0"/>
        <v>24</v>
      </c>
      <c r="M34" s="222">
        <f t="shared" si="1"/>
        <v>0</v>
      </c>
      <c r="N34" s="222">
        <f t="shared" si="32"/>
        <v>0</v>
      </c>
      <c r="O34" s="266"/>
      <c r="P34" s="266"/>
      <c r="Q34" s="221">
        <f t="shared" si="26"/>
        <v>4.8000000000000007</v>
      </c>
      <c r="R34" s="222">
        <f t="shared" si="27"/>
        <v>0</v>
      </c>
      <c r="S34" s="222">
        <f t="shared" si="33"/>
        <v>0</v>
      </c>
    </row>
    <row r="35" spans="2:19" s="212" customFormat="1" ht="15" customHeight="1">
      <c r="B35" s="317" t="s">
        <v>333</v>
      </c>
      <c r="C35" s="325" t="s">
        <v>334</v>
      </c>
      <c r="D35" s="326">
        <v>720</v>
      </c>
      <c r="E35" s="327" t="s">
        <v>289</v>
      </c>
      <c r="F35" s="269" t="s">
        <v>305</v>
      </c>
      <c r="G35" s="238"/>
      <c r="H35" s="237"/>
      <c r="I35" s="216">
        <f t="shared" si="29"/>
        <v>0</v>
      </c>
      <c r="J35" s="223"/>
      <c r="K35" s="266"/>
      <c r="L35" s="217">
        <f t="shared" si="0"/>
        <v>0</v>
      </c>
      <c r="M35" s="218">
        <f t="shared" si="1"/>
        <v>0</v>
      </c>
      <c r="N35" s="218">
        <f t="shared" si="32"/>
        <v>0</v>
      </c>
      <c r="O35" s="266"/>
      <c r="P35" s="266"/>
      <c r="Q35" s="217">
        <f t="shared" si="26"/>
        <v>0</v>
      </c>
      <c r="R35" s="218">
        <f t="shared" si="27"/>
        <v>0</v>
      </c>
      <c r="S35" s="218">
        <f t="shared" si="33"/>
        <v>0</v>
      </c>
    </row>
    <row r="36" spans="2:19" s="212" customFormat="1" ht="15" customHeight="1" thickBot="1">
      <c r="B36" s="318"/>
      <c r="C36" s="320"/>
      <c r="D36" s="322"/>
      <c r="E36" s="324"/>
      <c r="F36" s="268" t="s">
        <v>306</v>
      </c>
      <c r="G36" s="219">
        <f t="shared" ref="G36" si="37">+D35-G35</f>
        <v>720</v>
      </c>
      <c r="H36" s="236"/>
      <c r="I36" s="220">
        <f t="shared" si="29"/>
        <v>0</v>
      </c>
      <c r="J36" s="223"/>
      <c r="K36" s="266"/>
      <c r="L36" s="221">
        <f t="shared" si="0"/>
        <v>144</v>
      </c>
      <c r="M36" s="222">
        <f t="shared" si="1"/>
        <v>0</v>
      </c>
      <c r="N36" s="222">
        <f t="shared" si="32"/>
        <v>0</v>
      </c>
      <c r="O36" s="266"/>
      <c r="P36" s="266"/>
      <c r="Q36" s="221">
        <f t="shared" si="26"/>
        <v>28.8</v>
      </c>
      <c r="R36" s="222">
        <f t="shared" si="27"/>
        <v>0</v>
      </c>
      <c r="S36" s="222">
        <f t="shared" si="33"/>
        <v>0</v>
      </c>
    </row>
    <row r="37" spans="2:19" s="212" customFormat="1" ht="15" customHeight="1">
      <c r="B37" s="317" t="s">
        <v>335</v>
      </c>
      <c r="C37" s="325" t="s">
        <v>336</v>
      </c>
      <c r="D37" s="326">
        <v>160</v>
      </c>
      <c r="E37" s="327" t="s">
        <v>337</v>
      </c>
      <c r="F37" s="328" t="s">
        <v>75</v>
      </c>
      <c r="G37" s="328" t="s">
        <v>75</v>
      </c>
      <c r="H37" s="334"/>
      <c r="I37" s="336">
        <f>D37*H37</f>
        <v>0</v>
      </c>
      <c r="J37" s="224"/>
      <c r="K37" s="224"/>
      <c r="L37" s="332">
        <f>D37*0.2</f>
        <v>32</v>
      </c>
      <c r="M37" s="330">
        <f t="shared" si="1"/>
        <v>0</v>
      </c>
      <c r="N37" s="330">
        <f t="shared" si="32"/>
        <v>0</v>
      </c>
      <c r="O37" s="270"/>
      <c r="P37" s="270"/>
      <c r="Q37" s="332">
        <f>D37*0.2</f>
        <v>32</v>
      </c>
      <c r="R37" s="330">
        <f t="shared" ref="R37" si="38">H37</f>
        <v>0</v>
      </c>
      <c r="S37" s="330">
        <f t="shared" si="33"/>
        <v>0</v>
      </c>
    </row>
    <row r="38" spans="2:19" s="212" customFormat="1" ht="15" customHeight="1" thickBot="1">
      <c r="B38" s="318"/>
      <c r="C38" s="320"/>
      <c r="D38" s="322"/>
      <c r="E38" s="324"/>
      <c r="F38" s="329"/>
      <c r="G38" s="329"/>
      <c r="H38" s="335"/>
      <c r="I38" s="337"/>
      <c r="J38" s="266"/>
      <c r="K38" s="266"/>
      <c r="L38" s="333"/>
      <c r="M38" s="331"/>
      <c r="N38" s="331"/>
      <c r="O38" s="266"/>
      <c r="P38" s="266"/>
      <c r="Q38" s="333"/>
      <c r="R38" s="331"/>
      <c r="S38" s="331"/>
    </row>
    <row r="39" spans="2:19" s="212" customFormat="1">
      <c r="B39" s="225"/>
      <c r="C39" s="226"/>
      <c r="D39" s="22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</row>
    <row r="40" spans="2:19" s="212" customFormat="1" ht="19.899999999999999" customHeight="1">
      <c r="B40" s="266"/>
      <c r="C40" s="266"/>
      <c r="D40" s="266"/>
      <c r="E40" s="271"/>
      <c r="F40" s="272"/>
      <c r="G40" s="227"/>
      <c r="H40" s="227" t="s">
        <v>338</v>
      </c>
      <c r="I40" s="228">
        <f>SUM(I7:I38)</f>
        <v>0</v>
      </c>
      <c r="J40" s="266"/>
      <c r="K40" s="266"/>
      <c r="L40" s="300" t="s">
        <v>339</v>
      </c>
      <c r="M40" s="302"/>
      <c r="N40" s="258">
        <f>SUM(N7:N38)</f>
        <v>0</v>
      </c>
      <c r="O40" s="266"/>
      <c r="P40" s="266"/>
      <c r="Q40" s="300" t="s">
        <v>340</v>
      </c>
      <c r="R40" s="302"/>
      <c r="S40" s="258">
        <f>SUM(S7:S38)</f>
        <v>0</v>
      </c>
    </row>
    <row r="41" spans="2:19" s="212" customFormat="1" ht="19.899999999999999" customHeight="1">
      <c r="B41" s="266"/>
      <c r="C41" s="266"/>
      <c r="D41" s="266"/>
      <c r="E41" s="271"/>
      <c r="F41" s="308"/>
      <c r="G41" s="309"/>
      <c r="H41" s="309"/>
      <c r="I41" s="310"/>
      <c r="J41" s="266"/>
      <c r="K41" s="266"/>
      <c r="L41" s="314" t="s">
        <v>268</v>
      </c>
      <c r="M41" s="315"/>
      <c r="N41" s="229">
        <v>0.8</v>
      </c>
      <c r="O41" s="266"/>
      <c r="P41" s="266"/>
      <c r="Q41" s="314" t="s">
        <v>269</v>
      </c>
      <c r="R41" s="315"/>
      <c r="S41" s="229">
        <v>0.8</v>
      </c>
    </row>
    <row r="42" spans="2:19" s="212" customFormat="1" ht="19.899999999999999" customHeight="1">
      <c r="B42" s="266"/>
      <c r="C42" s="266"/>
      <c r="D42" s="266"/>
      <c r="E42" s="271"/>
      <c r="F42" s="311"/>
      <c r="G42" s="312"/>
      <c r="H42" s="312"/>
      <c r="I42" s="313"/>
      <c r="J42" s="273"/>
      <c r="K42" s="266"/>
      <c r="L42" s="300" t="s">
        <v>341</v>
      </c>
      <c r="M42" s="302"/>
      <c r="N42" s="230">
        <f>N40*N41</f>
        <v>0</v>
      </c>
      <c r="O42" s="266"/>
      <c r="P42" s="266"/>
      <c r="Q42" s="300" t="s">
        <v>342</v>
      </c>
      <c r="R42" s="302"/>
      <c r="S42" s="230">
        <f>S40*N41*S41</f>
        <v>0</v>
      </c>
    </row>
    <row r="43" spans="2:19" s="212" customFormat="1" ht="19.899999999999999" customHeight="1">
      <c r="B43" s="266"/>
      <c r="C43" s="266"/>
      <c r="D43" s="271"/>
      <c r="E43" s="271"/>
      <c r="F43" s="300" t="s">
        <v>291</v>
      </c>
      <c r="G43" s="301"/>
      <c r="H43" s="302"/>
      <c r="I43" s="231">
        <v>0.19</v>
      </c>
      <c r="J43" s="273"/>
      <c r="K43" s="266"/>
      <c r="L43" s="300" t="s">
        <v>291</v>
      </c>
      <c r="M43" s="302"/>
      <c r="N43" s="232">
        <v>0.19</v>
      </c>
      <c r="O43" s="266"/>
      <c r="P43" s="266"/>
      <c r="Q43" s="300" t="s">
        <v>291</v>
      </c>
      <c r="R43" s="302"/>
      <c r="S43" s="232">
        <v>0.19</v>
      </c>
    </row>
    <row r="44" spans="2:19" s="212" customFormat="1" ht="19.899999999999999" customHeight="1">
      <c r="B44" s="266"/>
      <c r="C44" s="266"/>
      <c r="D44" s="271"/>
      <c r="E44" s="271"/>
      <c r="F44" s="300" t="s">
        <v>343</v>
      </c>
      <c r="G44" s="301"/>
      <c r="H44" s="302"/>
      <c r="I44" s="2">
        <f>I40*(1+I43)</f>
        <v>0</v>
      </c>
      <c r="J44" s="266"/>
      <c r="K44" s="266"/>
      <c r="L44" s="300" t="s">
        <v>344</v>
      </c>
      <c r="M44" s="302"/>
      <c r="N44" s="2">
        <f>N42*(1+N43)</f>
        <v>0</v>
      </c>
      <c r="O44" s="266"/>
      <c r="P44" s="266"/>
      <c r="Q44" s="300" t="s">
        <v>345</v>
      </c>
      <c r="R44" s="302"/>
      <c r="S44" s="2">
        <f>S42*(1+S43)</f>
        <v>0</v>
      </c>
    </row>
    <row r="45" spans="2:19" s="212" customFormat="1">
      <c r="B45" s="266"/>
      <c r="C45" s="266"/>
      <c r="D45" s="271"/>
      <c r="E45" s="271"/>
      <c r="F45" s="271"/>
      <c r="G45" s="266"/>
      <c r="H45" s="233"/>
      <c r="I45" s="223"/>
      <c r="J45" s="266"/>
      <c r="K45" s="266"/>
      <c r="L45" s="266"/>
      <c r="M45" s="266"/>
      <c r="N45" s="266"/>
      <c r="O45" s="266"/>
      <c r="P45" s="266"/>
      <c r="Q45" s="266"/>
      <c r="R45" s="266"/>
      <c r="S45" s="266"/>
    </row>
    <row r="46" spans="2:19" s="212" customFormat="1">
      <c r="B46" s="266"/>
      <c r="C46" s="266"/>
      <c r="D46" s="271"/>
      <c r="E46" s="271"/>
      <c r="F46" s="271"/>
      <c r="G46" s="266"/>
      <c r="H46" s="233"/>
      <c r="I46" s="223"/>
      <c r="J46" s="266"/>
      <c r="K46" s="266"/>
      <c r="L46" s="266"/>
      <c r="M46" s="266"/>
      <c r="N46" s="266"/>
      <c r="O46" s="266"/>
      <c r="P46" s="266"/>
      <c r="Q46" s="266"/>
      <c r="R46" s="266"/>
      <c r="S46" s="266"/>
    </row>
    <row r="47" spans="2:19" s="212" customFormat="1">
      <c r="B47" s="266"/>
      <c r="C47" s="266"/>
      <c r="D47" s="271"/>
      <c r="E47" s="271"/>
      <c r="F47" s="271"/>
      <c r="G47" s="266"/>
      <c r="H47" s="233"/>
      <c r="I47" s="223"/>
      <c r="J47" s="266"/>
      <c r="K47" s="266"/>
      <c r="L47" s="266"/>
      <c r="M47" s="266"/>
      <c r="N47" s="266"/>
      <c r="O47" s="266"/>
      <c r="P47" s="266"/>
      <c r="Q47" s="266"/>
      <c r="R47" s="266"/>
      <c r="S47" s="266"/>
    </row>
    <row r="48" spans="2:19" s="212" customFormat="1">
      <c r="B48" s="266"/>
      <c r="C48" s="266"/>
      <c r="D48" s="271"/>
      <c r="E48" s="271"/>
      <c r="F48" s="271"/>
      <c r="G48" s="266"/>
      <c r="H48" s="233"/>
      <c r="I48" s="223"/>
      <c r="J48" s="266"/>
      <c r="K48" s="266"/>
      <c r="L48" s="266"/>
      <c r="M48" s="266"/>
      <c r="N48" s="266"/>
      <c r="O48" s="266"/>
      <c r="P48" s="266"/>
      <c r="Q48" s="266"/>
      <c r="R48" s="266"/>
      <c r="S48" s="266"/>
    </row>
    <row r="49" spans="4:9" s="212" customFormat="1">
      <c r="D49" s="271"/>
      <c r="E49" s="271"/>
      <c r="F49" s="271"/>
      <c r="G49" s="266"/>
      <c r="H49" s="233"/>
      <c r="I49" s="223"/>
    </row>
    <row r="50" spans="4:9" s="212" customFormat="1">
      <c r="D50" s="271"/>
      <c r="E50" s="271"/>
      <c r="F50" s="271"/>
      <c r="G50" s="266"/>
      <c r="H50" s="233"/>
      <c r="I50" s="223"/>
    </row>
    <row r="51" spans="4:9" s="212" customFormat="1">
      <c r="D51" s="271"/>
      <c r="E51" s="271"/>
      <c r="F51" s="271"/>
      <c r="G51" s="266"/>
      <c r="H51" s="233"/>
      <c r="I51" s="223"/>
    </row>
    <row r="52" spans="4:9" s="212" customFormat="1">
      <c r="D52" s="271"/>
      <c r="E52" s="271"/>
      <c r="F52" s="271"/>
      <c r="G52" s="266"/>
      <c r="H52" s="233"/>
      <c r="I52" s="223"/>
    </row>
    <row r="53" spans="4:9" s="212" customFormat="1">
      <c r="D53" s="271"/>
      <c r="E53" s="271"/>
      <c r="F53" s="271"/>
      <c r="G53" s="266"/>
      <c r="H53" s="233"/>
      <c r="I53" s="223"/>
    </row>
    <row r="54" spans="4:9" s="212" customFormat="1">
      <c r="D54" s="271"/>
      <c r="E54" s="271"/>
      <c r="F54" s="271"/>
      <c r="G54" s="266"/>
      <c r="H54" s="233"/>
      <c r="I54" s="223"/>
    </row>
    <row r="55" spans="4:9" s="212" customFormat="1">
      <c r="D55" s="271"/>
      <c r="E55" s="271"/>
      <c r="F55" s="271"/>
      <c r="G55" s="266"/>
      <c r="H55" s="233"/>
      <c r="I55" s="223"/>
    </row>
    <row r="56" spans="4:9" s="212" customFormat="1">
      <c r="D56" s="271"/>
      <c r="E56" s="271"/>
      <c r="F56" s="271"/>
      <c r="G56" s="266"/>
      <c r="H56" s="233"/>
      <c r="I56" s="223"/>
    </row>
    <row r="57" spans="4:9" s="212" customFormat="1">
      <c r="D57" s="271"/>
      <c r="E57" s="271"/>
      <c r="F57" s="271"/>
      <c r="G57" s="266"/>
      <c r="H57" s="233"/>
      <c r="I57" s="223"/>
    </row>
    <row r="58" spans="4:9" s="212" customFormat="1">
      <c r="D58" s="271"/>
      <c r="E58" s="271"/>
      <c r="F58" s="271"/>
      <c r="G58" s="266"/>
      <c r="H58" s="233"/>
      <c r="I58" s="223"/>
    </row>
    <row r="59" spans="4:9" s="212" customFormat="1">
      <c r="D59" s="271"/>
      <c r="E59" s="271"/>
      <c r="F59" s="271"/>
      <c r="G59" s="266"/>
      <c r="H59" s="233"/>
      <c r="I59" s="223"/>
    </row>
    <row r="60" spans="4:9" s="212" customFormat="1">
      <c r="D60" s="271"/>
      <c r="E60" s="271"/>
      <c r="F60" s="271"/>
      <c r="G60" s="266"/>
      <c r="H60" s="233"/>
      <c r="I60" s="223"/>
    </row>
    <row r="61" spans="4:9" s="212" customFormat="1">
      <c r="D61" s="271"/>
      <c r="E61" s="271"/>
      <c r="F61" s="271"/>
      <c r="G61" s="266"/>
      <c r="H61" s="233"/>
      <c r="I61" s="223"/>
    </row>
    <row r="62" spans="4:9" s="212" customFormat="1">
      <c r="D62" s="271"/>
      <c r="E62" s="271"/>
      <c r="F62" s="271"/>
      <c r="G62" s="266"/>
      <c r="H62" s="233"/>
      <c r="I62" s="223"/>
    </row>
    <row r="63" spans="4:9" s="212" customFormat="1">
      <c r="D63" s="271"/>
      <c r="E63" s="271"/>
      <c r="F63" s="271"/>
      <c r="G63" s="266"/>
      <c r="H63" s="233"/>
      <c r="I63" s="223"/>
    </row>
    <row r="64" spans="4:9" s="212" customFormat="1">
      <c r="D64" s="271"/>
      <c r="E64" s="271"/>
      <c r="F64" s="271"/>
      <c r="G64" s="266"/>
      <c r="H64" s="233"/>
      <c r="I64" s="223"/>
    </row>
    <row r="65" spans="4:9" s="212" customFormat="1">
      <c r="D65" s="271"/>
      <c r="E65" s="271"/>
      <c r="F65" s="271"/>
      <c r="G65" s="266"/>
      <c r="H65" s="233"/>
      <c r="I65" s="223"/>
    </row>
    <row r="66" spans="4:9" s="212" customFormat="1">
      <c r="D66" s="271"/>
      <c r="E66" s="271"/>
      <c r="F66" s="271"/>
      <c r="G66" s="266"/>
      <c r="H66" s="233"/>
      <c r="I66" s="223"/>
    </row>
    <row r="67" spans="4:9" s="212" customFormat="1">
      <c r="D67" s="271"/>
      <c r="E67" s="271"/>
      <c r="F67" s="271"/>
      <c r="G67" s="266"/>
      <c r="H67" s="233"/>
      <c r="I67" s="223"/>
    </row>
    <row r="68" spans="4:9" s="212" customFormat="1">
      <c r="D68" s="271"/>
      <c r="E68" s="271"/>
      <c r="F68" s="271"/>
      <c r="G68" s="266"/>
      <c r="H68" s="266"/>
      <c r="I68" s="223"/>
    </row>
    <row r="69" spans="4:9" s="212" customFormat="1">
      <c r="D69" s="271"/>
      <c r="E69" s="271"/>
      <c r="F69" s="271"/>
      <c r="G69" s="266"/>
      <c r="H69" s="266"/>
      <c r="I69" s="223"/>
    </row>
    <row r="70" spans="4:9" s="212" customFormat="1">
      <c r="D70" s="271"/>
      <c r="E70" s="271"/>
      <c r="F70" s="271"/>
      <c r="G70" s="266"/>
      <c r="H70" s="266"/>
      <c r="I70" s="223"/>
    </row>
    <row r="71" spans="4:9" s="212" customFormat="1">
      <c r="D71" s="271"/>
      <c r="E71" s="271"/>
      <c r="F71" s="271"/>
      <c r="G71" s="266"/>
      <c r="H71" s="266"/>
      <c r="I71" s="223"/>
    </row>
    <row r="72" spans="4:9" s="212" customFormat="1">
      <c r="D72" s="271"/>
      <c r="E72" s="271"/>
      <c r="F72" s="271"/>
      <c r="G72" s="266"/>
      <c r="H72" s="266"/>
      <c r="I72" s="266"/>
    </row>
    <row r="73" spans="4:9" s="212" customFormat="1">
      <c r="D73" s="271"/>
      <c r="E73" s="271"/>
      <c r="F73" s="271"/>
      <c r="G73" s="266"/>
      <c r="H73" s="266"/>
      <c r="I73" s="266"/>
    </row>
    <row r="74" spans="4:9" s="212" customFormat="1">
      <c r="D74" s="271"/>
      <c r="E74" s="271"/>
      <c r="F74" s="271"/>
      <c r="G74" s="266"/>
      <c r="H74" s="266"/>
      <c r="I74" s="266"/>
    </row>
    <row r="75" spans="4:9" s="212" customFormat="1">
      <c r="D75" s="271"/>
      <c r="E75" s="271"/>
      <c r="F75" s="271"/>
      <c r="G75" s="266"/>
      <c r="H75" s="266"/>
      <c r="I75" s="266"/>
    </row>
    <row r="76" spans="4:9" s="212" customFormat="1">
      <c r="D76" s="271"/>
      <c r="E76" s="271"/>
      <c r="F76" s="271"/>
      <c r="G76" s="266"/>
      <c r="H76" s="266"/>
      <c r="I76" s="266"/>
    </row>
    <row r="77" spans="4:9" s="212" customFormat="1">
      <c r="D77" s="271"/>
      <c r="E77" s="271"/>
      <c r="F77" s="271"/>
      <c r="G77" s="266"/>
      <c r="H77" s="266"/>
      <c r="I77" s="266"/>
    </row>
    <row r="78" spans="4:9" s="212" customFormat="1">
      <c r="D78" s="271"/>
      <c r="E78" s="271"/>
      <c r="F78" s="271"/>
      <c r="G78" s="266"/>
      <c r="H78" s="266"/>
      <c r="I78" s="266"/>
    </row>
    <row r="79" spans="4:9" s="212" customFormat="1">
      <c r="D79" s="271"/>
      <c r="E79" s="271"/>
      <c r="F79" s="271"/>
      <c r="G79" s="266"/>
      <c r="H79" s="266"/>
      <c r="I79" s="266"/>
    </row>
    <row r="80" spans="4:9" s="212" customFormat="1">
      <c r="D80" s="271"/>
      <c r="E80" s="271"/>
      <c r="F80" s="271"/>
      <c r="G80" s="266"/>
      <c r="H80" s="266"/>
      <c r="I80" s="266"/>
    </row>
    <row r="81" spans="4:6" s="212" customFormat="1">
      <c r="D81" s="271"/>
      <c r="E81" s="271"/>
      <c r="F81" s="271"/>
    </row>
    <row r="82" spans="4:6" s="212" customFormat="1">
      <c r="D82" s="271"/>
      <c r="E82" s="271"/>
      <c r="F82" s="271"/>
    </row>
    <row r="83" spans="4:6" s="212" customFormat="1">
      <c r="D83" s="271"/>
      <c r="E83" s="271"/>
      <c r="F83" s="271"/>
    </row>
    <row r="84" spans="4:6" s="212" customFormat="1">
      <c r="D84" s="271"/>
      <c r="E84" s="271"/>
      <c r="F84" s="271"/>
    </row>
    <row r="85" spans="4:6" s="212" customFormat="1">
      <c r="D85" s="271"/>
      <c r="E85" s="271"/>
      <c r="F85" s="271"/>
    </row>
    <row r="86" spans="4:6" s="212" customFormat="1">
      <c r="D86" s="271"/>
      <c r="E86" s="271"/>
      <c r="F86" s="271"/>
    </row>
    <row r="87" spans="4:6" s="212" customFormat="1">
      <c r="D87" s="271"/>
      <c r="E87" s="271"/>
      <c r="F87" s="271"/>
    </row>
    <row r="88" spans="4:6" s="212" customFormat="1">
      <c r="D88" s="271"/>
      <c r="E88" s="271"/>
      <c r="F88" s="271"/>
    </row>
    <row r="89" spans="4:6" s="212" customFormat="1">
      <c r="D89" s="271"/>
      <c r="E89" s="271"/>
      <c r="F89" s="271"/>
    </row>
    <row r="90" spans="4:6" s="212" customFormat="1">
      <c r="D90" s="271"/>
      <c r="E90" s="271"/>
      <c r="F90" s="271"/>
    </row>
    <row r="91" spans="4:6" s="212" customFormat="1">
      <c r="D91" s="271"/>
      <c r="E91" s="271"/>
      <c r="F91" s="271"/>
    </row>
    <row r="92" spans="4:6" s="212" customFormat="1">
      <c r="D92" s="271"/>
      <c r="E92" s="271"/>
      <c r="F92" s="271"/>
    </row>
    <row r="93" spans="4:6" s="212" customFormat="1">
      <c r="D93" s="271"/>
      <c r="E93" s="271"/>
      <c r="F93" s="271"/>
    </row>
    <row r="94" spans="4:6" s="212" customFormat="1">
      <c r="D94" s="271"/>
      <c r="E94" s="271"/>
      <c r="F94" s="271"/>
    </row>
    <row r="95" spans="4:6" s="212" customFormat="1">
      <c r="D95" s="271"/>
      <c r="E95" s="271"/>
      <c r="F95" s="271"/>
    </row>
    <row r="96" spans="4:6" s="212" customFormat="1">
      <c r="D96" s="271"/>
      <c r="E96" s="271"/>
      <c r="F96" s="271"/>
    </row>
    <row r="97" spans="4:6" s="212" customFormat="1">
      <c r="D97" s="271"/>
      <c r="E97" s="271"/>
      <c r="F97" s="271"/>
    </row>
    <row r="98" spans="4:6" s="212" customFormat="1">
      <c r="D98" s="271"/>
      <c r="E98" s="271"/>
      <c r="F98" s="271"/>
    </row>
    <row r="99" spans="4:6" s="212" customFormat="1">
      <c r="D99" s="271"/>
      <c r="E99" s="271"/>
      <c r="F99" s="271"/>
    </row>
    <row r="100" spans="4:6" s="212" customFormat="1">
      <c r="D100" s="271"/>
      <c r="E100" s="271"/>
      <c r="F100" s="271"/>
    </row>
    <row r="101" spans="4:6" s="212" customFormat="1">
      <c r="D101" s="271"/>
      <c r="E101" s="271"/>
      <c r="F101" s="271"/>
    </row>
    <row r="102" spans="4:6" s="212" customFormat="1">
      <c r="D102" s="271"/>
      <c r="E102" s="271"/>
      <c r="F102" s="271"/>
    </row>
    <row r="103" spans="4:6" s="212" customFormat="1">
      <c r="D103" s="271"/>
      <c r="E103" s="271"/>
      <c r="F103" s="271"/>
    </row>
    <row r="104" spans="4:6" s="212" customFormat="1">
      <c r="D104" s="271"/>
      <c r="E104" s="271"/>
      <c r="F104" s="271"/>
    </row>
    <row r="105" spans="4:6" s="212" customFormat="1">
      <c r="D105" s="271"/>
      <c r="E105" s="271"/>
      <c r="F105" s="271"/>
    </row>
    <row r="106" spans="4:6" s="212" customFormat="1">
      <c r="D106" s="271"/>
      <c r="E106" s="271"/>
      <c r="F106" s="271"/>
    </row>
    <row r="107" spans="4:6" s="212" customFormat="1">
      <c r="D107" s="271"/>
      <c r="E107" s="271"/>
      <c r="F107" s="271"/>
    </row>
    <row r="108" spans="4:6" s="212" customFormat="1">
      <c r="D108" s="271"/>
      <c r="E108" s="271"/>
      <c r="F108" s="271"/>
    </row>
    <row r="109" spans="4:6" s="212" customFormat="1">
      <c r="D109" s="271"/>
      <c r="E109" s="271"/>
      <c r="F109" s="271"/>
    </row>
    <row r="110" spans="4:6" s="212" customFormat="1">
      <c r="D110" s="271"/>
      <c r="E110" s="271"/>
      <c r="F110" s="271"/>
    </row>
    <row r="111" spans="4:6" s="212" customFormat="1">
      <c r="D111" s="271"/>
      <c r="E111" s="271"/>
      <c r="F111" s="271"/>
    </row>
    <row r="112" spans="4:6" s="212" customFormat="1">
      <c r="D112" s="271"/>
      <c r="E112" s="271"/>
      <c r="F112" s="271"/>
    </row>
    <row r="113" spans="4:6" s="212" customFormat="1">
      <c r="D113" s="271"/>
      <c r="E113" s="271"/>
      <c r="F113" s="271"/>
    </row>
    <row r="114" spans="4:6" s="212" customFormat="1">
      <c r="D114" s="271"/>
      <c r="E114" s="271"/>
      <c r="F114" s="271"/>
    </row>
    <row r="115" spans="4:6" s="212" customFormat="1">
      <c r="D115" s="271"/>
      <c r="E115" s="271"/>
      <c r="F115" s="271"/>
    </row>
    <row r="116" spans="4:6" s="212" customFormat="1">
      <c r="D116" s="271"/>
      <c r="E116" s="271"/>
      <c r="F116" s="271"/>
    </row>
    <row r="117" spans="4:6" s="212" customFormat="1">
      <c r="D117" s="271"/>
      <c r="E117" s="271"/>
      <c r="F117" s="271"/>
    </row>
    <row r="118" spans="4:6" s="212" customFormat="1">
      <c r="D118" s="271"/>
      <c r="E118" s="271"/>
      <c r="F118" s="271"/>
    </row>
    <row r="119" spans="4:6" s="212" customFormat="1">
      <c r="D119" s="271"/>
      <c r="E119" s="271"/>
      <c r="F119" s="271"/>
    </row>
    <row r="120" spans="4:6" s="212" customFormat="1">
      <c r="D120" s="271"/>
      <c r="E120" s="271"/>
      <c r="F120" s="271"/>
    </row>
    <row r="121" spans="4:6" s="212" customFormat="1">
      <c r="D121" s="271"/>
      <c r="E121" s="271"/>
      <c r="F121" s="271"/>
    </row>
    <row r="122" spans="4:6" s="212" customFormat="1">
      <c r="D122" s="271"/>
      <c r="E122" s="271"/>
      <c r="F122" s="271"/>
    </row>
    <row r="123" spans="4:6" s="212" customFormat="1">
      <c r="D123" s="271"/>
      <c r="E123" s="271"/>
      <c r="F123" s="271"/>
    </row>
    <row r="124" spans="4:6" s="212" customFormat="1">
      <c r="D124" s="271"/>
      <c r="E124" s="271"/>
      <c r="F124" s="271"/>
    </row>
    <row r="125" spans="4:6" s="212" customFormat="1">
      <c r="D125" s="271"/>
      <c r="E125" s="271"/>
      <c r="F125" s="271"/>
    </row>
    <row r="126" spans="4:6" s="212" customFormat="1">
      <c r="D126" s="271"/>
      <c r="E126" s="271"/>
      <c r="F126" s="271"/>
    </row>
    <row r="127" spans="4:6" s="212" customFormat="1">
      <c r="D127" s="271"/>
      <c r="E127" s="271"/>
      <c r="F127" s="271"/>
    </row>
    <row r="128" spans="4:6" s="212" customFormat="1">
      <c r="D128" s="271"/>
      <c r="E128" s="271"/>
      <c r="F128" s="271"/>
    </row>
    <row r="129" spans="4:6" s="212" customFormat="1">
      <c r="D129" s="271"/>
      <c r="E129" s="271"/>
      <c r="F129" s="271"/>
    </row>
    <row r="130" spans="4:6" s="212" customFormat="1">
      <c r="D130" s="271"/>
      <c r="E130" s="271"/>
      <c r="F130" s="271"/>
    </row>
    <row r="131" spans="4:6" s="212" customFormat="1">
      <c r="D131" s="271"/>
      <c r="E131" s="271"/>
      <c r="F131" s="271"/>
    </row>
    <row r="132" spans="4:6" s="212" customFormat="1">
      <c r="D132" s="271"/>
      <c r="E132" s="271"/>
      <c r="F132" s="271"/>
    </row>
    <row r="133" spans="4:6" s="212" customFormat="1">
      <c r="D133" s="271"/>
      <c r="E133" s="271"/>
      <c r="F133" s="271"/>
    </row>
    <row r="134" spans="4:6" s="212" customFormat="1">
      <c r="D134" s="271"/>
      <c r="E134" s="271"/>
      <c r="F134" s="271"/>
    </row>
    <row r="135" spans="4:6" s="212" customFormat="1">
      <c r="D135" s="271"/>
      <c r="E135" s="271"/>
      <c r="F135" s="271"/>
    </row>
    <row r="136" spans="4:6" s="212" customFormat="1">
      <c r="D136" s="271"/>
      <c r="E136" s="271"/>
      <c r="F136" s="271"/>
    </row>
    <row r="137" spans="4:6" s="212" customFormat="1">
      <c r="D137" s="271"/>
      <c r="E137" s="271"/>
      <c r="F137" s="271"/>
    </row>
    <row r="138" spans="4:6" s="212" customFormat="1">
      <c r="D138" s="271"/>
      <c r="E138" s="271"/>
      <c r="F138" s="271"/>
    </row>
    <row r="139" spans="4:6" s="212" customFormat="1">
      <c r="D139" s="271"/>
      <c r="E139" s="271"/>
      <c r="F139" s="271"/>
    </row>
    <row r="140" spans="4:6" s="212" customFormat="1">
      <c r="D140" s="271"/>
      <c r="E140" s="271"/>
      <c r="F140" s="271"/>
    </row>
    <row r="141" spans="4:6" s="212" customFormat="1">
      <c r="D141" s="271"/>
      <c r="E141" s="271"/>
      <c r="F141" s="271"/>
    </row>
    <row r="142" spans="4:6" s="212" customFormat="1">
      <c r="D142" s="271"/>
      <c r="E142" s="271"/>
      <c r="F142" s="271"/>
    </row>
    <row r="143" spans="4:6" s="212" customFormat="1">
      <c r="D143" s="271"/>
      <c r="E143" s="271"/>
      <c r="F143" s="271"/>
    </row>
    <row r="144" spans="4:6" s="212" customFormat="1">
      <c r="D144" s="271"/>
      <c r="E144" s="271"/>
      <c r="F144" s="271"/>
    </row>
    <row r="145" spans="4:6" s="212" customFormat="1">
      <c r="D145" s="271"/>
      <c r="E145" s="271"/>
      <c r="F145" s="271"/>
    </row>
    <row r="146" spans="4:6" s="212" customFormat="1">
      <c r="D146" s="271"/>
      <c r="E146" s="271"/>
      <c r="F146" s="271"/>
    </row>
    <row r="147" spans="4:6" s="212" customFormat="1">
      <c r="D147" s="271"/>
      <c r="E147" s="271"/>
      <c r="F147" s="271"/>
    </row>
    <row r="148" spans="4:6" s="212" customFormat="1">
      <c r="D148" s="271"/>
      <c r="E148" s="271"/>
      <c r="F148" s="271"/>
    </row>
    <row r="149" spans="4:6" s="212" customFormat="1">
      <c r="D149" s="271"/>
      <c r="E149" s="271"/>
      <c r="F149" s="271"/>
    </row>
    <row r="150" spans="4:6" s="212" customFormat="1">
      <c r="D150" s="271"/>
      <c r="E150" s="271"/>
      <c r="F150" s="271"/>
    </row>
    <row r="151" spans="4:6" s="212" customFormat="1">
      <c r="D151" s="271"/>
      <c r="E151" s="271"/>
      <c r="F151" s="271"/>
    </row>
    <row r="152" spans="4:6" s="212" customFormat="1">
      <c r="D152" s="271"/>
      <c r="E152" s="271"/>
      <c r="F152" s="271"/>
    </row>
    <row r="153" spans="4:6" s="212" customFormat="1">
      <c r="D153" s="271"/>
      <c r="E153" s="271"/>
      <c r="F153" s="271"/>
    </row>
    <row r="154" spans="4:6" s="212" customFormat="1">
      <c r="D154" s="271"/>
      <c r="E154" s="271"/>
      <c r="F154" s="271"/>
    </row>
    <row r="155" spans="4:6" s="212" customFormat="1">
      <c r="D155" s="271"/>
      <c r="E155" s="271"/>
      <c r="F155" s="271"/>
    </row>
    <row r="156" spans="4:6" s="212" customFormat="1">
      <c r="D156" s="271"/>
      <c r="E156" s="271"/>
      <c r="F156" s="271"/>
    </row>
    <row r="157" spans="4:6" s="212" customFormat="1">
      <c r="D157" s="271"/>
      <c r="E157" s="271"/>
      <c r="F157" s="271"/>
    </row>
    <row r="158" spans="4:6" s="212" customFormat="1">
      <c r="D158" s="271"/>
      <c r="E158" s="271"/>
      <c r="F158" s="271"/>
    </row>
    <row r="159" spans="4:6" s="212" customFormat="1">
      <c r="D159" s="271"/>
      <c r="E159" s="271"/>
      <c r="F159" s="271"/>
    </row>
    <row r="160" spans="4:6" s="212" customFormat="1">
      <c r="D160" s="271"/>
      <c r="E160" s="271"/>
      <c r="F160" s="271"/>
    </row>
    <row r="161" spans="4:6" s="212" customFormat="1">
      <c r="D161" s="271"/>
      <c r="E161" s="271"/>
      <c r="F161" s="271"/>
    </row>
    <row r="162" spans="4:6" s="212" customFormat="1">
      <c r="D162" s="271"/>
      <c r="E162" s="271"/>
      <c r="F162" s="271"/>
    </row>
    <row r="163" spans="4:6" s="212" customFormat="1">
      <c r="D163" s="271"/>
      <c r="E163" s="271"/>
      <c r="F163" s="271"/>
    </row>
    <row r="164" spans="4:6" s="212" customFormat="1">
      <c r="D164" s="271"/>
      <c r="E164" s="271"/>
      <c r="F164" s="271"/>
    </row>
    <row r="165" spans="4:6" s="212" customFormat="1">
      <c r="D165" s="271"/>
      <c r="E165" s="271"/>
      <c r="F165" s="271"/>
    </row>
    <row r="166" spans="4:6" s="212" customFormat="1">
      <c r="D166" s="271"/>
      <c r="E166" s="271"/>
      <c r="F166" s="271"/>
    </row>
    <row r="167" spans="4:6" s="212" customFormat="1">
      <c r="D167" s="271"/>
      <c r="E167" s="271"/>
      <c r="F167" s="271"/>
    </row>
    <row r="168" spans="4:6" s="212" customFormat="1">
      <c r="D168" s="271"/>
      <c r="E168" s="271"/>
      <c r="F168" s="271"/>
    </row>
    <row r="169" spans="4:6" s="212" customFormat="1">
      <c r="D169" s="271"/>
      <c r="E169" s="271"/>
      <c r="F169" s="271"/>
    </row>
    <row r="170" spans="4:6" s="212" customFormat="1">
      <c r="D170" s="271"/>
      <c r="E170" s="271"/>
      <c r="F170" s="271"/>
    </row>
    <row r="171" spans="4:6" s="212" customFormat="1">
      <c r="D171" s="271"/>
      <c r="E171" s="271"/>
      <c r="F171" s="271"/>
    </row>
    <row r="172" spans="4:6" s="212" customFormat="1">
      <c r="D172" s="271"/>
      <c r="E172" s="271"/>
      <c r="F172" s="271"/>
    </row>
    <row r="173" spans="4:6" s="212" customFormat="1">
      <c r="D173" s="271"/>
      <c r="E173" s="271"/>
      <c r="F173" s="271"/>
    </row>
    <row r="174" spans="4:6" s="212" customFormat="1">
      <c r="D174" s="271"/>
      <c r="E174" s="271"/>
      <c r="F174" s="271"/>
    </row>
    <row r="175" spans="4:6" s="212" customFormat="1">
      <c r="D175" s="271"/>
      <c r="E175" s="271"/>
      <c r="F175" s="271"/>
    </row>
    <row r="176" spans="4:6" s="212" customFormat="1">
      <c r="D176" s="271"/>
      <c r="E176" s="271"/>
      <c r="F176" s="271"/>
    </row>
    <row r="177" spans="4:6" s="212" customFormat="1">
      <c r="D177" s="271"/>
      <c r="E177" s="271"/>
      <c r="F177" s="271"/>
    </row>
    <row r="178" spans="4:6" s="212" customFormat="1">
      <c r="D178" s="271"/>
      <c r="E178" s="271"/>
      <c r="F178" s="271"/>
    </row>
    <row r="179" spans="4:6" s="212" customFormat="1">
      <c r="D179" s="271"/>
      <c r="E179" s="271"/>
      <c r="F179" s="271"/>
    </row>
    <row r="180" spans="4:6" s="212" customFormat="1">
      <c r="D180" s="271"/>
      <c r="E180" s="271"/>
      <c r="F180" s="271"/>
    </row>
    <row r="181" spans="4:6" s="212" customFormat="1">
      <c r="D181" s="271"/>
      <c r="E181" s="271"/>
      <c r="F181" s="271"/>
    </row>
    <row r="182" spans="4:6" s="212" customFormat="1">
      <c r="D182" s="271"/>
      <c r="E182" s="271"/>
      <c r="F182" s="271"/>
    </row>
    <row r="183" spans="4:6" s="212" customFormat="1">
      <c r="D183" s="271"/>
      <c r="E183" s="271"/>
      <c r="F183" s="271"/>
    </row>
    <row r="184" spans="4:6" s="212" customFormat="1">
      <c r="D184" s="271"/>
      <c r="E184" s="271"/>
      <c r="F184" s="271"/>
    </row>
    <row r="185" spans="4:6" s="212" customFormat="1">
      <c r="D185" s="271"/>
      <c r="E185" s="271"/>
      <c r="F185" s="271"/>
    </row>
    <row r="186" spans="4:6" s="212" customFormat="1">
      <c r="D186" s="271"/>
      <c r="E186" s="271"/>
      <c r="F186" s="271"/>
    </row>
    <row r="187" spans="4:6" s="212" customFormat="1">
      <c r="D187" s="271"/>
      <c r="E187" s="271"/>
      <c r="F187" s="271"/>
    </row>
    <row r="188" spans="4:6" s="212" customFormat="1">
      <c r="D188" s="271"/>
      <c r="E188" s="271"/>
      <c r="F188" s="271"/>
    </row>
    <row r="189" spans="4:6" s="212" customFormat="1">
      <c r="D189" s="271"/>
      <c r="E189" s="271"/>
      <c r="F189" s="271"/>
    </row>
    <row r="190" spans="4:6" s="212" customFormat="1">
      <c r="D190" s="271"/>
      <c r="E190" s="271"/>
      <c r="F190" s="271"/>
    </row>
    <row r="191" spans="4:6" s="212" customFormat="1">
      <c r="D191" s="271"/>
      <c r="E191" s="271"/>
      <c r="F191" s="271"/>
    </row>
    <row r="192" spans="4:6" s="212" customFormat="1">
      <c r="D192" s="271"/>
      <c r="E192" s="271"/>
      <c r="F192" s="271"/>
    </row>
    <row r="193" spans="4:6" s="212" customFormat="1">
      <c r="D193" s="271"/>
      <c r="E193" s="271"/>
      <c r="F193" s="271"/>
    </row>
    <row r="194" spans="4:6" s="212" customFormat="1">
      <c r="D194" s="271"/>
      <c r="E194" s="271"/>
      <c r="F194" s="271"/>
    </row>
    <row r="195" spans="4:6" s="212" customFormat="1">
      <c r="D195" s="271"/>
      <c r="E195" s="271"/>
      <c r="F195" s="271"/>
    </row>
    <row r="196" spans="4:6" s="212" customFormat="1">
      <c r="D196" s="271"/>
      <c r="E196" s="271"/>
      <c r="F196" s="271"/>
    </row>
    <row r="197" spans="4:6" s="212" customFormat="1">
      <c r="D197" s="271"/>
      <c r="E197" s="271"/>
      <c r="F197" s="271"/>
    </row>
    <row r="198" spans="4:6" s="212" customFormat="1">
      <c r="D198" s="271"/>
      <c r="E198" s="271"/>
      <c r="F198" s="271"/>
    </row>
    <row r="199" spans="4:6" s="212" customFormat="1">
      <c r="D199" s="271"/>
      <c r="E199" s="271"/>
      <c r="F199" s="271"/>
    </row>
    <row r="200" spans="4:6" s="212" customFormat="1">
      <c r="D200" s="271"/>
      <c r="E200" s="271"/>
      <c r="F200" s="271"/>
    </row>
    <row r="201" spans="4:6" s="212" customFormat="1">
      <c r="D201" s="271"/>
      <c r="E201" s="271"/>
      <c r="F201" s="271"/>
    </row>
    <row r="202" spans="4:6" s="212" customFormat="1">
      <c r="D202" s="271"/>
      <c r="E202" s="271"/>
      <c r="F202" s="271"/>
    </row>
    <row r="203" spans="4:6" s="212" customFormat="1">
      <c r="D203" s="271"/>
      <c r="E203" s="271"/>
      <c r="F203" s="271"/>
    </row>
    <row r="204" spans="4:6" s="212" customFormat="1">
      <c r="D204" s="271"/>
      <c r="E204" s="271"/>
      <c r="F204" s="271"/>
    </row>
    <row r="205" spans="4:6" s="212" customFormat="1">
      <c r="D205" s="271"/>
      <c r="E205" s="271"/>
      <c r="F205" s="271"/>
    </row>
    <row r="206" spans="4:6" s="212" customFormat="1">
      <c r="D206" s="271"/>
      <c r="E206" s="271"/>
      <c r="F206" s="271"/>
    </row>
    <row r="207" spans="4:6" s="212" customFormat="1">
      <c r="D207" s="271"/>
      <c r="E207" s="271"/>
      <c r="F207" s="271"/>
    </row>
    <row r="208" spans="4:6" s="212" customFormat="1">
      <c r="D208" s="271"/>
      <c r="E208" s="271"/>
      <c r="F208" s="271"/>
    </row>
    <row r="209" spans="4:6" s="212" customFormat="1">
      <c r="D209" s="271"/>
      <c r="E209" s="271"/>
      <c r="F209" s="271"/>
    </row>
    <row r="210" spans="4:6" s="212" customFormat="1">
      <c r="D210" s="271"/>
      <c r="E210" s="271"/>
      <c r="F210" s="271"/>
    </row>
    <row r="211" spans="4:6" s="212" customFormat="1">
      <c r="D211" s="271"/>
      <c r="E211" s="271"/>
      <c r="F211" s="271"/>
    </row>
    <row r="212" spans="4:6" s="212" customFormat="1">
      <c r="D212" s="271"/>
      <c r="E212" s="271"/>
      <c r="F212" s="271"/>
    </row>
    <row r="213" spans="4:6" s="212" customFormat="1">
      <c r="D213" s="271"/>
      <c r="E213" s="271"/>
      <c r="F213" s="271"/>
    </row>
    <row r="214" spans="4:6" s="212" customFormat="1">
      <c r="D214" s="271"/>
      <c r="E214" s="271"/>
      <c r="F214" s="271"/>
    </row>
    <row r="215" spans="4:6" s="212" customFormat="1">
      <c r="D215" s="271"/>
      <c r="E215" s="271"/>
      <c r="F215" s="271"/>
    </row>
    <row r="216" spans="4:6" s="212" customFormat="1">
      <c r="D216" s="271"/>
      <c r="E216" s="271"/>
      <c r="F216" s="271"/>
    </row>
    <row r="217" spans="4:6" s="212" customFormat="1">
      <c r="D217" s="271"/>
      <c r="E217" s="271"/>
      <c r="F217" s="271"/>
    </row>
    <row r="218" spans="4:6" s="212" customFormat="1">
      <c r="D218" s="271"/>
      <c r="E218" s="271"/>
      <c r="F218" s="271"/>
    </row>
    <row r="219" spans="4:6" s="212" customFormat="1">
      <c r="D219" s="271"/>
      <c r="E219" s="271"/>
      <c r="F219" s="271"/>
    </row>
    <row r="220" spans="4:6" s="212" customFormat="1">
      <c r="D220" s="271"/>
      <c r="E220" s="271"/>
      <c r="F220" s="271"/>
    </row>
    <row r="221" spans="4:6" s="212" customFormat="1">
      <c r="D221" s="271"/>
      <c r="E221" s="271"/>
      <c r="F221" s="271"/>
    </row>
    <row r="222" spans="4:6" s="212" customFormat="1">
      <c r="D222" s="271"/>
      <c r="E222" s="271"/>
      <c r="F222" s="271"/>
    </row>
    <row r="223" spans="4:6" s="212" customFormat="1">
      <c r="D223" s="271"/>
      <c r="E223" s="271"/>
      <c r="F223" s="271"/>
    </row>
    <row r="224" spans="4:6" s="212" customFormat="1">
      <c r="D224" s="271"/>
      <c r="E224" s="271"/>
      <c r="F224" s="271"/>
    </row>
    <row r="225" spans="4:6" s="212" customFormat="1">
      <c r="D225" s="271"/>
      <c r="E225" s="271"/>
      <c r="F225" s="271"/>
    </row>
    <row r="226" spans="4:6" s="212" customFormat="1">
      <c r="D226" s="271"/>
      <c r="E226" s="271"/>
      <c r="F226" s="271"/>
    </row>
    <row r="227" spans="4:6" s="212" customFormat="1">
      <c r="D227" s="271"/>
      <c r="E227" s="271"/>
      <c r="F227" s="271"/>
    </row>
    <row r="228" spans="4:6" s="212" customFormat="1">
      <c r="D228" s="271"/>
      <c r="E228" s="271"/>
      <c r="F228" s="271"/>
    </row>
    <row r="229" spans="4:6" s="212" customFormat="1">
      <c r="D229" s="271"/>
      <c r="E229" s="271"/>
      <c r="F229" s="271"/>
    </row>
    <row r="230" spans="4:6" s="212" customFormat="1">
      <c r="D230" s="271"/>
      <c r="E230" s="271"/>
      <c r="F230" s="271"/>
    </row>
    <row r="231" spans="4:6" s="212" customFormat="1">
      <c r="D231" s="271"/>
      <c r="E231" s="271"/>
      <c r="F231" s="271"/>
    </row>
    <row r="232" spans="4:6" s="212" customFormat="1">
      <c r="D232" s="271"/>
      <c r="E232" s="271"/>
      <c r="F232" s="271"/>
    </row>
    <row r="233" spans="4:6" s="212" customFormat="1">
      <c r="D233" s="271"/>
      <c r="E233" s="271"/>
      <c r="F233" s="271"/>
    </row>
    <row r="234" spans="4:6" s="212" customFormat="1">
      <c r="D234" s="271"/>
      <c r="E234" s="271"/>
      <c r="F234" s="271"/>
    </row>
    <row r="235" spans="4:6" s="212" customFormat="1">
      <c r="D235" s="271"/>
      <c r="E235" s="271"/>
      <c r="F235" s="271"/>
    </row>
    <row r="236" spans="4:6" s="212" customFormat="1">
      <c r="D236" s="271"/>
      <c r="E236" s="271"/>
      <c r="F236" s="271"/>
    </row>
    <row r="237" spans="4:6" s="212" customFormat="1">
      <c r="D237" s="271"/>
      <c r="E237" s="271"/>
      <c r="F237" s="271"/>
    </row>
    <row r="238" spans="4:6" s="212" customFormat="1">
      <c r="D238" s="271"/>
      <c r="E238" s="271"/>
      <c r="F238" s="271"/>
    </row>
    <row r="239" spans="4:6" s="212" customFormat="1">
      <c r="D239" s="271"/>
      <c r="E239" s="271"/>
      <c r="F239" s="271"/>
    </row>
    <row r="240" spans="4:6" s="212" customFormat="1">
      <c r="D240" s="271"/>
      <c r="E240" s="271"/>
      <c r="F240" s="271"/>
    </row>
    <row r="241" spans="4:6" s="212" customFormat="1">
      <c r="D241" s="271"/>
      <c r="E241" s="271"/>
      <c r="F241" s="271"/>
    </row>
    <row r="242" spans="4:6" s="212" customFormat="1">
      <c r="D242" s="271"/>
      <c r="E242" s="271"/>
      <c r="F242" s="271"/>
    </row>
    <row r="243" spans="4:6" s="212" customFormat="1">
      <c r="D243" s="271"/>
      <c r="E243" s="271"/>
      <c r="F243" s="271"/>
    </row>
    <row r="244" spans="4:6" s="212" customFormat="1">
      <c r="D244" s="271"/>
      <c r="E244" s="271"/>
      <c r="F244" s="271"/>
    </row>
    <row r="245" spans="4:6" s="212" customFormat="1">
      <c r="D245" s="271"/>
      <c r="E245" s="271"/>
      <c r="F245" s="271"/>
    </row>
    <row r="246" spans="4:6" s="212" customFormat="1">
      <c r="D246" s="271"/>
      <c r="E246" s="271"/>
      <c r="F246" s="271"/>
    </row>
    <row r="247" spans="4:6" s="212" customFormat="1">
      <c r="D247" s="271"/>
      <c r="E247" s="271"/>
      <c r="F247" s="271"/>
    </row>
    <row r="248" spans="4:6" s="212" customFormat="1">
      <c r="D248" s="271"/>
      <c r="E248" s="271"/>
      <c r="F248" s="271"/>
    </row>
    <row r="249" spans="4:6" s="212" customFormat="1">
      <c r="D249" s="271"/>
      <c r="E249" s="271"/>
      <c r="F249" s="271"/>
    </row>
    <row r="250" spans="4:6" s="212" customFormat="1">
      <c r="D250" s="271"/>
      <c r="E250" s="271"/>
      <c r="F250" s="271"/>
    </row>
    <row r="251" spans="4:6" s="212" customFormat="1">
      <c r="D251" s="271"/>
      <c r="E251" s="271"/>
      <c r="F251" s="271"/>
    </row>
    <row r="252" spans="4:6" s="212" customFormat="1">
      <c r="D252" s="271"/>
      <c r="E252" s="271"/>
      <c r="F252" s="271"/>
    </row>
    <row r="253" spans="4:6" s="212" customFormat="1">
      <c r="D253" s="271"/>
      <c r="E253" s="271"/>
      <c r="F253" s="271"/>
    </row>
    <row r="254" spans="4:6" s="212" customFormat="1">
      <c r="D254" s="271"/>
      <c r="E254" s="271"/>
      <c r="F254" s="271"/>
    </row>
    <row r="255" spans="4:6" s="212" customFormat="1">
      <c r="D255" s="271"/>
      <c r="E255" s="271"/>
      <c r="F255" s="271"/>
    </row>
    <row r="256" spans="4:6" s="212" customFormat="1">
      <c r="D256" s="271"/>
      <c r="E256" s="271"/>
      <c r="F256" s="271"/>
    </row>
    <row r="257" spans="4:6" s="212" customFormat="1">
      <c r="D257" s="271"/>
      <c r="E257" s="271"/>
      <c r="F257" s="271"/>
    </row>
    <row r="258" spans="4:6" s="212" customFormat="1">
      <c r="D258" s="271"/>
      <c r="E258" s="271"/>
      <c r="F258" s="271"/>
    </row>
    <row r="259" spans="4:6" s="212" customFormat="1">
      <c r="D259" s="271"/>
      <c r="E259" s="271"/>
      <c r="F259" s="271"/>
    </row>
    <row r="260" spans="4:6" s="212" customFormat="1">
      <c r="D260" s="271"/>
      <c r="E260" s="271"/>
      <c r="F260" s="271"/>
    </row>
    <row r="261" spans="4:6" s="212" customFormat="1">
      <c r="D261" s="271"/>
      <c r="E261" s="271"/>
      <c r="F261" s="271"/>
    </row>
    <row r="262" spans="4:6" s="212" customFormat="1">
      <c r="D262" s="271"/>
      <c r="E262" s="271"/>
      <c r="F262" s="271"/>
    </row>
    <row r="263" spans="4:6" s="212" customFormat="1">
      <c r="D263" s="271"/>
      <c r="E263" s="271"/>
      <c r="F263" s="271"/>
    </row>
    <row r="264" spans="4:6" s="212" customFormat="1">
      <c r="D264" s="271"/>
      <c r="E264" s="271"/>
      <c r="F264" s="271"/>
    </row>
    <row r="265" spans="4:6" s="212" customFormat="1">
      <c r="D265" s="271"/>
      <c r="E265" s="271"/>
      <c r="F265" s="271"/>
    </row>
    <row r="266" spans="4:6" s="212" customFormat="1">
      <c r="D266" s="271"/>
      <c r="E266" s="271"/>
      <c r="F266" s="271"/>
    </row>
    <row r="267" spans="4:6" s="212" customFormat="1">
      <c r="D267" s="271"/>
      <c r="E267" s="271"/>
      <c r="F267" s="271"/>
    </row>
    <row r="268" spans="4:6" s="212" customFormat="1">
      <c r="D268" s="271"/>
      <c r="E268" s="271"/>
      <c r="F268" s="271"/>
    </row>
    <row r="269" spans="4:6" s="212" customFormat="1">
      <c r="D269" s="271"/>
      <c r="E269" s="271"/>
      <c r="F269" s="271"/>
    </row>
    <row r="270" spans="4:6" s="212" customFormat="1">
      <c r="D270" s="271"/>
      <c r="E270" s="271"/>
      <c r="F270" s="271"/>
    </row>
    <row r="271" spans="4:6" s="212" customFormat="1">
      <c r="D271" s="271"/>
      <c r="E271" s="271"/>
      <c r="F271" s="271"/>
    </row>
    <row r="272" spans="4:6" s="212" customFormat="1">
      <c r="D272" s="271"/>
      <c r="E272" s="271"/>
      <c r="F272" s="271"/>
    </row>
    <row r="273" spans="4:6" s="212" customFormat="1">
      <c r="D273" s="271"/>
      <c r="E273" s="271"/>
      <c r="F273" s="271"/>
    </row>
    <row r="274" spans="4:6" s="212" customFormat="1">
      <c r="D274" s="271"/>
      <c r="E274" s="271"/>
      <c r="F274" s="271"/>
    </row>
    <row r="275" spans="4:6" s="212" customFormat="1">
      <c r="D275" s="271"/>
      <c r="E275" s="271"/>
      <c r="F275" s="271"/>
    </row>
    <row r="276" spans="4:6" s="212" customFormat="1">
      <c r="D276" s="271"/>
      <c r="E276" s="271"/>
      <c r="F276" s="271"/>
    </row>
    <row r="277" spans="4:6" s="212" customFormat="1">
      <c r="D277" s="271"/>
      <c r="E277" s="271"/>
      <c r="F277" s="271"/>
    </row>
    <row r="278" spans="4:6" s="212" customFormat="1">
      <c r="D278" s="271"/>
      <c r="E278" s="271"/>
      <c r="F278" s="271"/>
    </row>
    <row r="279" spans="4:6" s="212" customFormat="1">
      <c r="D279" s="271"/>
      <c r="E279" s="271"/>
      <c r="F279" s="271"/>
    </row>
    <row r="280" spans="4:6" s="212" customFormat="1">
      <c r="D280" s="271"/>
      <c r="E280" s="271"/>
      <c r="F280" s="271"/>
    </row>
    <row r="281" spans="4:6" s="212" customFormat="1">
      <c r="D281" s="271"/>
      <c r="E281" s="271"/>
      <c r="F281" s="271"/>
    </row>
    <row r="282" spans="4:6" s="212" customFormat="1">
      <c r="D282" s="271"/>
      <c r="E282" s="271"/>
      <c r="F282" s="271"/>
    </row>
    <row r="283" spans="4:6" s="212" customFormat="1">
      <c r="D283" s="271"/>
      <c r="E283" s="271"/>
      <c r="F283" s="271"/>
    </row>
    <row r="284" spans="4:6" s="212" customFormat="1">
      <c r="D284" s="271"/>
      <c r="E284" s="271"/>
      <c r="F284" s="271"/>
    </row>
    <row r="285" spans="4:6" s="212" customFormat="1">
      <c r="D285" s="271"/>
      <c r="E285" s="271"/>
      <c r="F285" s="271"/>
    </row>
    <row r="286" spans="4:6" s="212" customFormat="1">
      <c r="D286" s="271"/>
      <c r="E286" s="271"/>
      <c r="F286" s="271"/>
    </row>
    <row r="287" spans="4:6" s="212" customFormat="1">
      <c r="D287" s="271"/>
      <c r="E287" s="271"/>
      <c r="F287" s="271"/>
    </row>
    <row r="288" spans="4:6" s="212" customFormat="1">
      <c r="D288" s="271"/>
      <c r="E288" s="271"/>
      <c r="F288" s="271"/>
    </row>
    <row r="289" spans="4:6" s="212" customFormat="1">
      <c r="D289" s="271"/>
      <c r="E289" s="271"/>
      <c r="F289" s="271"/>
    </row>
    <row r="290" spans="4:6" s="212" customFormat="1">
      <c r="D290" s="271"/>
      <c r="E290" s="271"/>
      <c r="F290" s="271"/>
    </row>
    <row r="291" spans="4:6" s="212" customFormat="1">
      <c r="D291" s="271"/>
      <c r="E291" s="271"/>
      <c r="F291" s="271"/>
    </row>
    <row r="292" spans="4:6" s="212" customFormat="1">
      <c r="D292" s="271"/>
      <c r="E292" s="271"/>
      <c r="F292" s="271"/>
    </row>
    <row r="293" spans="4:6" s="212" customFormat="1">
      <c r="D293" s="271"/>
      <c r="E293" s="271"/>
      <c r="F293" s="271"/>
    </row>
    <row r="294" spans="4:6" s="212" customFormat="1">
      <c r="D294" s="271"/>
      <c r="E294" s="271"/>
      <c r="F294" s="271"/>
    </row>
    <row r="295" spans="4:6" s="212" customFormat="1">
      <c r="D295" s="271"/>
      <c r="E295" s="271"/>
      <c r="F295" s="271"/>
    </row>
    <row r="296" spans="4:6" s="212" customFormat="1">
      <c r="D296" s="271"/>
      <c r="E296" s="271"/>
      <c r="F296" s="271"/>
    </row>
    <row r="297" spans="4:6" s="212" customFormat="1">
      <c r="D297" s="271"/>
      <c r="E297" s="271"/>
      <c r="F297" s="271"/>
    </row>
    <row r="298" spans="4:6" s="212" customFormat="1">
      <c r="D298" s="271"/>
      <c r="E298" s="271"/>
      <c r="F298" s="271"/>
    </row>
    <row r="299" spans="4:6" s="212" customFormat="1">
      <c r="D299" s="271"/>
      <c r="E299" s="271"/>
      <c r="F299" s="271"/>
    </row>
    <row r="300" spans="4:6" s="212" customFormat="1">
      <c r="D300" s="271"/>
      <c r="E300" s="271"/>
      <c r="F300" s="271"/>
    </row>
    <row r="301" spans="4:6" s="212" customFormat="1">
      <c r="D301" s="271"/>
      <c r="E301" s="271"/>
      <c r="F301" s="271"/>
    </row>
    <row r="302" spans="4:6" s="212" customFormat="1">
      <c r="D302" s="271"/>
      <c r="E302" s="271"/>
      <c r="F302" s="271"/>
    </row>
    <row r="303" spans="4:6" s="212" customFormat="1">
      <c r="D303" s="271"/>
      <c r="E303" s="271"/>
      <c r="F303" s="271"/>
    </row>
    <row r="304" spans="4:6" s="212" customFormat="1">
      <c r="D304" s="271"/>
      <c r="E304" s="271"/>
      <c r="F304" s="271"/>
    </row>
    <row r="305" spans="4:6" s="212" customFormat="1">
      <c r="D305" s="271"/>
      <c r="E305" s="271"/>
      <c r="F305" s="271"/>
    </row>
    <row r="306" spans="4:6" s="212" customFormat="1">
      <c r="D306" s="271"/>
      <c r="E306" s="271"/>
      <c r="F306" s="271"/>
    </row>
    <row r="307" spans="4:6" s="212" customFormat="1">
      <c r="D307" s="271"/>
      <c r="E307" s="271"/>
      <c r="F307" s="271"/>
    </row>
    <row r="308" spans="4:6" s="212" customFormat="1">
      <c r="D308" s="271"/>
      <c r="E308" s="271"/>
      <c r="F308" s="271"/>
    </row>
    <row r="309" spans="4:6" s="212" customFormat="1">
      <c r="D309" s="271"/>
      <c r="E309" s="271"/>
      <c r="F309" s="271"/>
    </row>
    <row r="310" spans="4:6" s="212" customFormat="1">
      <c r="D310" s="271"/>
      <c r="E310" s="271"/>
      <c r="F310" s="271"/>
    </row>
    <row r="311" spans="4:6" s="212" customFormat="1">
      <c r="D311" s="271"/>
      <c r="E311" s="271"/>
      <c r="F311" s="271"/>
    </row>
    <row r="312" spans="4:6" s="212" customFormat="1">
      <c r="D312" s="271"/>
      <c r="E312" s="271"/>
      <c r="F312" s="271"/>
    </row>
    <row r="313" spans="4:6" s="212" customFormat="1">
      <c r="D313" s="271"/>
      <c r="E313" s="271"/>
      <c r="F313" s="271"/>
    </row>
    <row r="314" spans="4:6" s="212" customFormat="1">
      <c r="D314" s="271"/>
      <c r="E314" s="271"/>
      <c r="F314" s="271"/>
    </row>
    <row r="315" spans="4:6" s="212" customFormat="1">
      <c r="D315" s="271"/>
      <c r="E315" s="271"/>
      <c r="F315" s="271"/>
    </row>
    <row r="316" spans="4:6" s="212" customFormat="1">
      <c r="D316" s="271"/>
      <c r="E316" s="271"/>
      <c r="F316" s="271"/>
    </row>
    <row r="317" spans="4:6" s="212" customFormat="1">
      <c r="D317" s="271"/>
      <c r="E317" s="271"/>
      <c r="F317" s="271"/>
    </row>
    <row r="318" spans="4:6" s="212" customFormat="1">
      <c r="D318" s="271"/>
      <c r="E318" s="271"/>
      <c r="F318" s="271"/>
    </row>
    <row r="319" spans="4:6" s="212" customFormat="1">
      <c r="D319" s="271"/>
      <c r="E319" s="271"/>
      <c r="F319" s="271"/>
    </row>
    <row r="320" spans="4:6" s="212" customFormat="1">
      <c r="D320" s="271"/>
      <c r="E320" s="271"/>
      <c r="F320" s="271"/>
    </row>
    <row r="321" spans="4:6" s="212" customFormat="1">
      <c r="D321" s="271"/>
      <c r="E321" s="271"/>
      <c r="F321" s="271"/>
    </row>
    <row r="322" spans="4:6" s="212" customFormat="1">
      <c r="D322" s="271"/>
      <c r="E322" s="271"/>
      <c r="F322" s="271"/>
    </row>
    <row r="323" spans="4:6" s="212" customFormat="1">
      <c r="D323" s="271"/>
      <c r="E323" s="271"/>
      <c r="F323" s="271"/>
    </row>
    <row r="324" spans="4:6" s="212" customFormat="1">
      <c r="D324" s="271"/>
      <c r="E324" s="271"/>
      <c r="F324" s="271"/>
    </row>
    <row r="325" spans="4:6" s="212" customFormat="1">
      <c r="D325" s="271"/>
      <c r="E325" s="271"/>
      <c r="F325" s="271"/>
    </row>
    <row r="326" spans="4:6" s="212" customFormat="1">
      <c r="D326" s="271"/>
      <c r="E326" s="271"/>
      <c r="F326" s="271"/>
    </row>
    <row r="327" spans="4:6" s="212" customFormat="1">
      <c r="D327" s="271"/>
      <c r="E327" s="271"/>
      <c r="F327" s="271"/>
    </row>
    <row r="328" spans="4:6" s="212" customFormat="1">
      <c r="D328" s="271"/>
      <c r="E328" s="271"/>
      <c r="F328" s="271"/>
    </row>
    <row r="329" spans="4:6" s="212" customFormat="1">
      <c r="D329" s="271"/>
      <c r="E329" s="271"/>
      <c r="F329" s="271"/>
    </row>
    <row r="330" spans="4:6" s="212" customFormat="1">
      <c r="D330" s="271"/>
      <c r="E330" s="271"/>
      <c r="F330" s="271"/>
    </row>
    <row r="331" spans="4:6" s="212" customFormat="1">
      <c r="D331" s="271"/>
      <c r="E331" s="271"/>
      <c r="F331" s="271"/>
    </row>
    <row r="332" spans="4:6" s="212" customFormat="1">
      <c r="D332" s="271"/>
      <c r="E332" s="271"/>
      <c r="F332" s="271"/>
    </row>
    <row r="333" spans="4:6" s="212" customFormat="1">
      <c r="D333" s="271"/>
      <c r="E333" s="271"/>
      <c r="F333" s="271"/>
    </row>
    <row r="334" spans="4:6" s="212" customFormat="1">
      <c r="D334" s="271"/>
      <c r="E334" s="271"/>
      <c r="F334" s="271"/>
    </row>
    <row r="335" spans="4:6" s="212" customFormat="1">
      <c r="D335" s="271"/>
      <c r="E335" s="271"/>
      <c r="F335" s="271"/>
    </row>
    <row r="336" spans="4:6" s="212" customFormat="1">
      <c r="D336" s="271"/>
      <c r="E336" s="271"/>
      <c r="F336" s="271"/>
    </row>
    <row r="337" spans="4:6" s="212" customFormat="1">
      <c r="D337" s="271"/>
      <c r="E337" s="271"/>
      <c r="F337" s="271"/>
    </row>
    <row r="338" spans="4:6" s="212" customFormat="1">
      <c r="D338" s="271"/>
      <c r="E338" s="271"/>
      <c r="F338" s="271"/>
    </row>
    <row r="339" spans="4:6" s="212" customFormat="1">
      <c r="D339" s="271"/>
      <c r="E339" s="271"/>
      <c r="F339" s="271"/>
    </row>
    <row r="340" spans="4:6" s="212" customFormat="1">
      <c r="D340" s="271"/>
      <c r="E340" s="271"/>
      <c r="F340" s="271"/>
    </row>
    <row r="341" spans="4:6" s="212" customFormat="1">
      <c r="D341" s="271"/>
      <c r="E341" s="271"/>
      <c r="F341" s="271"/>
    </row>
    <row r="342" spans="4:6" s="212" customFormat="1">
      <c r="D342" s="271"/>
      <c r="E342" s="271"/>
      <c r="F342" s="271"/>
    </row>
    <row r="343" spans="4:6" s="212" customFormat="1">
      <c r="D343" s="271"/>
      <c r="E343" s="271"/>
      <c r="F343" s="271"/>
    </row>
    <row r="344" spans="4:6" s="212" customFormat="1">
      <c r="D344" s="271"/>
      <c r="E344" s="271"/>
      <c r="F344" s="271"/>
    </row>
    <row r="345" spans="4:6" s="212" customFormat="1">
      <c r="D345" s="271"/>
      <c r="E345" s="271"/>
      <c r="F345" s="271"/>
    </row>
    <row r="346" spans="4:6" s="212" customFormat="1">
      <c r="D346" s="271"/>
      <c r="E346" s="271"/>
      <c r="F346" s="271"/>
    </row>
    <row r="347" spans="4:6" s="212" customFormat="1">
      <c r="D347" s="271"/>
      <c r="E347" s="271"/>
      <c r="F347" s="271"/>
    </row>
    <row r="348" spans="4:6" s="212" customFormat="1">
      <c r="D348" s="271"/>
      <c r="E348" s="271"/>
      <c r="F348" s="271"/>
    </row>
    <row r="349" spans="4:6" s="212" customFormat="1">
      <c r="D349" s="271"/>
      <c r="E349" s="271"/>
      <c r="F349" s="271"/>
    </row>
    <row r="350" spans="4:6" s="212" customFormat="1">
      <c r="D350" s="271"/>
      <c r="E350" s="271"/>
      <c r="F350" s="271"/>
    </row>
    <row r="351" spans="4:6" s="212" customFormat="1">
      <c r="D351" s="271"/>
      <c r="E351" s="271"/>
      <c r="F351" s="271"/>
    </row>
    <row r="352" spans="4:6" s="212" customFormat="1">
      <c r="D352" s="271"/>
      <c r="E352" s="271"/>
      <c r="F352" s="271"/>
    </row>
    <row r="353" spans="4:6" s="212" customFormat="1">
      <c r="D353" s="271"/>
      <c r="E353" s="271"/>
      <c r="F353" s="271"/>
    </row>
    <row r="354" spans="4:6" s="212" customFormat="1">
      <c r="D354" s="271"/>
      <c r="E354" s="271"/>
      <c r="F354" s="271"/>
    </row>
    <row r="355" spans="4:6" s="212" customFormat="1">
      <c r="D355" s="271"/>
      <c r="E355" s="271"/>
      <c r="F355" s="271"/>
    </row>
    <row r="356" spans="4:6" s="212" customFormat="1">
      <c r="D356" s="271"/>
      <c r="E356" s="271"/>
      <c r="F356" s="271"/>
    </row>
    <row r="357" spans="4:6" s="212" customFormat="1">
      <c r="D357" s="271"/>
      <c r="E357" s="271"/>
      <c r="F357" s="271"/>
    </row>
    <row r="358" spans="4:6" s="212" customFormat="1">
      <c r="D358" s="271"/>
      <c r="E358" s="271"/>
      <c r="F358" s="271"/>
    </row>
    <row r="359" spans="4:6" s="212" customFormat="1">
      <c r="D359" s="271"/>
      <c r="E359" s="271"/>
      <c r="F359" s="271"/>
    </row>
    <row r="360" spans="4:6" s="212" customFormat="1">
      <c r="D360" s="271"/>
      <c r="E360" s="271"/>
      <c r="F360" s="271"/>
    </row>
    <row r="361" spans="4:6" s="212" customFormat="1">
      <c r="D361" s="271"/>
      <c r="E361" s="271"/>
      <c r="F361" s="271"/>
    </row>
    <row r="362" spans="4:6" s="212" customFormat="1">
      <c r="D362" s="271"/>
      <c r="E362" s="271"/>
      <c r="F362" s="271"/>
    </row>
    <row r="363" spans="4:6" s="212" customFormat="1">
      <c r="D363" s="271"/>
      <c r="E363" s="271"/>
      <c r="F363" s="271"/>
    </row>
    <row r="364" spans="4:6" s="212" customFormat="1">
      <c r="D364" s="271"/>
      <c r="E364" s="271"/>
      <c r="F364" s="271"/>
    </row>
    <row r="365" spans="4:6" s="212" customFormat="1">
      <c r="D365" s="271"/>
      <c r="E365" s="271"/>
      <c r="F365" s="271"/>
    </row>
    <row r="366" spans="4:6" s="212" customFormat="1">
      <c r="D366" s="271"/>
      <c r="E366" s="271"/>
      <c r="F366" s="271"/>
    </row>
    <row r="367" spans="4:6" s="212" customFormat="1">
      <c r="D367" s="271"/>
      <c r="E367" s="271"/>
      <c r="F367" s="271"/>
    </row>
    <row r="368" spans="4:6" s="212" customFormat="1">
      <c r="D368" s="271"/>
      <c r="E368" s="271"/>
      <c r="F368" s="271"/>
    </row>
    <row r="369" spans="4:6" s="212" customFormat="1">
      <c r="D369" s="271"/>
      <c r="E369" s="271"/>
      <c r="F369" s="271"/>
    </row>
    <row r="370" spans="4:6" s="212" customFormat="1">
      <c r="D370" s="271"/>
      <c r="E370" s="271"/>
      <c r="F370" s="271"/>
    </row>
    <row r="371" spans="4:6" s="212" customFormat="1">
      <c r="D371" s="271"/>
      <c r="E371" s="271"/>
      <c r="F371" s="271"/>
    </row>
    <row r="372" spans="4:6" s="212" customFormat="1">
      <c r="D372" s="271"/>
      <c r="E372" s="271"/>
      <c r="F372" s="271"/>
    </row>
    <row r="373" spans="4:6" s="212" customFormat="1">
      <c r="D373" s="271"/>
      <c r="E373" s="271"/>
      <c r="F373" s="271"/>
    </row>
    <row r="374" spans="4:6" s="212" customFormat="1">
      <c r="D374" s="271"/>
      <c r="E374" s="271"/>
      <c r="F374" s="271"/>
    </row>
    <row r="375" spans="4:6" s="212" customFormat="1">
      <c r="D375" s="271"/>
      <c r="E375" s="271"/>
      <c r="F375" s="271"/>
    </row>
    <row r="376" spans="4:6" s="212" customFormat="1">
      <c r="D376" s="271"/>
      <c r="E376" s="271"/>
      <c r="F376" s="271"/>
    </row>
    <row r="377" spans="4:6" s="212" customFormat="1">
      <c r="D377" s="271"/>
      <c r="E377" s="271"/>
      <c r="F377" s="271"/>
    </row>
    <row r="378" spans="4:6" s="212" customFormat="1">
      <c r="D378" s="271"/>
      <c r="E378" s="271"/>
      <c r="F378" s="271"/>
    </row>
    <row r="379" spans="4:6" s="212" customFormat="1">
      <c r="D379" s="271"/>
      <c r="E379" s="271"/>
      <c r="F379" s="271"/>
    </row>
    <row r="380" spans="4:6" s="212" customFormat="1">
      <c r="D380" s="271"/>
      <c r="E380" s="271"/>
      <c r="F380" s="271"/>
    </row>
    <row r="381" spans="4:6" s="212" customFormat="1">
      <c r="D381" s="271"/>
      <c r="E381" s="271"/>
      <c r="F381" s="271"/>
    </row>
    <row r="382" spans="4:6" s="212" customFormat="1">
      <c r="D382" s="271"/>
      <c r="E382" s="271"/>
      <c r="F382" s="271"/>
    </row>
    <row r="383" spans="4:6" s="212" customFormat="1">
      <c r="D383" s="271"/>
      <c r="E383" s="271"/>
      <c r="F383" s="271"/>
    </row>
    <row r="384" spans="4:6" s="212" customFormat="1">
      <c r="D384" s="271"/>
      <c r="E384" s="271"/>
      <c r="F384" s="271"/>
    </row>
    <row r="385" spans="4:6" s="212" customFormat="1">
      <c r="D385" s="271"/>
      <c r="E385" s="271"/>
      <c r="F385" s="271"/>
    </row>
    <row r="386" spans="4:6" s="212" customFormat="1">
      <c r="D386" s="271"/>
      <c r="E386" s="271"/>
      <c r="F386" s="271"/>
    </row>
    <row r="387" spans="4:6" s="212" customFormat="1">
      <c r="D387" s="271"/>
      <c r="E387" s="271"/>
      <c r="F387" s="271"/>
    </row>
    <row r="388" spans="4:6" s="212" customFormat="1">
      <c r="D388" s="271"/>
      <c r="E388" s="271"/>
      <c r="F388" s="271"/>
    </row>
    <row r="389" spans="4:6" s="212" customFormat="1">
      <c r="D389" s="271"/>
      <c r="E389" s="271"/>
      <c r="F389" s="271"/>
    </row>
    <row r="390" spans="4:6" s="212" customFormat="1">
      <c r="D390" s="271"/>
      <c r="E390" s="271"/>
      <c r="F390" s="271"/>
    </row>
    <row r="391" spans="4:6" s="212" customFormat="1">
      <c r="D391" s="271"/>
      <c r="E391" s="271"/>
      <c r="F391" s="271"/>
    </row>
    <row r="392" spans="4:6" s="212" customFormat="1">
      <c r="D392" s="271"/>
      <c r="E392" s="271"/>
      <c r="F392" s="271"/>
    </row>
    <row r="393" spans="4:6" s="212" customFormat="1">
      <c r="D393" s="271"/>
      <c r="E393" s="271"/>
      <c r="F393" s="271"/>
    </row>
    <row r="394" spans="4:6" s="212" customFormat="1">
      <c r="D394" s="271"/>
      <c r="E394" s="271"/>
      <c r="F394" s="271"/>
    </row>
    <row r="395" spans="4:6" s="212" customFormat="1">
      <c r="D395" s="271"/>
      <c r="E395" s="271"/>
      <c r="F395" s="271"/>
    </row>
    <row r="396" spans="4:6" s="212" customFormat="1">
      <c r="D396" s="271"/>
      <c r="E396" s="271"/>
      <c r="F396" s="271"/>
    </row>
    <row r="397" spans="4:6" s="212" customFormat="1">
      <c r="D397" s="271"/>
      <c r="E397" s="271"/>
      <c r="F397" s="271"/>
    </row>
    <row r="398" spans="4:6" s="212" customFormat="1">
      <c r="D398" s="271"/>
      <c r="E398" s="271"/>
      <c r="F398" s="271"/>
    </row>
    <row r="399" spans="4:6" s="212" customFormat="1">
      <c r="D399" s="271"/>
      <c r="E399" s="271"/>
      <c r="F399" s="271"/>
    </row>
    <row r="400" spans="4:6" s="212" customFormat="1">
      <c r="D400" s="271"/>
      <c r="E400" s="271"/>
      <c r="F400" s="271"/>
    </row>
    <row r="401" spans="4:6" s="212" customFormat="1">
      <c r="D401" s="271"/>
      <c r="E401" s="271"/>
      <c r="F401" s="271"/>
    </row>
    <row r="402" spans="4:6" s="212" customFormat="1">
      <c r="D402" s="271"/>
      <c r="E402" s="271"/>
      <c r="F402" s="271"/>
    </row>
    <row r="403" spans="4:6" s="212" customFormat="1">
      <c r="D403" s="271"/>
      <c r="E403" s="271"/>
      <c r="F403" s="271"/>
    </row>
    <row r="404" spans="4:6" s="212" customFormat="1">
      <c r="D404" s="271"/>
      <c r="E404" s="271"/>
      <c r="F404" s="271"/>
    </row>
    <row r="405" spans="4:6" s="212" customFormat="1">
      <c r="D405" s="271"/>
      <c r="E405" s="271"/>
      <c r="F405" s="271"/>
    </row>
    <row r="406" spans="4:6" s="212" customFormat="1">
      <c r="D406" s="271"/>
      <c r="E406" s="271"/>
      <c r="F406" s="271"/>
    </row>
    <row r="407" spans="4:6" s="212" customFormat="1">
      <c r="D407" s="271"/>
      <c r="E407" s="271"/>
      <c r="F407" s="271"/>
    </row>
    <row r="408" spans="4:6" s="212" customFormat="1">
      <c r="D408" s="271"/>
      <c r="E408" s="271"/>
      <c r="F408" s="271"/>
    </row>
    <row r="409" spans="4:6" s="212" customFormat="1">
      <c r="D409" s="271"/>
      <c r="E409" s="271"/>
      <c r="F409" s="271"/>
    </row>
    <row r="410" spans="4:6" s="212" customFormat="1">
      <c r="D410" s="271"/>
      <c r="E410" s="271"/>
      <c r="F410" s="271"/>
    </row>
    <row r="411" spans="4:6" s="212" customFormat="1">
      <c r="D411" s="271"/>
      <c r="E411" s="271"/>
      <c r="F411" s="271"/>
    </row>
    <row r="412" spans="4:6" s="212" customFormat="1">
      <c r="D412" s="271"/>
      <c r="E412" s="271"/>
      <c r="F412" s="271"/>
    </row>
    <row r="413" spans="4:6" s="212" customFormat="1">
      <c r="D413" s="271"/>
      <c r="E413" s="271"/>
      <c r="F413" s="271"/>
    </row>
    <row r="414" spans="4:6" s="212" customFormat="1">
      <c r="D414" s="271"/>
      <c r="E414" s="271"/>
      <c r="F414" s="271"/>
    </row>
    <row r="415" spans="4:6" s="212" customFormat="1">
      <c r="D415" s="271"/>
      <c r="E415" s="271"/>
      <c r="F415" s="271"/>
    </row>
    <row r="416" spans="4:6" s="212" customFormat="1">
      <c r="D416" s="271"/>
      <c r="E416" s="271"/>
      <c r="F416" s="271"/>
    </row>
    <row r="417" spans="4:6" s="212" customFormat="1">
      <c r="D417" s="271"/>
      <c r="E417" s="271"/>
      <c r="F417" s="271"/>
    </row>
    <row r="418" spans="4:6" s="212" customFormat="1">
      <c r="D418" s="271"/>
      <c r="E418" s="271"/>
      <c r="F418" s="271"/>
    </row>
    <row r="419" spans="4:6" s="212" customFormat="1">
      <c r="D419" s="271"/>
      <c r="E419" s="271"/>
      <c r="F419" s="271"/>
    </row>
    <row r="420" spans="4:6" s="212" customFormat="1">
      <c r="D420" s="271"/>
      <c r="E420" s="271"/>
      <c r="F420" s="271"/>
    </row>
    <row r="421" spans="4:6" s="212" customFormat="1">
      <c r="D421" s="271"/>
      <c r="E421" s="271"/>
      <c r="F421" s="271"/>
    </row>
    <row r="422" spans="4:6" s="212" customFormat="1">
      <c r="D422" s="271"/>
      <c r="E422" s="271"/>
      <c r="F422" s="271"/>
    </row>
    <row r="423" spans="4:6" s="212" customFormat="1">
      <c r="D423" s="271"/>
      <c r="E423" s="271"/>
      <c r="F423" s="271"/>
    </row>
    <row r="424" spans="4:6" s="212" customFormat="1">
      <c r="D424" s="271"/>
      <c r="E424" s="271"/>
      <c r="F424" s="271"/>
    </row>
    <row r="425" spans="4:6" s="212" customFormat="1">
      <c r="D425" s="271"/>
      <c r="E425" s="271"/>
      <c r="F425" s="271"/>
    </row>
    <row r="426" spans="4:6" s="212" customFormat="1">
      <c r="D426" s="271"/>
      <c r="E426" s="271"/>
      <c r="F426" s="271"/>
    </row>
    <row r="427" spans="4:6" s="212" customFormat="1">
      <c r="D427" s="271"/>
      <c r="E427" s="271"/>
      <c r="F427" s="271"/>
    </row>
    <row r="428" spans="4:6" s="212" customFormat="1">
      <c r="D428" s="271"/>
      <c r="E428" s="271"/>
      <c r="F428" s="271"/>
    </row>
    <row r="429" spans="4:6" s="212" customFormat="1">
      <c r="D429" s="271"/>
      <c r="E429" s="271"/>
      <c r="F429" s="271"/>
    </row>
    <row r="430" spans="4:6" s="212" customFormat="1">
      <c r="D430" s="271"/>
      <c r="E430" s="271"/>
      <c r="F430" s="271"/>
    </row>
    <row r="431" spans="4:6" s="212" customFormat="1">
      <c r="D431" s="271"/>
      <c r="E431" s="271"/>
      <c r="F431" s="271"/>
    </row>
    <row r="432" spans="4:6" s="212" customFormat="1">
      <c r="D432" s="271"/>
      <c r="E432" s="271"/>
      <c r="F432" s="271"/>
    </row>
    <row r="433" spans="4:6" s="212" customFormat="1">
      <c r="D433" s="271"/>
      <c r="E433" s="271"/>
      <c r="F433" s="271"/>
    </row>
    <row r="434" spans="4:6" s="212" customFormat="1">
      <c r="D434" s="271"/>
      <c r="E434" s="271"/>
      <c r="F434" s="271"/>
    </row>
    <row r="435" spans="4:6" s="212" customFormat="1">
      <c r="D435" s="271"/>
      <c r="E435" s="271"/>
      <c r="F435" s="271"/>
    </row>
    <row r="436" spans="4:6" s="212" customFormat="1">
      <c r="D436" s="271"/>
      <c r="E436" s="271"/>
      <c r="F436" s="271"/>
    </row>
    <row r="437" spans="4:6" s="212" customFormat="1">
      <c r="D437" s="271"/>
      <c r="E437" s="271"/>
      <c r="F437" s="271"/>
    </row>
    <row r="438" spans="4:6" s="212" customFormat="1">
      <c r="D438" s="271"/>
      <c r="E438" s="271"/>
      <c r="F438" s="271"/>
    </row>
    <row r="439" spans="4:6" s="212" customFormat="1">
      <c r="D439" s="271"/>
      <c r="E439" s="271"/>
      <c r="F439" s="271"/>
    </row>
    <row r="440" spans="4:6" s="212" customFormat="1">
      <c r="D440" s="271"/>
      <c r="E440" s="271"/>
      <c r="F440" s="271"/>
    </row>
    <row r="441" spans="4:6" s="212" customFormat="1">
      <c r="D441" s="271"/>
      <c r="E441" s="271"/>
      <c r="F441" s="271"/>
    </row>
    <row r="442" spans="4:6" s="212" customFormat="1">
      <c r="D442" s="271"/>
      <c r="E442" s="271"/>
      <c r="F442" s="271"/>
    </row>
    <row r="443" spans="4:6" s="212" customFormat="1">
      <c r="D443" s="271"/>
      <c r="E443" s="271"/>
      <c r="F443" s="271"/>
    </row>
    <row r="444" spans="4:6" s="212" customFormat="1">
      <c r="D444" s="271"/>
      <c r="E444" s="271"/>
      <c r="F444" s="271"/>
    </row>
    <row r="445" spans="4:6" s="212" customFormat="1">
      <c r="D445" s="271"/>
      <c r="E445" s="271"/>
      <c r="F445" s="271"/>
    </row>
    <row r="446" spans="4:6" s="212" customFormat="1">
      <c r="D446" s="271"/>
      <c r="E446" s="271"/>
      <c r="F446" s="271"/>
    </row>
    <row r="447" spans="4:6" s="212" customFormat="1">
      <c r="D447" s="271"/>
      <c r="E447" s="271"/>
      <c r="F447" s="271"/>
    </row>
    <row r="448" spans="4:6" s="212" customFormat="1">
      <c r="D448" s="271"/>
      <c r="E448" s="271"/>
      <c r="F448" s="271"/>
    </row>
    <row r="449" spans="4:6" s="212" customFormat="1">
      <c r="D449" s="271"/>
      <c r="E449" s="271"/>
      <c r="F449" s="271"/>
    </row>
    <row r="450" spans="4:6" s="212" customFormat="1">
      <c r="D450" s="271"/>
      <c r="E450" s="271"/>
      <c r="F450" s="271"/>
    </row>
    <row r="451" spans="4:6" s="212" customFormat="1">
      <c r="D451" s="271"/>
      <c r="E451" s="271"/>
      <c r="F451" s="271"/>
    </row>
    <row r="452" spans="4:6" s="212" customFormat="1">
      <c r="D452" s="271"/>
      <c r="E452" s="271"/>
      <c r="F452" s="271"/>
    </row>
    <row r="453" spans="4:6" s="212" customFormat="1">
      <c r="D453" s="271"/>
      <c r="E453" s="271"/>
      <c r="F453" s="271"/>
    </row>
    <row r="454" spans="4:6" s="212" customFormat="1">
      <c r="D454" s="271"/>
      <c r="E454" s="271"/>
      <c r="F454" s="271"/>
    </row>
    <row r="455" spans="4:6" s="212" customFormat="1">
      <c r="D455" s="271"/>
      <c r="E455" s="271"/>
      <c r="F455" s="271"/>
    </row>
    <row r="456" spans="4:6" s="212" customFormat="1">
      <c r="D456" s="271"/>
      <c r="E456" s="271"/>
      <c r="F456" s="271"/>
    </row>
    <row r="457" spans="4:6" s="212" customFormat="1">
      <c r="D457" s="271"/>
      <c r="E457" s="271"/>
      <c r="F457" s="271"/>
    </row>
    <row r="458" spans="4:6" s="212" customFormat="1">
      <c r="D458" s="271"/>
      <c r="E458" s="271"/>
      <c r="F458" s="271"/>
    </row>
    <row r="459" spans="4:6" s="212" customFormat="1">
      <c r="D459" s="271"/>
      <c r="E459" s="271"/>
      <c r="F459" s="271"/>
    </row>
    <row r="460" spans="4:6" s="212" customFormat="1">
      <c r="D460" s="271"/>
      <c r="E460" s="271"/>
      <c r="F460" s="271"/>
    </row>
    <row r="461" spans="4:6" s="212" customFormat="1">
      <c r="D461" s="271"/>
      <c r="E461" s="271"/>
      <c r="F461" s="271"/>
    </row>
    <row r="462" spans="4:6" s="212" customFormat="1">
      <c r="D462" s="271"/>
      <c r="E462" s="271"/>
      <c r="F462" s="271"/>
    </row>
    <row r="463" spans="4:6" s="212" customFormat="1">
      <c r="D463" s="271"/>
      <c r="E463" s="271"/>
      <c r="F463" s="271"/>
    </row>
    <row r="464" spans="4:6" s="212" customFormat="1">
      <c r="D464" s="271"/>
      <c r="E464" s="271"/>
      <c r="F464" s="271"/>
    </row>
    <row r="465" spans="4:6" s="212" customFormat="1">
      <c r="D465" s="271"/>
      <c r="E465" s="271"/>
      <c r="F465" s="271"/>
    </row>
    <row r="466" spans="4:6" s="212" customFormat="1">
      <c r="D466" s="271"/>
      <c r="E466" s="271"/>
      <c r="F466" s="271"/>
    </row>
    <row r="467" spans="4:6" s="212" customFormat="1">
      <c r="D467" s="271"/>
      <c r="E467" s="271"/>
      <c r="F467" s="271"/>
    </row>
    <row r="468" spans="4:6" s="212" customFormat="1">
      <c r="D468" s="271"/>
      <c r="E468" s="271"/>
      <c r="F468" s="271"/>
    </row>
    <row r="469" spans="4:6" s="212" customFormat="1">
      <c r="D469" s="271"/>
      <c r="E469" s="271"/>
      <c r="F469" s="271"/>
    </row>
    <row r="470" spans="4:6" s="212" customFormat="1">
      <c r="D470" s="271"/>
      <c r="E470" s="271"/>
      <c r="F470" s="271"/>
    </row>
    <row r="471" spans="4:6" s="212" customFormat="1">
      <c r="D471" s="271"/>
      <c r="E471" s="271"/>
      <c r="F471" s="271"/>
    </row>
    <row r="472" spans="4:6" s="212" customFormat="1">
      <c r="D472" s="271"/>
      <c r="E472" s="271"/>
      <c r="F472" s="271"/>
    </row>
    <row r="473" spans="4:6" s="212" customFormat="1">
      <c r="D473" s="271"/>
      <c r="E473" s="271"/>
      <c r="F473" s="271"/>
    </row>
    <row r="474" spans="4:6" s="212" customFormat="1">
      <c r="D474" s="271"/>
      <c r="E474" s="271"/>
      <c r="F474" s="271"/>
    </row>
    <row r="475" spans="4:6" s="212" customFormat="1">
      <c r="D475" s="271"/>
      <c r="E475" s="271"/>
      <c r="F475" s="271"/>
    </row>
    <row r="476" spans="4:6" s="212" customFormat="1">
      <c r="D476" s="271"/>
      <c r="E476" s="271"/>
      <c r="F476" s="271"/>
    </row>
    <row r="477" spans="4:6" s="212" customFormat="1">
      <c r="D477" s="271"/>
      <c r="E477" s="271"/>
      <c r="F477" s="271"/>
    </row>
    <row r="478" spans="4:6" s="212" customFormat="1">
      <c r="D478" s="271"/>
      <c r="E478" s="271"/>
      <c r="F478" s="271"/>
    </row>
    <row r="479" spans="4:6" s="212" customFormat="1">
      <c r="D479" s="271"/>
      <c r="E479" s="271"/>
      <c r="F479" s="271"/>
    </row>
    <row r="480" spans="4:6" s="212" customFormat="1">
      <c r="D480" s="271"/>
      <c r="E480" s="271"/>
      <c r="F480" s="271"/>
    </row>
    <row r="481" spans="4:6" s="212" customFormat="1">
      <c r="D481" s="271"/>
      <c r="E481" s="271"/>
      <c r="F481" s="271"/>
    </row>
    <row r="482" spans="4:6" s="212" customFormat="1">
      <c r="D482" s="271"/>
      <c r="E482" s="271"/>
      <c r="F482" s="271"/>
    </row>
    <row r="483" spans="4:6" s="212" customFormat="1">
      <c r="D483" s="271"/>
      <c r="E483" s="271"/>
      <c r="F483" s="271"/>
    </row>
    <row r="484" spans="4:6" s="212" customFormat="1">
      <c r="D484" s="271"/>
      <c r="E484" s="271"/>
      <c r="F484" s="271"/>
    </row>
    <row r="485" spans="4:6" s="212" customFormat="1">
      <c r="D485" s="271"/>
      <c r="E485" s="271"/>
      <c r="F485" s="271"/>
    </row>
    <row r="486" spans="4:6" s="212" customFormat="1">
      <c r="D486" s="271"/>
      <c r="E486" s="271"/>
      <c r="F486" s="271"/>
    </row>
    <row r="487" spans="4:6" s="212" customFormat="1">
      <c r="D487" s="271"/>
      <c r="E487" s="271"/>
      <c r="F487" s="271"/>
    </row>
    <row r="488" spans="4:6" s="212" customFormat="1">
      <c r="D488" s="271"/>
      <c r="E488" s="271"/>
      <c r="F488" s="271"/>
    </row>
    <row r="489" spans="4:6" s="212" customFormat="1">
      <c r="D489" s="271"/>
      <c r="E489" s="271"/>
      <c r="F489" s="271"/>
    </row>
    <row r="490" spans="4:6" s="212" customFormat="1">
      <c r="D490" s="271"/>
      <c r="E490" s="271"/>
      <c r="F490" s="271"/>
    </row>
    <row r="491" spans="4:6" s="212" customFormat="1">
      <c r="D491" s="271"/>
      <c r="E491" s="271"/>
      <c r="F491" s="271"/>
    </row>
    <row r="492" spans="4:6" s="212" customFormat="1">
      <c r="D492" s="271"/>
      <c r="E492" s="271"/>
      <c r="F492" s="271"/>
    </row>
    <row r="493" spans="4:6" s="212" customFormat="1">
      <c r="D493" s="271"/>
      <c r="E493" s="271"/>
      <c r="F493" s="271"/>
    </row>
    <row r="494" spans="4:6" s="212" customFormat="1">
      <c r="D494" s="271"/>
      <c r="E494" s="271"/>
      <c r="F494" s="271"/>
    </row>
    <row r="495" spans="4:6" s="212" customFormat="1">
      <c r="D495" s="271"/>
      <c r="E495" s="271"/>
      <c r="F495" s="271"/>
    </row>
    <row r="496" spans="4:6" s="212" customFormat="1">
      <c r="D496" s="271"/>
      <c r="E496" s="271"/>
      <c r="F496" s="271"/>
    </row>
    <row r="497" spans="4:6" s="212" customFormat="1">
      <c r="D497" s="271"/>
      <c r="E497" s="271"/>
      <c r="F497" s="271"/>
    </row>
    <row r="498" spans="4:6" s="212" customFormat="1">
      <c r="D498" s="271"/>
      <c r="E498" s="271"/>
      <c r="F498" s="271"/>
    </row>
    <row r="499" spans="4:6" s="212" customFormat="1">
      <c r="D499" s="271"/>
      <c r="E499" s="271"/>
      <c r="F499" s="271"/>
    </row>
    <row r="500" spans="4:6" s="212" customFormat="1">
      <c r="D500" s="271"/>
      <c r="E500" s="271"/>
      <c r="F500" s="271"/>
    </row>
    <row r="501" spans="4:6" s="212" customFormat="1">
      <c r="D501" s="271"/>
      <c r="E501" s="271"/>
      <c r="F501" s="271"/>
    </row>
    <row r="502" spans="4:6" s="212" customFormat="1">
      <c r="D502" s="271"/>
      <c r="E502" s="271"/>
      <c r="F502" s="271"/>
    </row>
    <row r="503" spans="4:6" s="212" customFormat="1">
      <c r="D503" s="271"/>
      <c r="E503" s="271"/>
      <c r="F503" s="271"/>
    </row>
    <row r="504" spans="4:6" s="212" customFormat="1">
      <c r="D504" s="271"/>
      <c r="E504" s="271"/>
      <c r="F504" s="271"/>
    </row>
    <row r="505" spans="4:6" s="212" customFormat="1">
      <c r="D505" s="271"/>
      <c r="E505" s="271"/>
      <c r="F505" s="271"/>
    </row>
    <row r="506" spans="4:6" s="212" customFormat="1">
      <c r="D506" s="271"/>
      <c r="E506" s="271"/>
      <c r="F506" s="271"/>
    </row>
    <row r="507" spans="4:6" s="212" customFormat="1">
      <c r="D507" s="271"/>
      <c r="E507" s="271"/>
      <c r="F507" s="271"/>
    </row>
    <row r="508" spans="4:6" s="212" customFormat="1">
      <c r="D508" s="271"/>
      <c r="E508" s="271"/>
      <c r="F508" s="271"/>
    </row>
    <row r="509" spans="4:6" s="212" customFormat="1">
      <c r="D509" s="271"/>
      <c r="E509" s="271"/>
      <c r="F509" s="271"/>
    </row>
    <row r="510" spans="4:6" s="212" customFormat="1">
      <c r="D510" s="271"/>
      <c r="E510" s="271"/>
      <c r="F510" s="271"/>
    </row>
    <row r="511" spans="4:6" s="212" customFormat="1">
      <c r="D511" s="271"/>
      <c r="E511" s="271"/>
      <c r="F511" s="271"/>
    </row>
    <row r="512" spans="4:6" s="212" customFormat="1">
      <c r="D512" s="271"/>
      <c r="E512" s="271"/>
      <c r="F512" s="271"/>
    </row>
    <row r="513" spans="4:6" s="212" customFormat="1">
      <c r="D513" s="271"/>
      <c r="E513" s="271"/>
      <c r="F513" s="271"/>
    </row>
    <row r="514" spans="4:6" s="212" customFormat="1">
      <c r="D514" s="271"/>
      <c r="E514" s="271"/>
      <c r="F514" s="271"/>
    </row>
    <row r="515" spans="4:6" s="212" customFormat="1">
      <c r="D515" s="271"/>
      <c r="E515" s="271"/>
      <c r="F515" s="271"/>
    </row>
    <row r="516" spans="4:6" s="212" customFormat="1">
      <c r="D516" s="271"/>
      <c r="E516" s="271"/>
      <c r="F516" s="271"/>
    </row>
    <row r="517" spans="4:6" s="212" customFormat="1">
      <c r="D517" s="271"/>
      <c r="E517" s="271"/>
      <c r="F517" s="271"/>
    </row>
    <row r="518" spans="4:6" s="212" customFormat="1">
      <c r="D518" s="271"/>
      <c r="E518" s="271"/>
      <c r="F518" s="271"/>
    </row>
    <row r="519" spans="4:6" s="212" customFormat="1">
      <c r="D519" s="271"/>
      <c r="E519" s="271"/>
      <c r="F519" s="271"/>
    </row>
    <row r="520" spans="4:6" s="212" customFormat="1">
      <c r="D520" s="271"/>
      <c r="E520" s="271"/>
      <c r="F520" s="271"/>
    </row>
    <row r="521" spans="4:6" s="212" customFormat="1">
      <c r="D521" s="271"/>
      <c r="E521" s="271"/>
      <c r="F521" s="271"/>
    </row>
    <row r="522" spans="4:6" s="212" customFormat="1">
      <c r="D522" s="271"/>
      <c r="E522" s="271"/>
      <c r="F522" s="271"/>
    </row>
    <row r="523" spans="4:6" s="212" customFormat="1">
      <c r="D523" s="271"/>
      <c r="E523" s="271"/>
      <c r="F523" s="271"/>
    </row>
    <row r="524" spans="4:6" s="212" customFormat="1">
      <c r="D524" s="271"/>
      <c r="E524" s="271"/>
      <c r="F524" s="271"/>
    </row>
    <row r="525" spans="4:6" s="212" customFormat="1">
      <c r="D525" s="271"/>
      <c r="E525" s="271"/>
      <c r="F525" s="271"/>
    </row>
    <row r="526" spans="4:6" s="212" customFormat="1">
      <c r="D526" s="271"/>
      <c r="E526" s="271"/>
      <c r="F526" s="271"/>
    </row>
    <row r="527" spans="4:6" s="212" customFormat="1">
      <c r="D527" s="271"/>
      <c r="E527" s="271"/>
      <c r="F527" s="271"/>
    </row>
    <row r="528" spans="4:6" s="212" customFormat="1">
      <c r="D528" s="271"/>
      <c r="E528" s="271"/>
      <c r="F528" s="271"/>
    </row>
    <row r="529" spans="4:6" s="212" customFormat="1">
      <c r="D529" s="271"/>
      <c r="E529" s="271"/>
      <c r="F529" s="271"/>
    </row>
    <row r="530" spans="4:6" s="212" customFormat="1">
      <c r="D530" s="271"/>
      <c r="E530" s="271"/>
      <c r="F530" s="271"/>
    </row>
    <row r="531" spans="4:6" s="212" customFormat="1">
      <c r="D531" s="271"/>
      <c r="E531" s="271"/>
      <c r="F531" s="271"/>
    </row>
    <row r="532" spans="4:6" s="212" customFormat="1">
      <c r="D532" s="271"/>
      <c r="E532" s="271"/>
      <c r="F532" s="271"/>
    </row>
    <row r="533" spans="4:6" s="212" customFormat="1">
      <c r="D533" s="271"/>
      <c r="E533" s="271"/>
      <c r="F533" s="271"/>
    </row>
    <row r="534" spans="4:6" s="212" customFormat="1">
      <c r="D534" s="271"/>
      <c r="E534" s="271"/>
      <c r="F534" s="271"/>
    </row>
    <row r="535" spans="4:6" s="212" customFormat="1">
      <c r="D535" s="271"/>
      <c r="E535" s="271"/>
      <c r="F535" s="271"/>
    </row>
    <row r="536" spans="4:6" s="212" customFormat="1">
      <c r="D536" s="271"/>
      <c r="E536" s="271"/>
      <c r="F536" s="271"/>
    </row>
    <row r="537" spans="4:6" s="212" customFormat="1">
      <c r="D537" s="271"/>
      <c r="E537" s="271"/>
      <c r="F537" s="271"/>
    </row>
    <row r="538" spans="4:6" s="212" customFormat="1">
      <c r="D538" s="271"/>
      <c r="E538" s="271"/>
      <c r="F538" s="271"/>
    </row>
    <row r="539" spans="4:6" s="212" customFormat="1">
      <c r="D539" s="271"/>
      <c r="E539" s="271"/>
      <c r="F539" s="271"/>
    </row>
    <row r="540" spans="4:6" s="212" customFormat="1">
      <c r="D540" s="271"/>
      <c r="E540" s="271"/>
      <c r="F540" s="271"/>
    </row>
    <row r="541" spans="4:6" s="212" customFormat="1">
      <c r="D541" s="271"/>
      <c r="E541" s="271"/>
      <c r="F541" s="271"/>
    </row>
    <row r="542" spans="4:6" s="212" customFormat="1">
      <c r="D542" s="271"/>
      <c r="E542" s="271"/>
      <c r="F542" s="271"/>
    </row>
    <row r="543" spans="4:6" s="212" customFormat="1">
      <c r="D543" s="271"/>
      <c r="E543" s="271"/>
      <c r="F543" s="271"/>
    </row>
    <row r="544" spans="4:6" s="212" customFormat="1">
      <c r="D544" s="271"/>
      <c r="E544" s="271"/>
      <c r="F544" s="271"/>
    </row>
    <row r="545" spans="4:6" s="212" customFormat="1">
      <c r="D545" s="271"/>
      <c r="E545" s="271"/>
      <c r="F545" s="271"/>
    </row>
    <row r="546" spans="4:6" s="212" customFormat="1">
      <c r="D546" s="271"/>
      <c r="E546" s="271"/>
      <c r="F546" s="271"/>
    </row>
    <row r="547" spans="4:6" s="212" customFormat="1">
      <c r="D547" s="271"/>
      <c r="E547" s="271"/>
      <c r="F547" s="271"/>
    </row>
    <row r="548" spans="4:6" s="212" customFormat="1">
      <c r="D548" s="271"/>
      <c r="E548" s="271"/>
      <c r="F548" s="271"/>
    </row>
    <row r="549" spans="4:6" s="212" customFormat="1">
      <c r="D549" s="271"/>
      <c r="E549" s="271"/>
      <c r="F549" s="271"/>
    </row>
    <row r="550" spans="4:6" s="212" customFormat="1">
      <c r="D550" s="271"/>
      <c r="E550" s="271"/>
      <c r="F550" s="271"/>
    </row>
    <row r="551" spans="4:6" s="212" customFormat="1">
      <c r="D551" s="271"/>
      <c r="E551" s="271"/>
      <c r="F551" s="271"/>
    </row>
    <row r="552" spans="4:6" s="212" customFormat="1">
      <c r="D552" s="271"/>
      <c r="E552" s="271"/>
      <c r="F552" s="271"/>
    </row>
    <row r="553" spans="4:6" s="212" customFormat="1">
      <c r="D553" s="271"/>
      <c r="E553" s="271"/>
      <c r="F553" s="271"/>
    </row>
    <row r="554" spans="4:6" s="212" customFormat="1">
      <c r="D554" s="271"/>
      <c r="E554" s="271"/>
      <c r="F554" s="271"/>
    </row>
    <row r="555" spans="4:6" s="212" customFormat="1">
      <c r="D555" s="271"/>
      <c r="E555" s="271"/>
      <c r="F555" s="271"/>
    </row>
    <row r="556" spans="4:6" s="212" customFormat="1">
      <c r="D556" s="271"/>
      <c r="E556" s="271"/>
      <c r="F556" s="271"/>
    </row>
    <row r="557" spans="4:6" s="212" customFormat="1">
      <c r="D557" s="271"/>
      <c r="E557" s="271"/>
      <c r="F557" s="271"/>
    </row>
    <row r="558" spans="4:6" s="212" customFormat="1">
      <c r="D558" s="271"/>
      <c r="E558" s="271"/>
      <c r="F558" s="271"/>
    </row>
    <row r="559" spans="4:6" s="212" customFormat="1">
      <c r="D559" s="271"/>
      <c r="E559" s="271"/>
      <c r="F559" s="271"/>
    </row>
    <row r="560" spans="4:6" s="212" customFormat="1">
      <c r="D560" s="271"/>
      <c r="E560" s="271"/>
      <c r="F560" s="271"/>
    </row>
    <row r="561" spans="4:6" s="212" customFormat="1">
      <c r="D561" s="271"/>
      <c r="E561" s="271"/>
      <c r="F561" s="271"/>
    </row>
    <row r="562" spans="4:6" s="212" customFormat="1">
      <c r="D562" s="271"/>
      <c r="E562" s="271"/>
      <c r="F562" s="271"/>
    </row>
    <row r="563" spans="4:6" s="212" customFormat="1">
      <c r="D563" s="271"/>
      <c r="E563" s="271"/>
      <c r="F563" s="271"/>
    </row>
    <row r="564" spans="4:6" s="212" customFormat="1">
      <c r="D564" s="271"/>
      <c r="E564" s="271"/>
      <c r="F564" s="271"/>
    </row>
    <row r="565" spans="4:6" s="212" customFormat="1">
      <c r="D565" s="271"/>
      <c r="E565" s="271"/>
      <c r="F565" s="271"/>
    </row>
    <row r="566" spans="4:6" s="212" customFormat="1">
      <c r="D566" s="271"/>
      <c r="E566" s="271"/>
      <c r="F566" s="271"/>
    </row>
    <row r="567" spans="4:6" s="212" customFormat="1">
      <c r="D567" s="271"/>
      <c r="E567" s="271"/>
      <c r="F567" s="271"/>
    </row>
    <row r="568" spans="4:6" s="212" customFormat="1">
      <c r="D568" s="271"/>
      <c r="E568" s="271"/>
      <c r="F568" s="271"/>
    </row>
    <row r="569" spans="4:6" s="212" customFormat="1">
      <c r="D569" s="271"/>
      <c r="E569" s="271"/>
      <c r="F569" s="271"/>
    </row>
    <row r="570" spans="4:6" s="212" customFormat="1">
      <c r="D570" s="271"/>
      <c r="E570" s="271"/>
      <c r="F570" s="271"/>
    </row>
    <row r="571" spans="4:6" s="212" customFormat="1">
      <c r="D571" s="271"/>
      <c r="E571" s="271"/>
      <c r="F571" s="271"/>
    </row>
    <row r="572" spans="4:6" s="212" customFormat="1">
      <c r="D572" s="271"/>
      <c r="E572" s="271"/>
      <c r="F572" s="271"/>
    </row>
    <row r="573" spans="4:6" s="212" customFormat="1">
      <c r="D573" s="271"/>
      <c r="E573" s="271"/>
      <c r="F573" s="271"/>
    </row>
    <row r="574" spans="4:6" s="212" customFormat="1">
      <c r="D574" s="271"/>
      <c r="E574" s="271"/>
      <c r="F574" s="271"/>
    </row>
    <row r="575" spans="4:6" s="212" customFormat="1">
      <c r="D575" s="271"/>
      <c r="E575" s="271"/>
      <c r="F575" s="271"/>
    </row>
    <row r="576" spans="4:6" s="212" customFormat="1">
      <c r="D576" s="271"/>
      <c r="E576" s="271"/>
      <c r="F576" s="271"/>
    </row>
    <row r="577" spans="4:6" s="212" customFormat="1">
      <c r="D577" s="271"/>
      <c r="E577" s="271"/>
      <c r="F577" s="271"/>
    </row>
    <row r="578" spans="4:6" s="212" customFormat="1">
      <c r="D578" s="271"/>
      <c r="E578" s="271"/>
      <c r="F578" s="271"/>
    </row>
    <row r="579" spans="4:6" s="212" customFormat="1">
      <c r="D579" s="271"/>
      <c r="E579" s="271"/>
      <c r="F579" s="271"/>
    </row>
    <row r="580" spans="4:6" s="212" customFormat="1">
      <c r="D580" s="271"/>
      <c r="E580" s="271"/>
      <c r="F580" s="271"/>
    </row>
    <row r="581" spans="4:6" s="212" customFormat="1">
      <c r="D581" s="271"/>
      <c r="E581" s="271"/>
      <c r="F581" s="271"/>
    </row>
    <row r="582" spans="4:6" s="212" customFormat="1">
      <c r="D582" s="271"/>
      <c r="E582" s="271"/>
      <c r="F582" s="271"/>
    </row>
    <row r="583" spans="4:6" s="212" customFormat="1">
      <c r="D583" s="271"/>
      <c r="E583" s="271"/>
      <c r="F583" s="271"/>
    </row>
    <row r="584" spans="4:6" s="212" customFormat="1">
      <c r="D584" s="271"/>
      <c r="E584" s="271"/>
      <c r="F584" s="271"/>
    </row>
    <row r="585" spans="4:6" s="212" customFormat="1">
      <c r="D585" s="271"/>
      <c r="E585" s="271"/>
      <c r="F585" s="271"/>
    </row>
    <row r="586" spans="4:6" s="212" customFormat="1">
      <c r="D586" s="271"/>
      <c r="E586" s="271"/>
      <c r="F586" s="271"/>
    </row>
    <row r="587" spans="4:6" s="212" customFormat="1">
      <c r="D587" s="271"/>
      <c r="E587" s="271"/>
      <c r="F587" s="271"/>
    </row>
    <row r="588" spans="4:6" s="212" customFormat="1">
      <c r="D588" s="271"/>
      <c r="E588" s="271"/>
      <c r="F588" s="271"/>
    </row>
    <row r="589" spans="4:6" s="212" customFormat="1">
      <c r="D589" s="271"/>
      <c r="E589" s="271"/>
      <c r="F589" s="271"/>
    </row>
    <row r="590" spans="4:6" s="212" customFormat="1">
      <c r="D590" s="271"/>
      <c r="E590" s="271"/>
      <c r="F590" s="271"/>
    </row>
    <row r="591" spans="4:6" s="212" customFormat="1">
      <c r="D591" s="271"/>
      <c r="E591" s="271"/>
      <c r="F591" s="271"/>
    </row>
    <row r="592" spans="4:6" s="212" customFormat="1">
      <c r="D592" s="271"/>
      <c r="E592" s="271"/>
      <c r="F592" s="271"/>
    </row>
    <row r="593" spans="4:6" s="212" customFormat="1">
      <c r="D593" s="271"/>
      <c r="E593" s="271"/>
      <c r="F593" s="271"/>
    </row>
    <row r="594" spans="4:6" s="212" customFormat="1">
      <c r="D594" s="271"/>
      <c r="E594" s="271"/>
      <c r="F594" s="271"/>
    </row>
    <row r="595" spans="4:6" s="212" customFormat="1">
      <c r="D595" s="271"/>
      <c r="E595" s="271"/>
      <c r="F595" s="271"/>
    </row>
    <row r="596" spans="4:6" s="212" customFormat="1">
      <c r="D596" s="271"/>
      <c r="E596" s="271"/>
      <c r="F596" s="271"/>
    </row>
    <row r="597" spans="4:6" s="212" customFormat="1">
      <c r="D597" s="271"/>
      <c r="E597" s="271"/>
      <c r="F597" s="271"/>
    </row>
    <row r="598" spans="4:6" s="212" customFormat="1">
      <c r="D598" s="271"/>
      <c r="E598" s="271"/>
      <c r="F598" s="271"/>
    </row>
    <row r="599" spans="4:6" s="212" customFormat="1">
      <c r="D599" s="271"/>
      <c r="E599" s="271"/>
      <c r="F599" s="271"/>
    </row>
    <row r="600" spans="4:6" s="212" customFormat="1">
      <c r="D600" s="271"/>
      <c r="E600" s="271"/>
      <c r="F600" s="271"/>
    </row>
    <row r="601" spans="4:6" s="212" customFormat="1">
      <c r="D601" s="271"/>
      <c r="E601" s="271"/>
      <c r="F601" s="271"/>
    </row>
    <row r="602" spans="4:6" s="212" customFormat="1">
      <c r="D602" s="271"/>
      <c r="E602" s="271"/>
      <c r="F602" s="271"/>
    </row>
    <row r="603" spans="4:6" s="212" customFormat="1">
      <c r="D603" s="271"/>
      <c r="E603" s="271"/>
      <c r="F603" s="271"/>
    </row>
    <row r="604" spans="4:6" s="212" customFormat="1">
      <c r="D604" s="271"/>
      <c r="E604" s="271"/>
      <c r="F604" s="271"/>
    </row>
    <row r="605" spans="4:6" s="212" customFormat="1">
      <c r="D605" s="271"/>
      <c r="E605" s="271"/>
      <c r="F605" s="271"/>
    </row>
    <row r="606" spans="4:6" s="212" customFormat="1">
      <c r="D606" s="271"/>
      <c r="E606" s="271"/>
      <c r="F606" s="271"/>
    </row>
    <row r="607" spans="4:6" s="212" customFormat="1">
      <c r="D607" s="271"/>
      <c r="E607" s="271"/>
      <c r="F607" s="271"/>
    </row>
    <row r="608" spans="4:6" s="212" customFormat="1">
      <c r="D608" s="271"/>
      <c r="E608" s="271"/>
      <c r="F608" s="271"/>
    </row>
    <row r="609" spans="4:6" s="212" customFormat="1">
      <c r="D609" s="271"/>
      <c r="E609" s="271"/>
      <c r="F609" s="271"/>
    </row>
    <row r="610" spans="4:6" s="212" customFormat="1">
      <c r="D610" s="271"/>
      <c r="E610" s="271"/>
      <c r="F610" s="271"/>
    </row>
    <row r="611" spans="4:6" s="212" customFormat="1">
      <c r="D611" s="271"/>
      <c r="E611" s="271"/>
      <c r="F611" s="271"/>
    </row>
    <row r="612" spans="4:6" s="212" customFormat="1">
      <c r="D612" s="271"/>
      <c r="E612" s="271"/>
      <c r="F612" s="271"/>
    </row>
    <row r="613" spans="4:6" s="212" customFormat="1">
      <c r="D613" s="271"/>
      <c r="E613" s="271"/>
      <c r="F613" s="271"/>
    </row>
    <row r="614" spans="4:6" s="212" customFormat="1">
      <c r="D614" s="271"/>
      <c r="E614" s="271"/>
      <c r="F614" s="271"/>
    </row>
    <row r="615" spans="4:6" s="212" customFormat="1">
      <c r="D615" s="271"/>
      <c r="E615" s="271"/>
      <c r="F615" s="271"/>
    </row>
    <row r="616" spans="4:6" s="212" customFormat="1">
      <c r="D616" s="271"/>
      <c r="E616" s="271"/>
      <c r="F616" s="271"/>
    </row>
    <row r="617" spans="4:6" s="212" customFormat="1">
      <c r="D617" s="271"/>
      <c r="E617" s="271"/>
      <c r="F617" s="271"/>
    </row>
    <row r="618" spans="4:6" s="212" customFormat="1">
      <c r="D618" s="271"/>
      <c r="E618" s="271"/>
      <c r="F618" s="271"/>
    </row>
    <row r="619" spans="4:6" s="212" customFormat="1">
      <c r="D619" s="271"/>
      <c r="E619" s="271"/>
      <c r="F619" s="271"/>
    </row>
    <row r="620" spans="4:6" s="212" customFormat="1">
      <c r="D620" s="271"/>
      <c r="E620" s="271"/>
      <c r="F620" s="271"/>
    </row>
    <row r="621" spans="4:6" s="212" customFormat="1">
      <c r="D621" s="271"/>
      <c r="E621" s="271"/>
      <c r="F621" s="271"/>
    </row>
    <row r="622" spans="4:6" s="212" customFormat="1">
      <c r="D622" s="271"/>
      <c r="E622" s="271"/>
      <c r="F622" s="271"/>
    </row>
    <row r="623" spans="4:6" s="212" customFormat="1">
      <c r="D623" s="271"/>
      <c r="E623" s="271"/>
      <c r="F623" s="271"/>
    </row>
    <row r="624" spans="4:6" s="212" customFormat="1">
      <c r="D624" s="271"/>
      <c r="E624" s="271"/>
      <c r="F624" s="271"/>
    </row>
    <row r="625" spans="4:6" s="212" customFormat="1">
      <c r="D625" s="271"/>
      <c r="E625" s="271"/>
      <c r="F625" s="271"/>
    </row>
    <row r="626" spans="4:6" s="212" customFormat="1">
      <c r="D626" s="271"/>
      <c r="E626" s="271"/>
      <c r="F626" s="271"/>
    </row>
    <row r="627" spans="4:6" s="212" customFormat="1">
      <c r="D627" s="271"/>
      <c r="E627" s="271"/>
      <c r="F627" s="271"/>
    </row>
    <row r="628" spans="4:6" s="212" customFormat="1">
      <c r="D628" s="271"/>
      <c r="E628" s="271"/>
      <c r="F628" s="271"/>
    </row>
    <row r="629" spans="4:6" s="212" customFormat="1">
      <c r="D629" s="271"/>
      <c r="E629" s="271"/>
      <c r="F629" s="271"/>
    </row>
    <row r="630" spans="4:6" s="212" customFormat="1">
      <c r="D630" s="271"/>
      <c r="E630" s="271"/>
      <c r="F630" s="271"/>
    </row>
    <row r="631" spans="4:6" s="212" customFormat="1">
      <c r="D631" s="271"/>
      <c r="E631" s="271"/>
      <c r="F631" s="271"/>
    </row>
    <row r="632" spans="4:6" s="212" customFormat="1">
      <c r="D632" s="271"/>
      <c r="E632" s="271"/>
      <c r="F632" s="271"/>
    </row>
    <row r="633" spans="4:6" s="212" customFormat="1">
      <c r="D633" s="271"/>
      <c r="E633" s="271"/>
      <c r="F633" s="271"/>
    </row>
    <row r="634" spans="4:6" s="212" customFormat="1">
      <c r="D634" s="271"/>
      <c r="E634" s="271"/>
      <c r="F634" s="271"/>
    </row>
    <row r="635" spans="4:6" s="212" customFormat="1">
      <c r="D635" s="271"/>
      <c r="E635" s="271"/>
      <c r="F635" s="271"/>
    </row>
    <row r="636" spans="4:6" s="212" customFormat="1">
      <c r="D636" s="271"/>
      <c r="E636" s="271"/>
      <c r="F636" s="271"/>
    </row>
    <row r="637" spans="4:6" s="212" customFormat="1">
      <c r="D637" s="271"/>
      <c r="E637" s="271"/>
      <c r="F637" s="271"/>
    </row>
    <row r="638" spans="4:6" s="212" customFormat="1">
      <c r="D638" s="271"/>
      <c r="E638" s="271"/>
      <c r="F638" s="271"/>
    </row>
    <row r="639" spans="4:6" s="212" customFormat="1">
      <c r="D639" s="271"/>
      <c r="E639" s="271"/>
      <c r="F639" s="271"/>
    </row>
    <row r="640" spans="4:6" s="212" customFormat="1">
      <c r="D640" s="271"/>
      <c r="E640" s="271"/>
      <c r="F640" s="271"/>
    </row>
    <row r="641" spans="4:6" s="212" customFormat="1">
      <c r="D641" s="271"/>
      <c r="E641" s="271"/>
      <c r="F641" s="271"/>
    </row>
    <row r="642" spans="4:6" s="212" customFormat="1">
      <c r="D642" s="271"/>
      <c r="E642" s="271"/>
      <c r="F642" s="271"/>
    </row>
    <row r="643" spans="4:6" s="212" customFormat="1">
      <c r="D643" s="271"/>
      <c r="E643" s="271"/>
      <c r="F643" s="271"/>
    </row>
    <row r="644" spans="4:6" s="212" customFormat="1">
      <c r="D644" s="271"/>
      <c r="E644" s="271"/>
      <c r="F644" s="271"/>
    </row>
    <row r="645" spans="4:6" s="212" customFormat="1">
      <c r="D645" s="271"/>
      <c r="E645" s="271"/>
      <c r="F645" s="271"/>
    </row>
    <row r="646" spans="4:6" s="212" customFormat="1">
      <c r="D646" s="271"/>
      <c r="E646" s="271"/>
      <c r="F646" s="271"/>
    </row>
    <row r="647" spans="4:6" s="212" customFormat="1">
      <c r="D647" s="271"/>
      <c r="E647" s="271"/>
      <c r="F647" s="271"/>
    </row>
    <row r="648" spans="4:6" s="212" customFormat="1">
      <c r="D648" s="271"/>
      <c r="E648" s="271"/>
      <c r="F648" s="271"/>
    </row>
    <row r="649" spans="4:6" s="212" customFormat="1">
      <c r="D649" s="271"/>
      <c r="E649" s="271"/>
      <c r="F649" s="271"/>
    </row>
    <row r="650" spans="4:6" s="212" customFormat="1">
      <c r="D650" s="271"/>
      <c r="E650" s="271"/>
      <c r="F650" s="271"/>
    </row>
    <row r="651" spans="4:6" s="212" customFormat="1">
      <c r="D651" s="271"/>
      <c r="E651" s="271"/>
      <c r="F651" s="271"/>
    </row>
    <row r="652" spans="4:6" s="212" customFormat="1">
      <c r="D652" s="271"/>
      <c r="E652" s="271"/>
      <c r="F652" s="271"/>
    </row>
    <row r="653" spans="4:6" s="212" customFormat="1">
      <c r="D653" s="271"/>
      <c r="E653" s="271"/>
      <c r="F653" s="271"/>
    </row>
    <row r="654" spans="4:6" s="212" customFormat="1">
      <c r="D654" s="271"/>
      <c r="E654" s="271"/>
      <c r="F654" s="271"/>
    </row>
    <row r="655" spans="4:6" s="212" customFormat="1">
      <c r="D655" s="271"/>
      <c r="E655" s="271"/>
      <c r="F655" s="271"/>
    </row>
    <row r="656" spans="4:6" s="212" customFormat="1">
      <c r="D656" s="271"/>
      <c r="E656" s="271"/>
      <c r="F656" s="271"/>
    </row>
    <row r="657" spans="4:6" s="212" customFormat="1">
      <c r="D657" s="271"/>
      <c r="E657" s="271"/>
      <c r="F657" s="271"/>
    </row>
    <row r="658" spans="4:6" s="212" customFormat="1">
      <c r="D658" s="271"/>
      <c r="E658" s="271"/>
      <c r="F658" s="271"/>
    </row>
    <row r="659" spans="4:6" s="212" customFormat="1">
      <c r="D659" s="271"/>
      <c r="E659" s="271"/>
      <c r="F659" s="271"/>
    </row>
    <row r="660" spans="4:6" s="212" customFormat="1">
      <c r="D660" s="271"/>
      <c r="E660" s="271"/>
      <c r="F660" s="271"/>
    </row>
    <row r="661" spans="4:6" s="212" customFormat="1">
      <c r="D661" s="271"/>
      <c r="E661" s="271"/>
      <c r="F661" s="271"/>
    </row>
    <row r="662" spans="4:6" s="212" customFormat="1">
      <c r="D662" s="271"/>
      <c r="E662" s="271"/>
      <c r="F662" s="271"/>
    </row>
    <row r="663" spans="4:6" s="212" customFormat="1">
      <c r="D663" s="271"/>
      <c r="E663" s="271"/>
      <c r="F663" s="271"/>
    </row>
    <row r="664" spans="4:6" s="212" customFormat="1">
      <c r="D664" s="271"/>
      <c r="E664" s="271"/>
      <c r="F664" s="271"/>
    </row>
    <row r="665" spans="4:6" s="212" customFormat="1">
      <c r="D665" s="271"/>
      <c r="E665" s="271"/>
      <c r="F665" s="271"/>
    </row>
    <row r="666" spans="4:6" s="212" customFormat="1">
      <c r="D666" s="271"/>
      <c r="E666" s="271"/>
      <c r="F666" s="271"/>
    </row>
    <row r="667" spans="4:6" s="212" customFormat="1">
      <c r="D667" s="271"/>
      <c r="E667" s="271"/>
      <c r="F667" s="271"/>
    </row>
    <row r="668" spans="4:6" s="212" customFormat="1">
      <c r="D668" s="271"/>
      <c r="E668" s="271"/>
      <c r="F668" s="271"/>
    </row>
    <row r="669" spans="4:6" s="212" customFormat="1">
      <c r="D669" s="271"/>
      <c r="E669" s="271"/>
      <c r="F669" s="271"/>
    </row>
    <row r="670" spans="4:6" s="212" customFormat="1">
      <c r="D670" s="271"/>
      <c r="E670" s="271"/>
      <c r="F670" s="271"/>
    </row>
    <row r="671" spans="4:6" s="212" customFormat="1">
      <c r="D671" s="271"/>
      <c r="E671" s="271"/>
      <c r="F671" s="271"/>
    </row>
    <row r="672" spans="4:6" s="212" customFormat="1">
      <c r="D672" s="271"/>
      <c r="E672" s="271"/>
      <c r="F672" s="271"/>
    </row>
    <row r="673" spans="4:6" s="212" customFormat="1">
      <c r="D673" s="271"/>
      <c r="E673" s="271"/>
      <c r="F673" s="271"/>
    </row>
    <row r="674" spans="4:6" s="212" customFormat="1">
      <c r="D674" s="271"/>
      <c r="E674" s="271"/>
      <c r="F674" s="271"/>
    </row>
    <row r="675" spans="4:6" s="212" customFormat="1">
      <c r="D675" s="271"/>
      <c r="E675" s="271"/>
      <c r="F675" s="271"/>
    </row>
    <row r="676" spans="4:6" s="212" customFormat="1">
      <c r="D676" s="271"/>
      <c r="E676" s="271"/>
      <c r="F676" s="271"/>
    </row>
    <row r="677" spans="4:6" s="212" customFormat="1">
      <c r="D677" s="271"/>
      <c r="E677" s="271"/>
      <c r="F677" s="271"/>
    </row>
    <row r="678" spans="4:6" s="212" customFormat="1">
      <c r="D678" s="271"/>
      <c r="E678" s="271"/>
      <c r="F678" s="271"/>
    </row>
    <row r="679" spans="4:6" s="212" customFormat="1">
      <c r="D679" s="271"/>
      <c r="E679" s="271"/>
      <c r="F679" s="271"/>
    </row>
    <row r="680" spans="4:6" s="212" customFormat="1">
      <c r="D680" s="271"/>
      <c r="E680" s="271"/>
      <c r="F680" s="271"/>
    </row>
    <row r="681" spans="4:6" s="212" customFormat="1">
      <c r="D681" s="271"/>
      <c r="E681" s="271"/>
      <c r="F681" s="271"/>
    </row>
    <row r="682" spans="4:6" s="212" customFormat="1">
      <c r="D682" s="271"/>
      <c r="E682" s="271"/>
      <c r="F682" s="271"/>
    </row>
    <row r="683" spans="4:6" s="212" customFormat="1">
      <c r="D683" s="271"/>
      <c r="E683" s="271"/>
      <c r="F683" s="271"/>
    </row>
    <row r="684" spans="4:6" s="212" customFormat="1">
      <c r="D684" s="271"/>
      <c r="E684" s="271"/>
      <c r="F684" s="271"/>
    </row>
    <row r="685" spans="4:6" s="212" customFormat="1">
      <c r="D685" s="271"/>
      <c r="E685" s="271"/>
      <c r="F685" s="271"/>
    </row>
    <row r="686" spans="4:6" s="212" customFormat="1">
      <c r="D686" s="271"/>
      <c r="E686" s="271"/>
      <c r="F686" s="271"/>
    </row>
    <row r="687" spans="4:6" s="212" customFormat="1">
      <c r="D687" s="271"/>
      <c r="E687" s="271"/>
      <c r="F687" s="271"/>
    </row>
    <row r="688" spans="4:6" s="212" customFormat="1">
      <c r="D688" s="271"/>
      <c r="E688" s="271"/>
      <c r="F688" s="271"/>
    </row>
    <row r="689" spans="4:6" s="212" customFormat="1">
      <c r="D689" s="271"/>
      <c r="E689" s="271"/>
      <c r="F689" s="271"/>
    </row>
    <row r="690" spans="4:6" s="212" customFormat="1">
      <c r="D690" s="271"/>
      <c r="E690" s="271"/>
      <c r="F690" s="271"/>
    </row>
    <row r="691" spans="4:6" s="212" customFormat="1">
      <c r="D691" s="271"/>
      <c r="E691" s="271"/>
      <c r="F691" s="271"/>
    </row>
    <row r="692" spans="4:6" s="212" customFormat="1">
      <c r="D692" s="271"/>
      <c r="E692" s="271"/>
      <c r="F692" s="271"/>
    </row>
    <row r="693" spans="4:6" s="212" customFormat="1">
      <c r="D693" s="271"/>
      <c r="E693" s="271"/>
      <c r="F693" s="271"/>
    </row>
    <row r="694" spans="4:6" s="212" customFormat="1">
      <c r="D694" s="271"/>
      <c r="E694" s="271"/>
      <c r="F694" s="271"/>
    </row>
    <row r="695" spans="4:6" s="212" customFormat="1">
      <c r="D695" s="271"/>
      <c r="E695" s="271"/>
      <c r="F695" s="271"/>
    </row>
    <row r="696" spans="4:6" s="212" customFormat="1">
      <c r="D696" s="271"/>
      <c r="E696" s="271"/>
      <c r="F696" s="271"/>
    </row>
    <row r="697" spans="4:6" s="212" customFormat="1">
      <c r="D697" s="271"/>
      <c r="E697" s="271"/>
      <c r="F697" s="271"/>
    </row>
    <row r="698" spans="4:6" s="212" customFormat="1">
      <c r="D698" s="271"/>
      <c r="E698" s="271"/>
      <c r="F698" s="271"/>
    </row>
    <row r="699" spans="4:6" s="212" customFormat="1">
      <c r="D699" s="271"/>
      <c r="E699" s="271"/>
      <c r="F699" s="271"/>
    </row>
    <row r="700" spans="4:6" s="212" customFormat="1">
      <c r="D700" s="271"/>
      <c r="E700" s="271"/>
      <c r="F700" s="271"/>
    </row>
    <row r="701" spans="4:6" s="212" customFormat="1">
      <c r="D701" s="271"/>
      <c r="E701" s="271"/>
      <c r="F701" s="271"/>
    </row>
    <row r="702" spans="4:6" s="212" customFormat="1">
      <c r="D702" s="271"/>
      <c r="E702" s="271"/>
      <c r="F702" s="271"/>
    </row>
    <row r="703" spans="4:6" s="212" customFormat="1">
      <c r="D703" s="271"/>
      <c r="E703" s="271"/>
      <c r="F703" s="271"/>
    </row>
    <row r="704" spans="4:6" s="212" customFormat="1">
      <c r="D704" s="271"/>
      <c r="E704" s="271"/>
      <c r="F704" s="271"/>
    </row>
    <row r="705" spans="4:6" s="212" customFormat="1">
      <c r="D705" s="271"/>
      <c r="E705" s="271"/>
      <c r="F705" s="271"/>
    </row>
    <row r="706" spans="4:6" s="212" customFormat="1">
      <c r="D706" s="271"/>
      <c r="E706" s="271"/>
      <c r="F706" s="271"/>
    </row>
    <row r="707" spans="4:6" s="212" customFormat="1">
      <c r="D707" s="271"/>
      <c r="E707" s="271"/>
      <c r="F707" s="271"/>
    </row>
    <row r="708" spans="4:6" s="212" customFormat="1">
      <c r="D708" s="271"/>
      <c r="E708" s="271"/>
      <c r="F708" s="271"/>
    </row>
    <row r="709" spans="4:6" s="212" customFormat="1">
      <c r="D709" s="271"/>
      <c r="E709" s="271"/>
      <c r="F709" s="271"/>
    </row>
    <row r="710" spans="4:6" s="212" customFormat="1">
      <c r="D710" s="271"/>
      <c r="E710" s="271"/>
      <c r="F710" s="271"/>
    </row>
    <row r="711" spans="4:6" s="212" customFormat="1">
      <c r="D711" s="271"/>
      <c r="E711" s="271"/>
      <c r="F711" s="271"/>
    </row>
    <row r="712" spans="4:6" s="212" customFormat="1">
      <c r="D712" s="271"/>
      <c r="E712" s="271"/>
      <c r="F712" s="271"/>
    </row>
    <row r="713" spans="4:6" s="212" customFormat="1">
      <c r="D713" s="271"/>
      <c r="E713" s="271"/>
      <c r="F713" s="271"/>
    </row>
    <row r="714" spans="4:6" s="212" customFormat="1">
      <c r="D714" s="271"/>
      <c r="E714" s="271"/>
      <c r="F714" s="271"/>
    </row>
    <row r="715" spans="4:6" s="212" customFormat="1">
      <c r="D715" s="271"/>
      <c r="E715" s="271"/>
      <c r="F715" s="271"/>
    </row>
    <row r="716" spans="4:6" s="212" customFormat="1">
      <c r="D716" s="271"/>
      <c r="E716" s="271"/>
      <c r="F716" s="271"/>
    </row>
    <row r="717" spans="4:6" s="212" customFormat="1">
      <c r="D717" s="271"/>
      <c r="E717" s="271"/>
      <c r="F717" s="271"/>
    </row>
    <row r="718" spans="4:6" s="212" customFormat="1">
      <c r="D718" s="271"/>
      <c r="E718" s="271"/>
      <c r="F718" s="271"/>
    </row>
    <row r="719" spans="4:6" s="212" customFormat="1">
      <c r="D719" s="271"/>
      <c r="E719" s="271"/>
      <c r="F719" s="271"/>
    </row>
    <row r="720" spans="4:6" s="212" customFormat="1">
      <c r="D720" s="271"/>
      <c r="E720" s="271"/>
      <c r="F720" s="271"/>
    </row>
    <row r="721" spans="4:6" s="212" customFormat="1">
      <c r="D721" s="271"/>
      <c r="E721" s="271"/>
      <c r="F721" s="271"/>
    </row>
    <row r="722" spans="4:6" s="212" customFormat="1">
      <c r="D722" s="271"/>
      <c r="E722" s="271"/>
      <c r="F722" s="271"/>
    </row>
    <row r="723" spans="4:6" s="212" customFormat="1">
      <c r="D723" s="271"/>
      <c r="E723" s="271"/>
      <c r="F723" s="271"/>
    </row>
    <row r="724" spans="4:6" s="212" customFormat="1">
      <c r="D724" s="271"/>
      <c r="E724" s="271"/>
      <c r="F724" s="271"/>
    </row>
    <row r="725" spans="4:6" s="212" customFormat="1">
      <c r="D725" s="271"/>
      <c r="E725" s="271"/>
      <c r="F725" s="271"/>
    </row>
    <row r="726" spans="4:6" s="212" customFormat="1">
      <c r="D726" s="271"/>
      <c r="E726" s="271"/>
      <c r="F726" s="271"/>
    </row>
    <row r="727" spans="4:6" s="212" customFormat="1">
      <c r="D727" s="271"/>
      <c r="E727" s="271"/>
      <c r="F727" s="271"/>
    </row>
    <row r="728" spans="4:6" s="212" customFormat="1">
      <c r="D728" s="271"/>
      <c r="E728" s="271"/>
      <c r="F728" s="271"/>
    </row>
    <row r="729" spans="4:6" s="212" customFormat="1">
      <c r="D729" s="271"/>
      <c r="E729" s="271"/>
      <c r="F729" s="271"/>
    </row>
    <row r="730" spans="4:6" s="212" customFormat="1">
      <c r="D730" s="271"/>
      <c r="E730" s="271"/>
      <c r="F730" s="271"/>
    </row>
    <row r="731" spans="4:6" s="212" customFormat="1">
      <c r="D731" s="271"/>
      <c r="E731" s="271"/>
      <c r="F731" s="271"/>
    </row>
    <row r="732" spans="4:6" s="212" customFormat="1">
      <c r="D732" s="271"/>
      <c r="E732" s="271"/>
      <c r="F732" s="271"/>
    </row>
    <row r="733" spans="4:6" s="212" customFormat="1">
      <c r="D733" s="271"/>
      <c r="E733" s="271"/>
      <c r="F733" s="271"/>
    </row>
    <row r="734" spans="4:6" s="212" customFormat="1">
      <c r="D734" s="271"/>
      <c r="E734" s="271"/>
      <c r="F734" s="271"/>
    </row>
    <row r="735" spans="4:6" s="212" customFormat="1">
      <c r="D735" s="271"/>
      <c r="E735" s="271"/>
      <c r="F735" s="271"/>
    </row>
    <row r="736" spans="4:6" s="212" customFormat="1">
      <c r="D736" s="271"/>
      <c r="E736" s="271"/>
      <c r="F736" s="271"/>
    </row>
    <row r="737" spans="4:6" s="212" customFormat="1">
      <c r="D737" s="271"/>
      <c r="E737" s="271"/>
      <c r="F737" s="271"/>
    </row>
    <row r="738" spans="4:6" s="212" customFormat="1">
      <c r="D738" s="271"/>
      <c r="E738" s="271"/>
      <c r="F738" s="271"/>
    </row>
    <row r="739" spans="4:6" s="212" customFormat="1">
      <c r="D739" s="271"/>
      <c r="E739" s="271"/>
      <c r="F739" s="271"/>
    </row>
    <row r="740" spans="4:6" s="212" customFormat="1">
      <c r="D740" s="271"/>
      <c r="E740" s="271"/>
      <c r="F740" s="271"/>
    </row>
    <row r="741" spans="4:6" s="212" customFormat="1">
      <c r="D741" s="271"/>
      <c r="E741" s="271"/>
      <c r="F741" s="271"/>
    </row>
    <row r="742" spans="4:6" s="212" customFormat="1">
      <c r="D742" s="271"/>
      <c r="E742" s="271"/>
      <c r="F742" s="271"/>
    </row>
    <row r="743" spans="4:6" s="212" customFormat="1">
      <c r="D743" s="271"/>
      <c r="E743" s="271"/>
      <c r="F743" s="271"/>
    </row>
    <row r="744" spans="4:6" s="212" customFormat="1">
      <c r="D744" s="271"/>
      <c r="E744" s="271"/>
      <c r="F744" s="271"/>
    </row>
    <row r="745" spans="4:6" s="212" customFormat="1">
      <c r="D745" s="271"/>
      <c r="E745" s="271"/>
      <c r="F745" s="271"/>
    </row>
    <row r="746" spans="4:6" s="212" customFormat="1">
      <c r="D746" s="271"/>
      <c r="E746" s="271"/>
      <c r="F746" s="271"/>
    </row>
    <row r="747" spans="4:6" s="212" customFormat="1">
      <c r="D747" s="271"/>
      <c r="E747" s="271"/>
      <c r="F747" s="271"/>
    </row>
    <row r="748" spans="4:6" s="212" customFormat="1">
      <c r="D748" s="271"/>
      <c r="E748" s="271"/>
      <c r="F748" s="271"/>
    </row>
    <row r="749" spans="4:6" s="212" customFormat="1">
      <c r="D749" s="271"/>
      <c r="E749" s="271"/>
      <c r="F749" s="271"/>
    </row>
    <row r="750" spans="4:6" s="212" customFormat="1">
      <c r="D750" s="271"/>
      <c r="E750" s="271"/>
      <c r="F750" s="271"/>
    </row>
    <row r="751" spans="4:6" s="212" customFormat="1">
      <c r="D751" s="271"/>
      <c r="E751" s="271"/>
      <c r="F751" s="271"/>
    </row>
    <row r="752" spans="4:6" s="212" customFormat="1">
      <c r="D752" s="271"/>
      <c r="E752" s="271"/>
      <c r="F752" s="271"/>
    </row>
    <row r="753" spans="4:6" s="212" customFormat="1">
      <c r="D753" s="271"/>
      <c r="E753" s="271"/>
      <c r="F753" s="271"/>
    </row>
    <row r="754" spans="4:6" s="212" customFormat="1">
      <c r="D754" s="271"/>
      <c r="E754" s="271"/>
      <c r="F754" s="271"/>
    </row>
    <row r="755" spans="4:6" s="212" customFormat="1">
      <c r="D755" s="271"/>
      <c r="E755" s="271"/>
      <c r="F755" s="271"/>
    </row>
    <row r="756" spans="4:6" s="212" customFormat="1">
      <c r="D756" s="271"/>
      <c r="E756" s="271"/>
      <c r="F756" s="271"/>
    </row>
    <row r="757" spans="4:6" s="212" customFormat="1">
      <c r="D757" s="271"/>
      <c r="E757" s="271"/>
      <c r="F757" s="271"/>
    </row>
    <row r="758" spans="4:6" s="212" customFormat="1">
      <c r="D758" s="271"/>
      <c r="E758" s="271"/>
      <c r="F758" s="271"/>
    </row>
    <row r="759" spans="4:6" s="212" customFormat="1">
      <c r="D759" s="271"/>
      <c r="E759" s="271"/>
      <c r="F759" s="271"/>
    </row>
    <row r="760" spans="4:6" s="212" customFormat="1">
      <c r="D760" s="271"/>
      <c r="E760" s="271"/>
      <c r="F760" s="271"/>
    </row>
    <row r="761" spans="4:6" s="212" customFormat="1">
      <c r="D761" s="271"/>
      <c r="E761" s="271"/>
      <c r="F761" s="271"/>
    </row>
    <row r="762" spans="4:6" s="212" customFormat="1">
      <c r="D762" s="271"/>
      <c r="E762" s="271"/>
      <c r="F762" s="271"/>
    </row>
    <row r="763" spans="4:6" s="212" customFormat="1">
      <c r="D763" s="271"/>
      <c r="E763" s="271"/>
      <c r="F763" s="271"/>
    </row>
    <row r="764" spans="4:6" s="212" customFormat="1">
      <c r="D764" s="271"/>
      <c r="E764" s="271"/>
      <c r="F764" s="271"/>
    </row>
    <row r="765" spans="4:6" s="212" customFormat="1">
      <c r="D765" s="271"/>
      <c r="E765" s="271"/>
      <c r="F765" s="271"/>
    </row>
    <row r="766" spans="4:6" s="212" customFormat="1">
      <c r="D766" s="271"/>
      <c r="E766" s="271"/>
      <c r="F766" s="271"/>
    </row>
    <row r="767" spans="4:6" s="212" customFormat="1">
      <c r="D767" s="271"/>
      <c r="E767" s="271"/>
      <c r="F767" s="271"/>
    </row>
    <row r="768" spans="4:6" s="212" customFormat="1">
      <c r="D768" s="271"/>
      <c r="E768" s="271"/>
      <c r="F768" s="271"/>
    </row>
    <row r="769" spans="4:6" s="212" customFormat="1">
      <c r="D769" s="271"/>
      <c r="E769" s="271"/>
      <c r="F769" s="271"/>
    </row>
    <row r="770" spans="4:6" s="212" customFormat="1">
      <c r="D770" s="271"/>
      <c r="E770" s="271"/>
      <c r="F770" s="271"/>
    </row>
    <row r="771" spans="4:6" s="212" customFormat="1">
      <c r="D771" s="271"/>
      <c r="E771" s="271"/>
      <c r="F771" s="271"/>
    </row>
    <row r="772" spans="4:6" s="212" customFormat="1">
      <c r="D772" s="271"/>
      <c r="E772" s="271"/>
      <c r="F772" s="271"/>
    </row>
    <row r="773" spans="4:6" s="212" customFormat="1">
      <c r="D773" s="271"/>
      <c r="E773" s="271"/>
      <c r="F773" s="271"/>
    </row>
    <row r="774" spans="4:6" s="212" customFormat="1">
      <c r="D774" s="271"/>
      <c r="E774" s="271"/>
      <c r="F774" s="271"/>
    </row>
    <row r="775" spans="4:6" s="212" customFormat="1">
      <c r="D775" s="271"/>
      <c r="E775" s="271"/>
      <c r="F775" s="271"/>
    </row>
    <row r="776" spans="4:6" s="212" customFormat="1">
      <c r="D776" s="271"/>
      <c r="E776" s="271"/>
      <c r="F776" s="271"/>
    </row>
    <row r="777" spans="4:6" s="212" customFormat="1">
      <c r="D777" s="271"/>
      <c r="E777" s="271"/>
      <c r="F777" s="271"/>
    </row>
    <row r="778" spans="4:6" s="212" customFormat="1">
      <c r="D778" s="271"/>
      <c r="E778" s="271"/>
      <c r="F778" s="271"/>
    </row>
    <row r="779" spans="4:6" s="212" customFormat="1">
      <c r="D779" s="271"/>
      <c r="E779" s="271"/>
      <c r="F779" s="271"/>
    </row>
    <row r="780" spans="4:6" s="212" customFormat="1">
      <c r="D780" s="271"/>
      <c r="E780" s="271"/>
      <c r="F780" s="271"/>
    </row>
    <row r="781" spans="4:6" s="212" customFormat="1">
      <c r="D781" s="271"/>
      <c r="E781" s="271"/>
      <c r="F781" s="271"/>
    </row>
    <row r="782" spans="4:6" s="212" customFormat="1">
      <c r="D782" s="271"/>
      <c r="E782" s="271"/>
      <c r="F782" s="271"/>
    </row>
    <row r="783" spans="4:6" s="212" customFormat="1">
      <c r="D783" s="271"/>
      <c r="E783" s="271"/>
      <c r="F783" s="271"/>
    </row>
    <row r="784" spans="4:6" s="212" customFormat="1">
      <c r="D784" s="271"/>
      <c r="E784" s="271"/>
      <c r="F784" s="271"/>
    </row>
    <row r="785" spans="4:6" s="212" customFormat="1">
      <c r="D785" s="271"/>
      <c r="E785" s="271"/>
      <c r="F785" s="271"/>
    </row>
    <row r="786" spans="4:6" s="212" customFormat="1">
      <c r="D786" s="271"/>
      <c r="E786" s="271"/>
      <c r="F786" s="271"/>
    </row>
    <row r="787" spans="4:6" s="212" customFormat="1">
      <c r="D787" s="271"/>
      <c r="E787" s="271"/>
      <c r="F787" s="271"/>
    </row>
    <row r="788" spans="4:6" s="212" customFormat="1">
      <c r="D788" s="271"/>
      <c r="E788" s="271"/>
      <c r="F788" s="271"/>
    </row>
    <row r="789" spans="4:6" s="212" customFormat="1">
      <c r="D789" s="271"/>
      <c r="E789" s="271"/>
      <c r="F789" s="271"/>
    </row>
    <row r="790" spans="4:6" s="212" customFormat="1">
      <c r="D790" s="271"/>
      <c r="E790" s="271"/>
      <c r="F790" s="271"/>
    </row>
    <row r="791" spans="4:6" s="212" customFormat="1">
      <c r="D791" s="271"/>
      <c r="E791" s="271"/>
      <c r="F791" s="271"/>
    </row>
    <row r="792" spans="4:6" s="212" customFormat="1">
      <c r="D792" s="271"/>
      <c r="E792" s="271"/>
      <c r="F792" s="271"/>
    </row>
    <row r="793" spans="4:6" s="212" customFormat="1">
      <c r="D793" s="271"/>
      <c r="E793" s="271"/>
      <c r="F793" s="271"/>
    </row>
    <row r="794" spans="4:6" s="212" customFormat="1">
      <c r="D794" s="271"/>
      <c r="E794" s="271"/>
      <c r="F794" s="271"/>
    </row>
    <row r="795" spans="4:6" s="212" customFormat="1">
      <c r="D795" s="271"/>
      <c r="E795" s="271"/>
      <c r="F795" s="271"/>
    </row>
    <row r="796" spans="4:6" s="212" customFormat="1">
      <c r="D796" s="271"/>
      <c r="E796" s="271"/>
      <c r="F796" s="271"/>
    </row>
    <row r="797" spans="4:6" s="212" customFormat="1">
      <c r="D797" s="271"/>
      <c r="E797" s="271"/>
      <c r="F797" s="271"/>
    </row>
    <row r="798" spans="4:6" s="212" customFormat="1">
      <c r="D798" s="271"/>
      <c r="E798" s="271"/>
      <c r="F798" s="271"/>
    </row>
    <row r="799" spans="4:6" s="212" customFormat="1">
      <c r="D799" s="271"/>
      <c r="E799" s="271"/>
      <c r="F799" s="271"/>
    </row>
    <row r="800" spans="4:6" s="212" customFormat="1">
      <c r="D800" s="271"/>
      <c r="E800" s="271"/>
      <c r="F800" s="271"/>
    </row>
    <row r="801" spans="4:6" s="212" customFormat="1">
      <c r="D801" s="271"/>
      <c r="E801" s="271"/>
      <c r="F801" s="271"/>
    </row>
    <row r="802" spans="4:6" s="212" customFormat="1">
      <c r="D802" s="271"/>
      <c r="E802" s="271"/>
      <c r="F802" s="271"/>
    </row>
    <row r="803" spans="4:6" s="212" customFormat="1">
      <c r="D803" s="271"/>
      <c r="E803" s="271"/>
      <c r="F803" s="271"/>
    </row>
    <row r="804" spans="4:6" s="212" customFormat="1">
      <c r="D804" s="271"/>
      <c r="E804" s="271"/>
      <c r="F804" s="271"/>
    </row>
    <row r="805" spans="4:6" s="212" customFormat="1">
      <c r="D805" s="271"/>
      <c r="E805" s="271"/>
      <c r="F805" s="271"/>
    </row>
    <row r="806" spans="4:6" s="212" customFormat="1">
      <c r="D806" s="271"/>
      <c r="E806" s="271"/>
      <c r="F806" s="271"/>
    </row>
    <row r="807" spans="4:6" s="212" customFormat="1">
      <c r="D807" s="271"/>
      <c r="E807" s="271"/>
      <c r="F807" s="271"/>
    </row>
    <row r="808" spans="4:6" s="212" customFormat="1">
      <c r="D808" s="271"/>
      <c r="E808" s="271"/>
      <c r="F808" s="271"/>
    </row>
    <row r="809" spans="4:6" s="212" customFormat="1">
      <c r="D809" s="271"/>
      <c r="E809" s="271"/>
      <c r="F809" s="271"/>
    </row>
    <row r="810" spans="4:6" s="212" customFormat="1">
      <c r="D810" s="271"/>
      <c r="E810" s="271"/>
      <c r="F810" s="271"/>
    </row>
    <row r="811" spans="4:6" s="212" customFormat="1">
      <c r="D811" s="271"/>
      <c r="E811" s="271"/>
      <c r="F811" s="271"/>
    </row>
    <row r="812" spans="4:6" s="212" customFormat="1">
      <c r="D812" s="271"/>
      <c r="E812" s="271"/>
      <c r="F812" s="271"/>
    </row>
    <row r="813" spans="4:6" s="212" customFormat="1">
      <c r="D813" s="271"/>
      <c r="E813" s="271"/>
      <c r="F813" s="271"/>
    </row>
    <row r="814" spans="4:6" s="212" customFormat="1">
      <c r="D814" s="271"/>
      <c r="E814" s="271"/>
      <c r="F814" s="271"/>
    </row>
    <row r="815" spans="4:6" s="212" customFormat="1">
      <c r="D815" s="271"/>
      <c r="E815" s="271"/>
      <c r="F815" s="271"/>
    </row>
    <row r="816" spans="4:6" s="212" customFormat="1">
      <c r="D816" s="271"/>
      <c r="E816" s="271"/>
      <c r="F816" s="271"/>
    </row>
    <row r="817" spans="4:6" s="212" customFormat="1">
      <c r="D817" s="271"/>
      <c r="E817" s="271"/>
      <c r="F817" s="271"/>
    </row>
    <row r="818" spans="4:6" s="212" customFormat="1">
      <c r="D818" s="271"/>
      <c r="E818" s="271"/>
      <c r="F818" s="271"/>
    </row>
    <row r="819" spans="4:6" s="212" customFormat="1">
      <c r="D819" s="271"/>
      <c r="E819" s="271"/>
      <c r="F819" s="271"/>
    </row>
    <row r="820" spans="4:6" s="212" customFormat="1">
      <c r="D820" s="271"/>
      <c r="E820" s="271"/>
      <c r="F820" s="271"/>
    </row>
    <row r="821" spans="4:6" s="212" customFormat="1">
      <c r="D821" s="271"/>
      <c r="E821" s="271"/>
      <c r="F821" s="271"/>
    </row>
    <row r="822" spans="4:6" s="212" customFormat="1">
      <c r="D822" s="271"/>
      <c r="E822" s="271"/>
      <c r="F822" s="271"/>
    </row>
    <row r="823" spans="4:6" s="212" customFormat="1">
      <c r="D823" s="271"/>
      <c r="E823" s="271"/>
      <c r="F823" s="271"/>
    </row>
    <row r="824" spans="4:6" s="212" customFormat="1">
      <c r="D824" s="271"/>
      <c r="E824" s="271"/>
      <c r="F824" s="271"/>
    </row>
    <row r="825" spans="4:6" s="212" customFormat="1">
      <c r="D825" s="271"/>
      <c r="E825" s="271"/>
      <c r="F825" s="271"/>
    </row>
    <row r="826" spans="4:6" s="212" customFormat="1">
      <c r="D826" s="271"/>
      <c r="E826" s="271"/>
      <c r="F826" s="271"/>
    </row>
    <row r="827" spans="4:6" s="212" customFormat="1">
      <c r="D827" s="271"/>
      <c r="E827" s="271"/>
      <c r="F827" s="271"/>
    </row>
    <row r="828" spans="4:6" s="212" customFormat="1">
      <c r="D828" s="271"/>
      <c r="E828" s="271"/>
      <c r="F828" s="271"/>
    </row>
    <row r="829" spans="4:6" s="212" customFormat="1">
      <c r="D829" s="271"/>
      <c r="E829" s="271"/>
      <c r="F829" s="271"/>
    </row>
    <row r="830" spans="4:6" s="212" customFormat="1">
      <c r="D830" s="271"/>
      <c r="E830" s="271"/>
      <c r="F830" s="271"/>
    </row>
    <row r="831" spans="4:6" s="212" customFormat="1">
      <c r="D831" s="271"/>
      <c r="E831" s="271"/>
      <c r="F831" s="271"/>
    </row>
    <row r="832" spans="4:6" s="212" customFormat="1">
      <c r="D832" s="271"/>
      <c r="E832" s="271"/>
      <c r="F832" s="271"/>
    </row>
    <row r="833" spans="4:6" s="212" customFormat="1">
      <c r="D833" s="271"/>
      <c r="E833" s="271"/>
      <c r="F833" s="271"/>
    </row>
    <row r="834" spans="4:6" s="212" customFormat="1">
      <c r="D834" s="271"/>
      <c r="E834" s="271"/>
      <c r="F834" s="271"/>
    </row>
    <row r="835" spans="4:6" s="212" customFormat="1">
      <c r="D835" s="271"/>
      <c r="E835" s="271"/>
      <c r="F835" s="271"/>
    </row>
    <row r="836" spans="4:6" s="212" customFormat="1">
      <c r="D836" s="271"/>
      <c r="E836" s="271"/>
      <c r="F836" s="271"/>
    </row>
    <row r="837" spans="4:6" s="212" customFormat="1">
      <c r="D837" s="271"/>
      <c r="E837" s="271"/>
      <c r="F837" s="271"/>
    </row>
    <row r="838" spans="4:6" s="212" customFormat="1">
      <c r="D838" s="271"/>
      <c r="E838" s="271"/>
      <c r="F838" s="271"/>
    </row>
    <row r="839" spans="4:6" s="212" customFormat="1">
      <c r="D839" s="271"/>
      <c r="E839" s="271"/>
      <c r="F839" s="271"/>
    </row>
    <row r="840" spans="4:6" s="212" customFormat="1">
      <c r="D840" s="271"/>
      <c r="E840" s="271"/>
      <c r="F840" s="271"/>
    </row>
    <row r="841" spans="4:6" s="212" customFormat="1">
      <c r="D841" s="271"/>
      <c r="E841" s="271"/>
      <c r="F841" s="271"/>
    </row>
    <row r="842" spans="4:6" s="212" customFormat="1">
      <c r="D842" s="271"/>
      <c r="E842" s="271"/>
      <c r="F842" s="271"/>
    </row>
    <row r="843" spans="4:6" s="212" customFormat="1">
      <c r="D843" s="271"/>
      <c r="E843" s="271"/>
      <c r="F843" s="271"/>
    </row>
    <row r="844" spans="4:6" s="212" customFormat="1">
      <c r="D844" s="271"/>
      <c r="E844" s="271"/>
      <c r="F844" s="271"/>
    </row>
    <row r="845" spans="4:6" s="212" customFormat="1">
      <c r="D845" s="271"/>
      <c r="E845" s="271"/>
      <c r="F845" s="271"/>
    </row>
    <row r="846" spans="4:6" s="212" customFormat="1">
      <c r="D846" s="271"/>
      <c r="E846" s="271"/>
      <c r="F846" s="271"/>
    </row>
    <row r="847" spans="4:6" s="212" customFormat="1">
      <c r="D847" s="271"/>
      <c r="E847" s="271"/>
      <c r="F847" s="271"/>
    </row>
    <row r="848" spans="4:6" s="212" customFormat="1">
      <c r="D848" s="271"/>
      <c r="E848" s="271"/>
      <c r="F848" s="271"/>
    </row>
    <row r="849" spans="4:6" s="212" customFormat="1">
      <c r="D849" s="271"/>
      <c r="E849" s="271"/>
      <c r="F849" s="271"/>
    </row>
    <row r="850" spans="4:6" s="212" customFormat="1">
      <c r="D850" s="271"/>
      <c r="E850" s="271"/>
      <c r="F850" s="271"/>
    </row>
    <row r="851" spans="4:6" s="212" customFormat="1">
      <c r="D851" s="271"/>
      <c r="E851" s="271"/>
      <c r="F851" s="271"/>
    </row>
    <row r="852" spans="4:6" s="212" customFormat="1">
      <c r="D852" s="271"/>
      <c r="E852" s="271"/>
      <c r="F852" s="271"/>
    </row>
    <row r="853" spans="4:6" s="212" customFormat="1">
      <c r="D853" s="271"/>
      <c r="E853" s="271"/>
      <c r="F853" s="271"/>
    </row>
    <row r="854" spans="4:6" s="212" customFormat="1">
      <c r="D854" s="271"/>
      <c r="E854" s="271"/>
      <c r="F854" s="271"/>
    </row>
    <row r="855" spans="4:6" s="212" customFormat="1">
      <c r="D855" s="271"/>
      <c r="E855" s="271"/>
      <c r="F855" s="271"/>
    </row>
    <row r="856" spans="4:6" s="212" customFormat="1">
      <c r="D856" s="271"/>
      <c r="E856" s="271"/>
      <c r="F856" s="271"/>
    </row>
    <row r="857" spans="4:6" s="212" customFormat="1">
      <c r="D857" s="271"/>
      <c r="E857" s="271"/>
      <c r="F857" s="271"/>
    </row>
    <row r="858" spans="4:6" s="212" customFormat="1">
      <c r="D858" s="271"/>
      <c r="E858" s="271"/>
      <c r="F858" s="271"/>
    </row>
    <row r="859" spans="4:6" s="212" customFormat="1">
      <c r="D859" s="271"/>
      <c r="E859" s="271"/>
      <c r="F859" s="271"/>
    </row>
    <row r="860" spans="4:6" s="212" customFormat="1">
      <c r="D860" s="271"/>
      <c r="E860" s="271"/>
      <c r="F860" s="271"/>
    </row>
    <row r="861" spans="4:6" s="212" customFormat="1">
      <c r="D861" s="271"/>
      <c r="E861" s="271"/>
      <c r="F861" s="271"/>
    </row>
    <row r="862" spans="4:6" s="212" customFormat="1">
      <c r="D862" s="271"/>
      <c r="E862" s="271"/>
      <c r="F862" s="271"/>
    </row>
    <row r="863" spans="4:6" s="212" customFormat="1">
      <c r="D863" s="271"/>
      <c r="E863" s="271"/>
      <c r="F863" s="271"/>
    </row>
    <row r="864" spans="4:6" s="212" customFormat="1">
      <c r="D864" s="271"/>
      <c r="E864" s="271"/>
      <c r="F864" s="271"/>
    </row>
    <row r="865" spans="4:6" s="212" customFormat="1">
      <c r="D865" s="271"/>
      <c r="E865" s="271"/>
      <c r="F865" s="271"/>
    </row>
    <row r="866" spans="4:6" s="212" customFormat="1">
      <c r="D866" s="271"/>
      <c r="E866" s="271"/>
      <c r="F866" s="271"/>
    </row>
    <row r="867" spans="4:6" s="212" customFormat="1">
      <c r="D867" s="271"/>
      <c r="E867" s="271"/>
      <c r="F867" s="271"/>
    </row>
    <row r="868" spans="4:6" s="212" customFormat="1">
      <c r="D868" s="271"/>
      <c r="E868" s="271"/>
      <c r="F868" s="271"/>
    </row>
    <row r="869" spans="4:6" s="212" customFormat="1">
      <c r="D869" s="271"/>
      <c r="E869" s="271"/>
      <c r="F869" s="271"/>
    </row>
    <row r="870" spans="4:6" s="212" customFormat="1">
      <c r="D870" s="271"/>
      <c r="E870" s="271"/>
      <c r="F870" s="271"/>
    </row>
    <row r="871" spans="4:6" s="212" customFormat="1">
      <c r="D871" s="271"/>
      <c r="E871" s="271"/>
      <c r="F871" s="271"/>
    </row>
    <row r="872" spans="4:6" s="212" customFormat="1">
      <c r="D872" s="271"/>
      <c r="E872" s="271"/>
      <c r="F872" s="271"/>
    </row>
    <row r="873" spans="4:6" s="212" customFormat="1">
      <c r="D873" s="271"/>
      <c r="E873" s="271"/>
      <c r="F873" s="271"/>
    </row>
    <row r="874" spans="4:6" s="212" customFormat="1">
      <c r="D874" s="271"/>
      <c r="E874" s="271"/>
      <c r="F874" s="271"/>
    </row>
    <row r="875" spans="4:6" s="212" customFormat="1">
      <c r="D875" s="271"/>
      <c r="E875" s="271"/>
      <c r="F875" s="271"/>
    </row>
    <row r="876" spans="4:6" s="212" customFormat="1">
      <c r="D876" s="271"/>
      <c r="E876" s="271"/>
      <c r="F876" s="271"/>
    </row>
    <row r="877" spans="4:6" s="212" customFormat="1">
      <c r="D877" s="271"/>
      <c r="E877" s="271"/>
      <c r="F877" s="271"/>
    </row>
    <row r="878" spans="4:6" s="212" customFormat="1">
      <c r="D878" s="271"/>
      <c r="E878" s="271"/>
      <c r="F878" s="271"/>
    </row>
    <row r="879" spans="4:6" s="212" customFormat="1">
      <c r="D879" s="271"/>
      <c r="E879" s="271"/>
      <c r="F879" s="271"/>
    </row>
    <row r="880" spans="4:6" s="212" customFormat="1">
      <c r="D880" s="271"/>
      <c r="E880" s="271"/>
      <c r="F880" s="271"/>
    </row>
    <row r="881" spans="4:6" s="212" customFormat="1">
      <c r="D881" s="271"/>
      <c r="E881" s="271"/>
      <c r="F881" s="271"/>
    </row>
    <row r="882" spans="4:6" s="212" customFormat="1">
      <c r="D882" s="271"/>
      <c r="E882" s="271"/>
      <c r="F882" s="271"/>
    </row>
    <row r="883" spans="4:6" s="212" customFormat="1">
      <c r="D883" s="271"/>
      <c r="E883" s="271"/>
      <c r="F883" s="271"/>
    </row>
    <row r="884" spans="4:6" s="212" customFormat="1">
      <c r="D884" s="271"/>
      <c r="E884" s="271"/>
      <c r="F884" s="271"/>
    </row>
    <row r="885" spans="4:6" s="212" customFormat="1">
      <c r="D885" s="271"/>
      <c r="E885" s="271"/>
      <c r="F885" s="271"/>
    </row>
    <row r="886" spans="4:6" s="212" customFormat="1">
      <c r="D886" s="271"/>
      <c r="E886" s="271"/>
      <c r="F886" s="271"/>
    </row>
    <row r="887" spans="4:6" s="212" customFormat="1">
      <c r="D887" s="271"/>
      <c r="E887" s="271"/>
      <c r="F887" s="271"/>
    </row>
    <row r="888" spans="4:6" s="212" customFormat="1">
      <c r="D888" s="271"/>
      <c r="E888" s="271"/>
      <c r="F888" s="271"/>
    </row>
    <row r="889" spans="4:6" s="212" customFormat="1">
      <c r="D889" s="271"/>
      <c r="E889" s="271"/>
      <c r="F889" s="271"/>
    </row>
    <row r="890" spans="4:6" s="212" customFormat="1">
      <c r="D890" s="271"/>
      <c r="E890" s="271"/>
      <c r="F890" s="271"/>
    </row>
    <row r="891" spans="4:6" s="212" customFormat="1">
      <c r="D891" s="271"/>
      <c r="E891" s="271"/>
      <c r="F891" s="271"/>
    </row>
    <row r="892" spans="4:6" s="212" customFormat="1">
      <c r="D892" s="271"/>
      <c r="E892" s="271"/>
      <c r="F892" s="271"/>
    </row>
    <row r="893" spans="4:6" s="212" customFormat="1">
      <c r="D893" s="271"/>
      <c r="E893" s="271"/>
      <c r="F893" s="271"/>
    </row>
    <row r="894" spans="4:6" s="212" customFormat="1">
      <c r="D894" s="271"/>
      <c r="E894" s="271"/>
      <c r="F894" s="271"/>
    </row>
    <row r="895" spans="4:6" s="212" customFormat="1">
      <c r="D895" s="271"/>
      <c r="E895" s="271"/>
      <c r="F895" s="271"/>
    </row>
    <row r="896" spans="4:6" s="212" customFormat="1">
      <c r="D896" s="271"/>
      <c r="E896" s="271"/>
      <c r="F896" s="271"/>
    </row>
    <row r="897" spans="4:6" s="212" customFormat="1">
      <c r="D897" s="271"/>
      <c r="E897" s="271"/>
      <c r="F897" s="271"/>
    </row>
    <row r="898" spans="4:6" s="212" customFormat="1">
      <c r="D898" s="271"/>
      <c r="E898" s="271"/>
      <c r="F898" s="271"/>
    </row>
    <row r="899" spans="4:6" s="212" customFormat="1">
      <c r="D899" s="271"/>
      <c r="E899" s="271"/>
      <c r="F899" s="271"/>
    </row>
    <row r="900" spans="4:6" s="212" customFormat="1">
      <c r="D900" s="271"/>
      <c r="E900" s="271"/>
      <c r="F900" s="271"/>
    </row>
    <row r="901" spans="4:6" s="212" customFormat="1">
      <c r="D901" s="271"/>
      <c r="E901" s="271"/>
      <c r="F901" s="271"/>
    </row>
    <row r="902" spans="4:6" s="212" customFormat="1">
      <c r="D902" s="271"/>
      <c r="E902" s="271"/>
      <c r="F902" s="271"/>
    </row>
    <row r="903" spans="4:6" s="212" customFormat="1">
      <c r="D903" s="271"/>
      <c r="E903" s="271"/>
      <c r="F903" s="271"/>
    </row>
    <row r="904" spans="4:6" s="212" customFormat="1">
      <c r="D904" s="271"/>
      <c r="E904" s="271"/>
      <c r="F904" s="271"/>
    </row>
    <row r="905" spans="4:6" s="212" customFormat="1">
      <c r="D905" s="271"/>
      <c r="E905" s="271"/>
      <c r="F905" s="271"/>
    </row>
    <row r="906" spans="4:6" s="212" customFormat="1">
      <c r="D906" s="271"/>
      <c r="E906" s="271"/>
      <c r="F906" s="271"/>
    </row>
    <row r="907" spans="4:6" s="212" customFormat="1">
      <c r="D907" s="271"/>
      <c r="E907" s="271"/>
      <c r="F907" s="271"/>
    </row>
    <row r="908" spans="4:6" s="212" customFormat="1">
      <c r="D908" s="271"/>
      <c r="E908" s="271"/>
      <c r="F908" s="271"/>
    </row>
    <row r="909" spans="4:6" s="212" customFormat="1">
      <c r="D909" s="271"/>
      <c r="E909" s="271"/>
      <c r="F909" s="271"/>
    </row>
    <row r="910" spans="4:6" s="212" customFormat="1">
      <c r="D910" s="271"/>
      <c r="E910" s="271"/>
      <c r="F910" s="271"/>
    </row>
    <row r="911" spans="4:6" s="212" customFormat="1">
      <c r="D911" s="271"/>
      <c r="E911" s="271"/>
      <c r="F911" s="271"/>
    </row>
    <row r="912" spans="4:6" s="212" customFormat="1">
      <c r="D912" s="271"/>
      <c r="E912" s="271"/>
      <c r="F912" s="271"/>
    </row>
    <row r="913" spans="4:6" s="212" customFormat="1">
      <c r="D913" s="271"/>
      <c r="E913" s="271"/>
      <c r="F913" s="271"/>
    </row>
    <row r="914" spans="4:6" s="212" customFormat="1">
      <c r="D914" s="271"/>
      <c r="E914" s="271"/>
      <c r="F914" s="271"/>
    </row>
    <row r="915" spans="4:6" s="212" customFormat="1">
      <c r="D915" s="271"/>
      <c r="E915" s="271"/>
      <c r="F915" s="271"/>
    </row>
    <row r="916" spans="4:6" s="212" customFormat="1">
      <c r="D916" s="271"/>
      <c r="E916" s="271"/>
      <c r="F916" s="271"/>
    </row>
    <row r="917" spans="4:6" s="212" customFormat="1">
      <c r="D917" s="271"/>
      <c r="E917" s="271"/>
      <c r="F917" s="271"/>
    </row>
    <row r="918" spans="4:6" s="212" customFormat="1">
      <c r="D918" s="271"/>
      <c r="E918" s="271"/>
      <c r="F918" s="271"/>
    </row>
    <row r="919" spans="4:6" s="212" customFormat="1">
      <c r="D919" s="271"/>
      <c r="E919" s="271"/>
      <c r="F919" s="271"/>
    </row>
    <row r="920" spans="4:6" s="212" customFormat="1">
      <c r="D920" s="271"/>
      <c r="E920" s="271"/>
      <c r="F920" s="271"/>
    </row>
    <row r="921" spans="4:6" s="212" customFormat="1">
      <c r="D921" s="271"/>
      <c r="E921" s="271"/>
      <c r="F921" s="271"/>
    </row>
    <row r="922" spans="4:6" s="212" customFormat="1">
      <c r="D922" s="271"/>
      <c r="E922" s="271"/>
      <c r="F922" s="271"/>
    </row>
    <row r="923" spans="4:6" s="212" customFormat="1">
      <c r="D923" s="271"/>
      <c r="E923" s="271"/>
      <c r="F923" s="271"/>
    </row>
    <row r="924" spans="4:6" s="212" customFormat="1">
      <c r="D924" s="271"/>
      <c r="E924" s="271"/>
      <c r="F924" s="271"/>
    </row>
    <row r="925" spans="4:6" s="212" customFormat="1">
      <c r="D925" s="271"/>
      <c r="E925" s="271"/>
      <c r="F925" s="271"/>
    </row>
    <row r="926" spans="4:6" s="212" customFormat="1">
      <c r="D926" s="271"/>
      <c r="E926" s="271"/>
      <c r="F926" s="271"/>
    </row>
    <row r="927" spans="4:6" s="212" customFormat="1">
      <c r="D927" s="271"/>
      <c r="E927" s="271"/>
      <c r="F927" s="271"/>
    </row>
    <row r="928" spans="4:6" s="212" customFormat="1">
      <c r="D928" s="271"/>
      <c r="E928" s="271"/>
      <c r="F928" s="271"/>
    </row>
    <row r="929" spans="4:6" s="212" customFormat="1">
      <c r="D929" s="271"/>
      <c r="E929" s="271"/>
      <c r="F929" s="271"/>
    </row>
    <row r="930" spans="4:6" s="212" customFormat="1">
      <c r="D930" s="271"/>
      <c r="E930" s="271"/>
      <c r="F930" s="271"/>
    </row>
    <row r="931" spans="4:6" s="212" customFormat="1">
      <c r="D931" s="271"/>
      <c r="E931" s="271"/>
      <c r="F931" s="271"/>
    </row>
    <row r="932" spans="4:6" s="212" customFormat="1">
      <c r="D932" s="271"/>
      <c r="E932" s="271"/>
      <c r="F932" s="271"/>
    </row>
    <row r="933" spans="4:6" s="212" customFormat="1">
      <c r="D933" s="271"/>
      <c r="E933" s="271"/>
      <c r="F933" s="271"/>
    </row>
    <row r="934" spans="4:6" s="212" customFormat="1">
      <c r="D934" s="271"/>
      <c r="E934" s="271"/>
      <c r="F934" s="271"/>
    </row>
    <row r="935" spans="4:6" s="212" customFormat="1">
      <c r="D935" s="271"/>
      <c r="E935" s="271"/>
      <c r="F935" s="271"/>
    </row>
    <row r="936" spans="4:6" s="212" customFormat="1">
      <c r="D936" s="271"/>
      <c r="E936" s="271"/>
      <c r="F936" s="271"/>
    </row>
    <row r="937" spans="4:6" s="212" customFormat="1">
      <c r="D937" s="271"/>
      <c r="E937" s="271"/>
      <c r="F937" s="271"/>
    </row>
    <row r="938" spans="4:6" s="212" customFormat="1">
      <c r="D938" s="271"/>
      <c r="E938" s="271"/>
      <c r="F938" s="271"/>
    </row>
    <row r="939" spans="4:6" s="212" customFormat="1">
      <c r="D939" s="271"/>
      <c r="E939" s="271"/>
      <c r="F939" s="271"/>
    </row>
    <row r="940" spans="4:6" s="212" customFormat="1">
      <c r="D940" s="271"/>
      <c r="E940" s="271"/>
      <c r="F940" s="271"/>
    </row>
    <row r="941" spans="4:6" s="212" customFormat="1">
      <c r="D941" s="271"/>
      <c r="E941" s="271"/>
      <c r="F941" s="271"/>
    </row>
    <row r="942" spans="4:6" s="212" customFormat="1">
      <c r="D942" s="271"/>
      <c r="E942" s="271"/>
      <c r="F942" s="271"/>
    </row>
    <row r="943" spans="4:6" s="212" customFormat="1">
      <c r="D943" s="271"/>
      <c r="E943" s="271"/>
      <c r="F943" s="271"/>
    </row>
    <row r="944" spans="4:6" s="212" customFormat="1">
      <c r="D944" s="271"/>
      <c r="E944" s="271"/>
      <c r="F944" s="271"/>
    </row>
    <row r="945" spans="4:6" s="212" customFormat="1">
      <c r="D945" s="271"/>
      <c r="E945" s="271"/>
      <c r="F945" s="271"/>
    </row>
    <row r="946" spans="4:6" s="212" customFormat="1">
      <c r="D946" s="271"/>
      <c r="E946" s="271"/>
      <c r="F946" s="271"/>
    </row>
    <row r="947" spans="4:6" s="212" customFormat="1">
      <c r="D947" s="271"/>
      <c r="E947" s="271"/>
      <c r="F947" s="271"/>
    </row>
    <row r="948" spans="4:6" s="212" customFormat="1">
      <c r="D948" s="271"/>
      <c r="E948" s="271"/>
      <c r="F948" s="271"/>
    </row>
    <row r="949" spans="4:6" s="212" customFormat="1">
      <c r="D949" s="271"/>
      <c r="E949" s="271"/>
      <c r="F949" s="271"/>
    </row>
    <row r="950" spans="4:6" s="212" customFormat="1">
      <c r="D950" s="271"/>
      <c r="E950" s="271"/>
      <c r="F950" s="271"/>
    </row>
    <row r="951" spans="4:6" s="212" customFormat="1">
      <c r="D951" s="271"/>
      <c r="E951" s="271"/>
      <c r="F951" s="271"/>
    </row>
    <row r="952" spans="4:6" s="212" customFormat="1">
      <c r="D952" s="271"/>
      <c r="E952" s="271"/>
      <c r="F952" s="271"/>
    </row>
    <row r="953" spans="4:6" s="212" customFormat="1">
      <c r="D953" s="271"/>
      <c r="E953" s="271"/>
      <c r="F953" s="271"/>
    </row>
    <row r="954" spans="4:6" s="212" customFormat="1">
      <c r="D954" s="271"/>
      <c r="E954" s="271"/>
      <c r="F954" s="271"/>
    </row>
    <row r="955" spans="4:6" s="212" customFormat="1">
      <c r="D955" s="271"/>
      <c r="E955" s="271"/>
      <c r="F955" s="271"/>
    </row>
    <row r="956" spans="4:6" s="212" customFormat="1">
      <c r="D956" s="271"/>
      <c r="E956" s="271"/>
      <c r="F956" s="271"/>
    </row>
    <row r="957" spans="4:6" s="212" customFormat="1">
      <c r="D957" s="271"/>
      <c r="E957" s="271"/>
      <c r="F957" s="271"/>
    </row>
    <row r="958" spans="4:6" s="212" customFormat="1">
      <c r="D958" s="271"/>
      <c r="E958" s="271"/>
      <c r="F958" s="271"/>
    </row>
    <row r="959" spans="4:6" s="212" customFormat="1">
      <c r="D959" s="271"/>
      <c r="E959" s="271"/>
      <c r="F959" s="271"/>
    </row>
    <row r="960" spans="4:6" s="212" customFormat="1">
      <c r="D960" s="271"/>
      <c r="E960" s="271"/>
      <c r="F960" s="271"/>
    </row>
    <row r="961" spans="4:6" s="212" customFormat="1">
      <c r="D961" s="271"/>
      <c r="E961" s="271"/>
      <c r="F961" s="271"/>
    </row>
    <row r="962" spans="4:6" s="212" customFormat="1">
      <c r="D962" s="271"/>
      <c r="E962" s="271"/>
      <c r="F962" s="271"/>
    </row>
    <row r="963" spans="4:6" s="212" customFormat="1">
      <c r="D963" s="271"/>
      <c r="E963" s="271"/>
      <c r="F963" s="271"/>
    </row>
    <row r="964" spans="4:6" s="212" customFormat="1">
      <c r="D964" s="271"/>
      <c r="E964" s="271"/>
      <c r="F964" s="271"/>
    </row>
    <row r="965" spans="4:6" s="212" customFormat="1">
      <c r="D965" s="271"/>
      <c r="E965" s="271"/>
      <c r="F965" s="271"/>
    </row>
    <row r="966" spans="4:6" s="212" customFormat="1">
      <c r="D966" s="271"/>
      <c r="E966" s="271"/>
      <c r="F966" s="271"/>
    </row>
    <row r="967" spans="4:6" s="212" customFormat="1">
      <c r="D967" s="271"/>
      <c r="E967" s="271"/>
      <c r="F967" s="271"/>
    </row>
    <row r="968" spans="4:6" s="212" customFormat="1">
      <c r="D968" s="271"/>
      <c r="E968" s="271"/>
      <c r="F968" s="271"/>
    </row>
    <row r="969" spans="4:6" s="212" customFormat="1">
      <c r="D969" s="271"/>
      <c r="E969" s="271"/>
      <c r="F969" s="271"/>
    </row>
    <row r="970" spans="4:6" s="212" customFormat="1">
      <c r="D970" s="271"/>
      <c r="E970" s="271"/>
      <c r="F970" s="271"/>
    </row>
    <row r="971" spans="4:6" s="212" customFormat="1">
      <c r="D971" s="271"/>
      <c r="E971" s="271"/>
      <c r="F971" s="271"/>
    </row>
    <row r="972" spans="4:6" s="212" customFormat="1">
      <c r="D972" s="271"/>
      <c r="E972" s="271"/>
      <c r="F972" s="271"/>
    </row>
    <row r="973" spans="4:6" s="212" customFormat="1">
      <c r="D973" s="271"/>
      <c r="E973" s="271"/>
      <c r="F973" s="271"/>
    </row>
    <row r="974" spans="4:6" s="212" customFormat="1">
      <c r="D974" s="271"/>
      <c r="E974" s="271"/>
      <c r="F974" s="271"/>
    </row>
    <row r="975" spans="4:6" s="212" customFormat="1">
      <c r="D975" s="271"/>
      <c r="E975" s="271"/>
      <c r="F975" s="271"/>
    </row>
    <row r="976" spans="4:6" s="212" customFormat="1">
      <c r="D976" s="271"/>
      <c r="E976" s="271"/>
      <c r="F976" s="271"/>
    </row>
    <row r="977" spans="4:6" s="212" customFormat="1">
      <c r="D977" s="271"/>
      <c r="E977" s="271"/>
      <c r="F977" s="271"/>
    </row>
    <row r="978" spans="4:6" s="212" customFormat="1">
      <c r="D978" s="271"/>
      <c r="E978" s="271"/>
      <c r="F978" s="271"/>
    </row>
    <row r="979" spans="4:6" s="212" customFormat="1">
      <c r="D979" s="271"/>
      <c r="E979" s="271"/>
      <c r="F979" s="271"/>
    </row>
    <row r="980" spans="4:6" s="212" customFormat="1">
      <c r="D980" s="271"/>
      <c r="E980" s="271"/>
      <c r="F980" s="271"/>
    </row>
    <row r="981" spans="4:6" s="212" customFormat="1">
      <c r="D981" s="271"/>
      <c r="E981" s="271"/>
      <c r="F981" s="271"/>
    </row>
    <row r="982" spans="4:6" s="212" customFormat="1">
      <c r="D982" s="271"/>
      <c r="E982" s="271"/>
      <c r="F982" s="271"/>
    </row>
    <row r="983" spans="4:6" s="212" customFormat="1">
      <c r="D983" s="271"/>
      <c r="E983" s="271"/>
      <c r="F983" s="271"/>
    </row>
    <row r="984" spans="4:6" s="212" customFormat="1">
      <c r="D984" s="271"/>
      <c r="E984" s="271"/>
      <c r="F984" s="271"/>
    </row>
    <row r="985" spans="4:6" s="212" customFormat="1">
      <c r="D985" s="271"/>
      <c r="E985" s="271"/>
      <c r="F985" s="271"/>
    </row>
    <row r="986" spans="4:6" s="212" customFormat="1">
      <c r="D986" s="271"/>
      <c r="E986" s="271"/>
      <c r="F986" s="271"/>
    </row>
    <row r="987" spans="4:6" s="212" customFormat="1">
      <c r="D987" s="271"/>
      <c r="E987" s="271"/>
      <c r="F987" s="271"/>
    </row>
    <row r="988" spans="4:6" s="212" customFormat="1">
      <c r="D988" s="271"/>
      <c r="E988" s="271"/>
      <c r="F988" s="271"/>
    </row>
    <row r="989" spans="4:6" s="212" customFormat="1">
      <c r="D989" s="271"/>
      <c r="E989" s="271"/>
      <c r="F989" s="271"/>
    </row>
    <row r="990" spans="4:6" s="212" customFormat="1">
      <c r="D990" s="271"/>
      <c r="E990" s="271"/>
      <c r="F990" s="271"/>
    </row>
    <row r="991" spans="4:6" s="212" customFormat="1">
      <c r="D991" s="271"/>
      <c r="E991" s="271"/>
      <c r="F991" s="271"/>
    </row>
    <row r="992" spans="4:6" s="212" customFormat="1">
      <c r="D992" s="271"/>
      <c r="E992" s="271"/>
      <c r="F992" s="271"/>
    </row>
    <row r="993" spans="4:6" s="212" customFormat="1">
      <c r="D993" s="271"/>
      <c r="E993" s="271"/>
      <c r="F993" s="271"/>
    </row>
    <row r="994" spans="4:6" s="212" customFormat="1">
      <c r="D994" s="271"/>
      <c r="E994" s="271"/>
      <c r="F994" s="271"/>
    </row>
    <row r="995" spans="4:6" s="212" customFormat="1">
      <c r="D995" s="271"/>
      <c r="E995" s="271"/>
      <c r="F995" s="271"/>
    </row>
    <row r="996" spans="4:6" s="212" customFormat="1">
      <c r="D996" s="271"/>
      <c r="E996" s="271"/>
      <c r="F996" s="271"/>
    </row>
    <row r="997" spans="4:6" s="212" customFormat="1">
      <c r="D997" s="271"/>
      <c r="E997" s="271"/>
      <c r="F997" s="271"/>
    </row>
    <row r="998" spans="4:6" s="212" customFormat="1">
      <c r="D998" s="271"/>
      <c r="E998" s="271"/>
      <c r="F998" s="271"/>
    </row>
    <row r="999" spans="4:6" s="212" customFormat="1">
      <c r="D999" s="271"/>
      <c r="E999" s="271"/>
      <c r="F999" s="271"/>
    </row>
    <row r="1000" spans="4:6" s="212" customFormat="1">
      <c r="D1000" s="271"/>
      <c r="E1000" s="271"/>
      <c r="F1000" s="271"/>
    </row>
    <row r="1001" spans="4:6" s="212" customFormat="1">
      <c r="D1001" s="271"/>
      <c r="E1001" s="271"/>
      <c r="F1001" s="271"/>
    </row>
    <row r="1002" spans="4:6" s="212" customFormat="1">
      <c r="D1002" s="271"/>
      <c r="E1002" s="271"/>
      <c r="F1002" s="271"/>
    </row>
    <row r="1003" spans="4:6" s="212" customFormat="1">
      <c r="D1003" s="271"/>
      <c r="E1003" s="271"/>
      <c r="F1003" s="271"/>
    </row>
    <row r="1004" spans="4:6" s="212" customFormat="1">
      <c r="D1004" s="271"/>
      <c r="E1004" s="271"/>
      <c r="F1004" s="271"/>
    </row>
    <row r="1005" spans="4:6" s="212" customFormat="1">
      <c r="D1005" s="271"/>
      <c r="E1005" s="271"/>
      <c r="F1005" s="271"/>
    </row>
    <row r="1006" spans="4:6" s="212" customFormat="1">
      <c r="D1006" s="271"/>
      <c r="E1006" s="271"/>
      <c r="F1006" s="271"/>
    </row>
    <row r="1007" spans="4:6" s="212" customFormat="1">
      <c r="D1007" s="271"/>
      <c r="E1007" s="271"/>
      <c r="F1007" s="271"/>
    </row>
    <row r="1008" spans="4:6" s="212" customFormat="1">
      <c r="D1008" s="271"/>
      <c r="E1008" s="271"/>
      <c r="F1008" s="271"/>
    </row>
    <row r="1009" spans="4:6" s="212" customFormat="1">
      <c r="D1009" s="271"/>
      <c r="E1009" s="271"/>
      <c r="F1009" s="271"/>
    </row>
    <row r="1010" spans="4:6" s="212" customFormat="1">
      <c r="D1010" s="271"/>
      <c r="E1010" s="271"/>
      <c r="F1010" s="271"/>
    </row>
    <row r="1011" spans="4:6" s="212" customFormat="1">
      <c r="D1011" s="271"/>
      <c r="E1011" s="271"/>
      <c r="F1011" s="271"/>
    </row>
    <row r="1012" spans="4:6" s="212" customFormat="1">
      <c r="D1012" s="271"/>
      <c r="E1012" s="271"/>
      <c r="F1012" s="271"/>
    </row>
    <row r="1013" spans="4:6" s="212" customFormat="1">
      <c r="D1013" s="271"/>
      <c r="E1013" s="271"/>
      <c r="F1013" s="271"/>
    </row>
    <row r="1014" spans="4:6" s="212" customFormat="1">
      <c r="D1014" s="271"/>
      <c r="E1014" s="271"/>
      <c r="F1014" s="271"/>
    </row>
    <row r="1015" spans="4:6" s="212" customFormat="1">
      <c r="D1015" s="271"/>
      <c r="E1015" s="271"/>
      <c r="F1015" s="271"/>
    </row>
    <row r="1016" spans="4:6" s="212" customFormat="1">
      <c r="D1016" s="271"/>
      <c r="E1016" s="271"/>
      <c r="F1016" s="271"/>
    </row>
    <row r="1017" spans="4:6" s="212" customFormat="1">
      <c r="D1017" s="271"/>
      <c r="E1017" s="271"/>
      <c r="F1017" s="271"/>
    </row>
    <row r="1018" spans="4:6" s="212" customFormat="1">
      <c r="D1018" s="271"/>
      <c r="E1018" s="271"/>
      <c r="F1018" s="271"/>
    </row>
    <row r="1019" spans="4:6" s="212" customFormat="1">
      <c r="D1019" s="271"/>
      <c r="E1019" s="271"/>
      <c r="F1019" s="271"/>
    </row>
    <row r="1020" spans="4:6" s="212" customFormat="1">
      <c r="D1020" s="271"/>
      <c r="E1020" s="271"/>
      <c r="F1020" s="271"/>
    </row>
    <row r="1021" spans="4:6" s="212" customFormat="1">
      <c r="D1021" s="271"/>
      <c r="E1021" s="271"/>
      <c r="F1021" s="271"/>
    </row>
    <row r="1022" spans="4:6" s="212" customFormat="1">
      <c r="D1022" s="271"/>
      <c r="E1022" s="271"/>
      <c r="F1022" s="271"/>
    </row>
    <row r="1023" spans="4:6" s="212" customFormat="1">
      <c r="D1023" s="271"/>
      <c r="E1023" s="271"/>
      <c r="F1023" s="271"/>
    </row>
    <row r="1024" spans="4:6" s="212" customFormat="1">
      <c r="D1024" s="271"/>
      <c r="E1024" s="271"/>
      <c r="F1024" s="271"/>
    </row>
    <row r="1025" spans="4:6" s="212" customFormat="1">
      <c r="D1025" s="271"/>
      <c r="E1025" s="271"/>
      <c r="F1025" s="271"/>
    </row>
    <row r="1026" spans="4:6" s="212" customFormat="1">
      <c r="D1026" s="271"/>
      <c r="E1026" s="271"/>
      <c r="F1026" s="271"/>
    </row>
    <row r="1027" spans="4:6" s="212" customFormat="1">
      <c r="D1027" s="271"/>
      <c r="E1027" s="271"/>
      <c r="F1027" s="271"/>
    </row>
    <row r="1028" spans="4:6" s="212" customFormat="1">
      <c r="D1028" s="271"/>
      <c r="E1028" s="271"/>
      <c r="F1028" s="271"/>
    </row>
    <row r="1029" spans="4:6" s="212" customFormat="1">
      <c r="D1029" s="271"/>
      <c r="E1029" s="271"/>
      <c r="F1029" s="271"/>
    </row>
    <row r="1030" spans="4:6" s="212" customFormat="1">
      <c r="D1030" s="271"/>
      <c r="E1030" s="271"/>
      <c r="F1030" s="271"/>
    </row>
    <row r="1031" spans="4:6" s="212" customFormat="1">
      <c r="D1031" s="271"/>
      <c r="E1031" s="271"/>
      <c r="F1031" s="271"/>
    </row>
    <row r="1032" spans="4:6" s="212" customFormat="1">
      <c r="D1032" s="271"/>
      <c r="E1032" s="271"/>
      <c r="F1032" s="271"/>
    </row>
    <row r="1033" spans="4:6" s="212" customFormat="1">
      <c r="D1033" s="271"/>
      <c r="E1033" s="271"/>
      <c r="F1033" s="271"/>
    </row>
    <row r="1034" spans="4:6" s="212" customFormat="1">
      <c r="D1034" s="271"/>
      <c r="E1034" s="271"/>
      <c r="F1034" s="271"/>
    </row>
    <row r="1035" spans="4:6" s="212" customFormat="1">
      <c r="D1035" s="271"/>
      <c r="E1035" s="271"/>
      <c r="F1035" s="271"/>
    </row>
    <row r="1036" spans="4:6" s="212" customFormat="1">
      <c r="D1036" s="271"/>
      <c r="E1036" s="271"/>
      <c r="F1036" s="271"/>
    </row>
    <row r="1037" spans="4:6" s="212" customFormat="1">
      <c r="D1037" s="271"/>
      <c r="E1037" s="271"/>
      <c r="F1037" s="271"/>
    </row>
    <row r="1038" spans="4:6" s="212" customFormat="1">
      <c r="D1038" s="271"/>
      <c r="E1038" s="271"/>
      <c r="F1038" s="271"/>
    </row>
    <row r="1039" spans="4:6" s="212" customFormat="1">
      <c r="D1039" s="271"/>
      <c r="E1039" s="271"/>
      <c r="F1039" s="271"/>
    </row>
    <row r="1040" spans="4:6" s="212" customFormat="1">
      <c r="D1040" s="271"/>
      <c r="E1040" s="271"/>
      <c r="F1040" s="271"/>
    </row>
    <row r="1041" spans="4:6" s="212" customFormat="1">
      <c r="D1041" s="271"/>
      <c r="E1041" s="271"/>
      <c r="F1041" s="271"/>
    </row>
    <row r="1042" spans="4:6" s="212" customFormat="1">
      <c r="D1042" s="271"/>
      <c r="E1042" s="271"/>
      <c r="F1042" s="271"/>
    </row>
    <row r="1043" spans="4:6" s="212" customFormat="1">
      <c r="D1043" s="271"/>
      <c r="E1043" s="271"/>
      <c r="F1043" s="271"/>
    </row>
    <row r="1044" spans="4:6" s="212" customFormat="1">
      <c r="D1044" s="271"/>
      <c r="E1044" s="271"/>
      <c r="F1044" s="271"/>
    </row>
    <row r="1045" spans="4:6" s="212" customFormat="1">
      <c r="D1045" s="271"/>
      <c r="E1045" s="271"/>
      <c r="F1045" s="271"/>
    </row>
    <row r="1046" spans="4:6" s="212" customFormat="1">
      <c r="D1046" s="271"/>
      <c r="E1046" s="271"/>
      <c r="F1046" s="271"/>
    </row>
    <row r="1047" spans="4:6" s="212" customFormat="1">
      <c r="D1047" s="271"/>
      <c r="E1047" s="271"/>
      <c r="F1047" s="271"/>
    </row>
    <row r="1048" spans="4:6" s="212" customFormat="1">
      <c r="D1048" s="271"/>
      <c r="E1048" s="271"/>
      <c r="F1048" s="271"/>
    </row>
    <row r="1049" spans="4:6" s="212" customFormat="1">
      <c r="D1049" s="271"/>
      <c r="E1049" s="271"/>
      <c r="F1049" s="271"/>
    </row>
    <row r="1050" spans="4:6" s="212" customFormat="1">
      <c r="D1050" s="271"/>
      <c r="E1050" s="271"/>
      <c r="F1050" s="271"/>
    </row>
    <row r="1051" spans="4:6" s="212" customFormat="1">
      <c r="D1051" s="271"/>
      <c r="E1051" s="271"/>
      <c r="F1051" s="271"/>
    </row>
    <row r="1052" spans="4:6" s="212" customFormat="1">
      <c r="D1052" s="271"/>
      <c r="E1052" s="271"/>
      <c r="F1052" s="271"/>
    </row>
    <row r="1053" spans="4:6" s="212" customFormat="1">
      <c r="D1053" s="271"/>
      <c r="E1053" s="271"/>
      <c r="F1053" s="271"/>
    </row>
    <row r="1054" spans="4:6" s="212" customFormat="1">
      <c r="D1054" s="271"/>
      <c r="E1054" s="271"/>
      <c r="F1054" s="271"/>
    </row>
    <row r="1055" spans="4:6" s="212" customFormat="1">
      <c r="D1055" s="271"/>
      <c r="E1055" s="271"/>
      <c r="F1055" s="271"/>
    </row>
    <row r="1056" spans="4:6" s="212" customFormat="1">
      <c r="D1056" s="271"/>
      <c r="E1056" s="271"/>
      <c r="F1056" s="271"/>
    </row>
    <row r="1057" spans="4:6" s="212" customFormat="1">
      <c r="D1057" s="271"/>
      <c r="E1057" s="271"/>
      <c r="F1057" s="271"/>
    </row>
    <row r="1058" spans="4:6" s="212" customFormat="1">
      <c r="D1058" s="271"/>
      <c r="E1058" s="271"/>
      <c r="F1058" s="271"/>
    </row>
    <row r="1059" spans="4:6" s="212" customFormat="1">
      <c r="D1059" s="271"/>
      <c r="E1059" s="271"/>
      <c r="F1059" s="271"/>
    </row>
    <row r="1060" spans="4:6" s="212" customFormat="1">
      <c r="D1060" s="271"/>
      <c r="E1060" s="271"/>
      <c r="F1060" s="271"/>
    </row>
    <row r="1061" spans="4:6" s="212" customFormat="1">
      <c r="D1061" s="271"/>
      <c r="E1061" s="271"/>
      <c r="F1061" s="271"/>
    </row>
    <row r="1062" spans="4:6" s="212" customFormat="1">
      <c r="D1062" s="271"/>
      <c r="E1062" s="271"/>
      <c r="F1062" s="271"/>
    </row>
    <row r="1063" spans="4:6" s="212" customFormat="1">
      <c r="D1063" s="271"/>
      <c r="E1063" s="271"/>
      <c r="F1063" s="271"/>
    </row>
    <row r="1064" spans="4:6" s="212" customFormat="1">
      <c r="D1064" s="271"/>
      <c r="E1064" s="271"/>
      <c r="F1064" s="271"/>
    </row>
    <row r="1065" spans="4:6" s="212" customFormat="1">
      <c r="D1065" s="271"/>
      <c r="E1065" s="271"/>
      <c r="F1065" s="271"/>
    </row>
    <row r="1066" spans="4:6" s="212" customFormat="1">
      <c r="D1066" s="271"/>
      <c r="E1066" s="271"/>
      <c r="F1066" s="271"/>
    </row>
    <row r="1067" spans="4:6" s="212" customFormat="1">
      <c r="D1067" s="271"/>
      <c r="E1067" s="271"/>
      <c r="F1067" s="271"/>
    </row>
    <row r="1068" spans="4:6" s="212" customFormat="1">
      <c r="D1068" s="271"/>
      <c r="E1068" s="271"/>
      <c r="F1068" s="271"/>
    </row>
    <row r="1069" spans="4:6" s="212" customFormat="1">
      <c r="D1069" s="271"/>
      <c r="E1069" s="271"/>
      <c r="F1069" s="271"/>
    </row>
    <row r="1070" spans="4:6" s="212" customFormat="1">
      <c r="D1070" s="271"/>
      <c r="E1070" s="271"/>
      <c r="F1070" s="271"/>
    </row>
    <row r="1071" spans="4:6" s="212" customFormat="1">
      <c r="D1071" s="271"/>
      <c r="E1071" s="271"/>
      <c r="F1071" s="271"/>
    </row>
    <row r="1072" spans="4:6" s="212" customFormat="1">
      <c r="D1072" s="271"/>
      <c r="E1072" s="271"/>
      <c r="F1072" s="271"/>
    </row>
    <row r="1073" spans="4:6" s="212" customFormat="1">
      <c r="D1073" s="271"/>
      <c r="E1073" s="271"/>
      <c r="F1073" s="271"/>
    </row>
    <row r="1074" spans="4:6" s="212" customFormat="1">
      <c r="D1074" s="271"/>
      <c r="E1074" s="271"/>
      <c r="F1074" s="271"/>
    </row>
    <row r="1075" spans="4:6" s="212" customFormat="1">
      <c r="D1075" s="271"/>
      <c r="E1075" s="271"/>
      <c r="F1075" s="271"/>
    </row>
    <row r="1076" spans="4:6" s="212" customFormat="1">
      <c r="D1076" s="271"/>
      <c r="E1076" s="271"/>
      <c r="F1076" s="271"/>
    </row>
    <row r="1077" spans="4:6" s="212" customFormat="1">
      <c r="D1077" s="271"/>
      <c r="E1077" s="271"/>
      <c r="F1077" s="271"/>
    </row>
    <row r="1078" spans="4:6" s="212" customFormat="1">
      <c r="D1078" s="271"/>
      <c r="E1078" s="271"/>
      <c r="F1078" s="271"/>
    </row>
    <row r="1079" spans="4:6" s="212" customFormat="1">
      <c r="D1079" s="271"/>
      <c r="E1079" s="271"/>
      <c r="F1079" s="271"/>
    </row>
    <row r="1080" spans="4:6" s="212" customFormat="1">
      <c r="D1080" s="271"/>
      <c r="E1080" s="271"/>
      <c r="F1080" s="271"/>
    </row>
    <row r="1081" spans="4:6" s="212" customFormat="1">
      <c r="D1081" s="271"/>
      <c r="E1081" s="271"/>
      <c r="F1081" s="271"/>
    </row>
    <row r="1082" spans="4:6" s="212" customFormat="1">
      <c r="D1082" s="271"/>
      <c r="E1082" s="271"/>
      <c r="F1082" s="271"/>
    </row>
    <row r="1083" spans="4:6" s="212" customFormat="1">
      <c r="D1083" s="271"/>
      <c r="E1083" s="271"/>
      <c r="F1083" s="271"/>
    </row>
    <row r="1084" spans="4:6" s="212" customFormat="1">
      <c r="D1084" s="271"/>
      <c r="E1084" s="271"/>
      <c r="F1084" s="271"/>
    </row>
    <row r="1085" spans="4:6" s="212" customFormat="1">
      <c r="D1085" s="271"/>
      <c r="E1085" s="271"/>
      <c r="F1085" s="271"/>
    </row>
    <row r="1086" spans="4:6" s="212" customFormat="1">
      <c r="D1086" s="271"/>
      <c r="E1086" s="271"/>
      <c r="F1086" s="271"/>
    </row>
    <row r="1087" spans="4:6" s="212" customFormat="1">
      <c r="D1087" s="271"/>
      <c r="E1087" s="271"/>
      <c r="F1087" s="271"/>
    </row>
    <row r="1088" spans="4:6" s="212" customFormat="1">
      <c r="D1088" s="271"/>
      <c r="E1088" s="271"/>
      <c r="F1088" s="271"/>
    </row>
    <row r="1089" spans="4:6" s="212" customFormat="1">
      <c r="D1089" s="271"/>
      <c r="E1089" s="271"/>
      <c r="F1089" s="271"/>
    </row>
    <row r="1090" spans="4:6" s="212" customFormat="1">
      <c r="D1090" s="271"/>
      <c r="E1090" s="271"/>
      <c r="F1090" s="271"/>
    </row>
    <row r="1091" spans="4:6" s="212" customFormat="1">
      <c r="D1091" s="271"/>
      <c r="E1091" s="271"/>
      <c r="F1091" s="271"/>
    </row>
    <row r="1092" spans="4:6" s="212" customFormat="1">
      <c r="D1092" s="271"/>
      <c r="E1092" s="271"/>
      <c r="F1092" s="271"/>
    </row>
    <row r="1093" spans="4:6" s="212" customFormat="1">
      <c r="D1093" s="271"/>
      <c r="E1093" s="271"/>
      <c r="F1093" s="271"/>
    </row>
    <row r="1094" spans="4:6" s="212" customFormat="1">
      <c r="D1094" s="271"/>
      <c r="E1094" s="271"/>
      <c r="F1094" s="271"/>
    </row>
    <row r="1095" spans="4:6" s="212" customFormat="1">
      <c r="D1095" s="271"/>
      <c r="E1095" s="271"/>
      <c r="F1095" s="271"/>
    </row>
    <row r="1096" spans="4:6" s="212" customFormat="1">
      <c r="D1096" s="271"/>
      <c r="E1096" s="271"/>
      <c r="F1096" s="271"/>
    </row>
    <row r="1097" spans="4:6" s="212" customFormat="1">
      <c r="D1097" s="271"/>
      <c r="E1097" s="271"/>
      <c r="F1097" s="271"/>
    </row>
    <row r="1098" spans="4:6" s="212" customFormat="1">
      <c r="D1098" s="271"/>
      <c r="E1098" s="271"/>
      <c r="F1098" s="271"/>
    </row>
    <row r="1099" spans="4:6" s="212" customFormat="1">
      <c r="D1099" s="271"/>
      <c r="E1099" s="271"/>
      <c r="F1099" s="271"/>
    </row>
    <row r="1100" spans="4:6" s="212" customFormat="1">
      <c r="D1100" s="271"/>
      <c r="E1100" s="271"/>
      <c r="F1100" s="271"/>
    </row>
    <row r="1101" spans="4:6" s="212" customFormat="1">
      <c r="D1101" s="271"/>
      <c r="E1101" s="271"/>
      <c r="F1101" s="271"/>
    </row>
    <row r="1102" spans="4:6" s="212" customFormat="1">
      <c r="D1102" s="271"/>
      <c r="E1102" s="271"/>
      <c r="F1102" s="271"/>
    </row>
    <row r="1103" spans="4:6" s="212" customFormat="1">
      <c r="D1103" s="271"/>
      <c r="E1103" s="271"/>
      <c r="F1103" s="271"/>
    </row>
    <row r="1104" spans="4:6" s="212" customFormat="1">
      <c r="D1104" s="271"/>
      <c r="E1104" s="271"/>
      <c r="F1104" s="271"/>
    </row>
    <row r="1105" spans="4:6" s="212" customFormat="1">
      <c r="D1105" s="271"/>
      <c r="E1105" s="271"/>
      <c r="F1105" s="271"/>
    </row>
    <row r="1106" spans="4:6" s="212" customFormat="1">
      <c r="D1106" s="271"/>
      <c r="E1106" s="271"/>
      <c r="F1106" s="271"/>
    </row>
    <row r="1107" spans="4:6" s="212" customFormat="1">
      <c r="D1107" s="271"/>
      <c r="E1107" s="271"/>
      <c r="F1107" s="271"/>
    </row>
    <row r="1108" spans="4:6" s="212" customFormat="1">
      <c r="D1108" s="271"/>
      <c r="E1108" s="271"/>
      <c r="F1108" s="271"/>
    </row>
    <row r="1109" spans="4:6" s="212" customFormat="1">
      <c r="D1109" s="271"/>
      <c r="E1109" s="271"/>
      <c r="F1109" s="271"/>
    </row>
    <row r="1110" spans="4:6" s="212" customFormat="1">
      <c r="D1110" s="271"/>
      <c r="E1110" s="271"/>
      <c r="F1110" s="271"/>
    </row>
    <row r="1111" spans="4:6" s="212" customFormat="1">
      <c r="D1111" s="271"/>
      <c r="E1111" s="271"/>
      <c r="F1111" s="271"/>
    </row>
    <row r="1112" spans="4:6" s="212" customFormat="1">
      <c r="D1112" s="271"/>
      <c r="E1112" s="271"/>
      <c r="F1112" s="271"/>
    </row>
    <row r="1113" spans="4:6" s="212" customFormat="1">
      <c r="D1113" s="271"/>
      <c r="E1113" s="271"/>
      <c r="F1113" s="271"/>
    </row>
    <row r="1114" spans="4:6" s="212" customFormat="1">
      <c r="D1114" s="271"/>
      <c r="E1114" s="271"/>
      <c r="F1114" s="271"/>
    </row>
    <row r="1115" spans="4:6" s="212" customFormat="1">
      <c r="D1115" s="271"/>
      <c r="E1115" s="271"/>
      <c r="F1115" s="271"/>
    </row>
    <row r="1116" spans="4:6" s="212" customFormat="1">
      <c r="D1116" s="271"/>
      <c r="E1116" s="271"/>
      <c r="F1116" s="271"/>
    </row>
    <row r="1117" spans="4:6" s="212" customFormat="1">
      <c r="D1117" s="271"/>
      <c r="E1117" s="271"/>
      <c r="F1117" s="271"/>
    </row>
    <row r="1118" spans="4:6" s="212" customFormat="1">
      <c r="D1118" s="271"/>
      <c r="E1118" s="271"/>
      <c r="F1118" s="271"/>
    </row>
    <row r="1119" spans="4:6" s="212" customFormat="1">
      <c r="D1119" s="271"/>
      <c r="E1119" s="271"/>
      <c r="F1119" s="271"/>
    </row>
    <row r="1120" spans="4:6" s="212" customFormat="1">
      <c r="D1120" s="271"/>
      <c r="E1120" s="271"/>
      <c r="F1120" s="271"/>
    </row>
    <row r="1121" spans="4:6" s="212" customFormat="1">
      <c r="D1121" s="271"/>
      <c r="E1121" s="271"/>
      <c r="F1121" s="271"/>
    </row>
    <row r="1122" spans="4:6" s="212" customFormat="1">
      <c r="D1122" s="271"/>
      <c r="E1122" s="271"/>
      <c r="F1122" s="271"/>
    </row>
    <row r="1123" spans="4:6" s="212" customFormat="1">
      <c r="D1123" s="271"/>
      <c r="E1123" s="271"/>
      <c r="F1123" s="271"/>
    </row>
    <row r="1124" spans="4:6" s="212" customFormat="1">
      <c r="D1124" s="271"/>
      <c r="E1124" s="271"/>
      <c r="F1124" s="271"/>
    </row>
    <row r="1125" spans="4:6" s="212" customFormat="1">
      <c r="D1125" s="271"/>
      <c r="E1125" s="271"/>
      <c r="F1125" s="271"/>
    </row>
    <row r="1126" spans="4:6" s="212" customFormat="1">
      <c r="D1126" s="271"/>
      <c r="E1126" s="271"/>
      <c r="F1126" s="271"/>
    </row>
    <row r="1127" spans="4:6" s="212" customFormat="1">
      <c r="D1127" s="271"/>
      <c r="E1127" s="271"/>
      <c r="F1127" s="271"/>
    </row>
    <row r="1128" spans="4:6" s="212" customFormat="1">
      <c r="D1128" s="271"/>
      <c r="E1128" s="271"/>
      <c r="F1128" s="271"/>
    </row>
    <row r="1129" spans="4:6" s="212" customFormat="1">
      <c r="D1129" s="271"/>
      <c r="E1129" s="271"/>
      <c r="F1129" s="271"/>
    </row>
    <row r="1130" spans="4:6" s="212" customFormat="1">
      <c r="D1130" s="271"/>
      <c r="E1130" s="271"/>
      <c r="F1130" s="271"/>
    </row>
    <row r="1131" spans="4:6" s="212" customFormat="1">
      <c r="D1131" s="271"/>
      <c r="E1131" s="271"/>
      <c r="F1131" s="271"/>
    </row>
    <row r="1132" spans="4:6" s="212" customFormat="1">
      <c r="D1132" s="271"/>
      <c r="E1132" s="271"/>
      <c r="F1132" s="271"/>
    </row>
    <row r="1133" spans="4:6" s="212" customFormat="1">
      <c r="D1133" s="271"/>
      <c r="E1133" s="271"/>
      <c r="F1133" s="271"/>
    </row>
    <row r="1134" spans="4:6" s="212" customFormat="1">
      <c r="D1134" s="271"/>
      <c r="E1134" s="271"/>
      <c r="F1134" s="271"/>
    </row>
    <row r="1135" spans="4:6" s="212" customFormat="1">
      <c r="D1135" s="271"/>
      <c r="E1135" s="271"/>
      <c r="F1135" s="271"/>
    </row>
    <row r="1136" spans="4:6" s="212" customFormat="1">
      <c r="D1136" s="271"/>
      <c r="E1136" s="271"/>
      <c r="F1136" s="271"/>
    </row>
    <row r="1137" spans="4:6" s="212" customFormat="1">
      <c r="D1137" s="271"/>
      <c r="E1137" s="271"/>
      <c r="F1137" s="271"/>
    </row>
    <row r="1138" spans="4:6" s="212" customFormat="1">
      <c r="D1138" s="271"/>
      <c r="E1138" s="271"/>
      <c r="F1138" s="271"/>
    </row>
    <row r="1139" spans="4:6" s="212" customFormat="1">
      <c r="D1139" s="271"/>
      <c r="E1139" s="271"/>
      <c r="F1139" s="271"/>
    </row>
    <row r="1140" spans="4:6" s="212" customFormat="1">
      <c r="D1140" s="271"/>
      <c r="E1140" s="271"/>
      <c r="F1140" s="271"/>
    </row>
    <row r="1141" spans="4:6" s="212" customFormat="1">
      <c r="D1141" s="271"/>
      <c r="E1141" s="271"/>
      <c r="F1141" s="271"/>
    </row>
    <row r="1142" spans="4:6" s="212" customFormat="1">
      <c r="D1142" s="271"/>
      <c r="E1142" s="271"/>
      <c r="F1142" s="271"/>
    </row>
    <row r="1143" spans="4:6" s="212" customFormat="1">
      <c r="D1143" s="271"/>
      <c r="E1143" s="271"/>
      <c r="F1143" s="271"/>
    </row>
    <row r="1144" spans="4:6" s="212" customFormat="1">
      <c r="D1144" s="271"/>
      <c r="E1144" s="271"/>
      <c r="F1144" s="271"/>
    </row>
    <row r="1145" spans="4:6" s="212" customFormat="1">
      <c r="D1145" s="271"/>
      <c r="E1145" s="271"/>
      <c r="F1145" s="271"/>
    </row>
    <row r="1146" spans="4:6" s="212" customFormat="1">
      <c r="D1146" s="271"/>
      <c r="E1146" s="271"/>
      <c r="F1146" s="271"/>
    </row>
    <row r="1147" spans="4:6" s="212" customFormat="1">
      <c r="D1147" s="271"/>
      <c r="E1147" s="271"/>
      <c r="F1147" s="271"/>
    </row>
    <row r="1148" spans="4:6" s="212" customFormat="1">
      <c r="D1148" s="271"/>
      <c r="E1148" s="271"/>
      <c r="F1148" s="271"/>
    </row>
    <row r="1149" spans="4:6" s="212" customFormat="1">
      <c r="D1149" s="271"/>
      <c r="E1149" s="271"/>
      <c r="F1149" s="271"/>
    </row>
    <row r="1150" spans="4:6" s="212" customFormat="1">
      <c r="D1150" s="271"/>
      <c r="E1150" s="271"/>
      <c r="F1150" s="271"/>
    </row>
    <row r="1151" spans="4:6" s="212" customFormat="1">
      <c r="D1151" s="271"/>
      <c r="E1151" s="271"/>
      <c r="F1151" s="271"/>
    </row>
    <row r="1152" spans="4:6" s="212" customFormat="1">
      <c r="D1152" s="271"/>
      <c r="E1152" s="271"/>
      <c r="F1152" s="271"/>
    </row>
    <row r="1153" spans="4:6" s="212" customFormat="1">
      <c r="D1153" s="271"/>
      <c r="E1153" s="271"/>
      <c r="F1153" s="271"/>
    </row>
    <row r="1154" spans="4:6" s="212" customFormat="1">
      <c r="D1154" s="271"/>
      <c r="E1154" s="271"/>
      <c r="F1154" s="271"/>
    </row>
    <row r="1155" spans="4:6" s="212" customFormat="1">
      <c r="D1155" s="271"/>
      <c r="E1155" s="271"/>
      <c r="F1155" s="271"/>
    </row>
    <row r="1156" spans="4:6" s="212" customFormat="1">
      <c r="D1156" s="271"/>
      <c r="E1156" s="271"/>
      <c r="F1156" s="271"/>
    </row>
    <row r="1157" spans="4:6" s="212" customFormat="1">
      <c r="D1157" s="271"/>
      <c r="E1157" s="271"/>
      <c r="F1157" s="271"/>
    </row>
    <row r="1158" spans="4:6" s="212" customFormat="1">
      <c r="D1158" s="271"/>
      <c r="E1158" s="271"/>
      <c r="F1158" s="271"/>
    </row>
    <row r="1159" spans="4:6" s="212" customFormat="1">
      <c r="D1159" s="271"/>
      <c r="E1159" s="271"/>
      <c r="F1159" s="271"/>
    </row>
    <row r="1160" spans="4:6" s="212" customFormat="1">
      <c r="D1160" s="271"/>
      <c r="E1160" s="271"/>
      <c r="F1160" s="271"/>
    </row>
    <row r="1161" spans="4:6" s="212" customFormat="1">
      <c r="D1161" s="271"/>
      <c r="E1161" s="271"/>
      <c r="F1161" s="271"/>
    </row>
    <row r="1162" spans="4:6" s="212" customFormat="1">
      <c r="D1162" s="271"/>
      <c r="E1162" s="271"/>
      <c r="F1162" s="271"/>
    </row>
    <row r="1163" spans="4:6" s="212" customFormat="1">
      <c r="D1163" s="271"/>
      <c r="E1163" s="271"/>
      <c r="F1163" s="271"/>
    </row>
    <row r="1164" spans="4:6" s="212" customFormat="1">
      <c r="D1164" s="271"/>
      <c r="E1164" s="271"/>
      <c r="F1164" s="271"/>
    </row>
    <row r="1165" spans="4:6" s="212" customFormat="1">
      <c r="D1165" s="271"/>
      <c r="E1165" s="271"/>
      <c r="F1165" s="271"/>
    </row>
    <row r="1166" spans="4:6" s="212" customFormat="1">
      <c r="D1166" s="271"/>
      <c r="E1166" s="271"/>
      <c r="F1166" s="271"/>
    </row>
    <row r="1167" spans="4:6" s="212" customFormat="1">
      <c r="D1167" s="271"/>
      <c r="E1167" s="271"/>
      <c r="F1167" s="271"/>
    </row>
    <row r="1168" spans="4:6" s="212" customFormat="1">
      <c r="D1168" s="271"/>
      <c r="E1168" s="271"/>
      <c r="F1168" s="271"/>
    </row>
    <row r="1169" spans="4:6" s="212" customFormat="1">
      <c r="D1169" s="271"/>
      <c r="E1169" s="271"/>
      <c r="F1169" s="271"/>
    </row>
    <row r="1170" spans="4:6" s="212" customFormat="1">
      <c r="D1170" s="271"/>
      <c r="E1170" s="271"/>
      <c r="F1170" s="271"/>
    </row>
    <row r="1171" spans="4:6" s="212" customFormat="1">
      <c r="D1171" s="271"/>
      <c r="E1171" s="271"/>
      <c r="F1171" s="271"/>
    </row>
    <row r="1172" spans="4:6" s="212" customFormat="1">
      <c r="D1172" s="271"/>
      <c r="E1172" s="271"/>
      <c r="F1172" s="271"/>
    </row>
    <row r="1173" spans="4:6" s="212" customFormat="1">
      <c r="D1173" s="271"/>
      <c r="E1173" s="271"/>
      <c r="F1173" s="271"/>
    </row>
    <row r="1174" spans="4:6" s="212" customFormat="1">
      <c r="D1174" s="271"/>
      <c r="E1174" s="271"/>
      <c r="F1174" s="271"/>
    </row>
    <row r="1175" spans="4:6" s="212" customFormat="1">
      <c r="D1175" s="271"/>
      <c r="E1175" s="271"/>
      <c r="F1175" s="271"/>
    </row>
    <row r="1176" spans="4:6" s="212" customFormat="1">
      <c r="D1176" s="271"/>
      <c r="E1176" s="271"/>
      <c r="F1176" s="271"/>
    </row>
    <row r="1177" spans="4:6" s="212" customFormat="1">
      <c r="D1177" s="271"/>
      <c r="E1177" s="271"/>
      <c r="F1177" s="271"/>
    </row>
    <row r="1178" spans="4:6" s="212" customFormat="1">
      <c r="D1178" s="271"/>
      <c r="E1178" s="271"/>
      <c r="F1178" s="271"/>
    </row>
    <row r="1179" spans="4:6" s="212" customFormat="1">
      <c r="D1179" s="271"/>
      <c r="E1179" s="271"/>
      <c r="F1179" s="271"/>
    </row>
    <row r="1180" spans="4:6" s="212" customFormat="1">
      <c r="D1180" s="271"/>
      <c r="E1180" s="271"/>
      <c r="F1180" s="271"/>
    </row>
    <row r="1181" spans="4:6" s="212" customFormat="1">
      <c r="D1181" s="271"/>
      <c r="E1181" s="271"/>
      <c r="F1181" s="271"/>
    </row>
    <row r="1182" spans="4:6" s="212" customFormat="1">
      <c r="D1182" s="271"/>
      <c r="E1182" s="271"/>
      <c r="F1182" s="271"/>
    </row>
    <row r="1183" spans="4:6" s="212" customFormat="1">
      <c r="D1183" s="271"/>
      <c r="E1183" s="271"/>
      <c r="F1183" s="271"/>
    </row>
    <row r="1184" spans="4:6" s="212" customFormat="1">
      <c r="D1184" s="271"/>
      <c r="E1184" s="271"/>
      <c r="F1184" s="271"/>
    </row>
    <row r="1185" spans="4:6" s="212" customFormat="1">
      <c r="D1185" s="271"/>
      <c r="E1185" s="271"/>
      <c r="F1185" s="271"/>
    </row>
    <row r="1186" spans="4:6" s="212" customFormat="1">
      <c r="D1186" s="271"/>
      <c r="E1186" s="271"/>
      <c r="F1186" s="271"/>
    </row>
    <row r="1187" spans="4:6" s="212" customFormat="1">
      <c r="D1187" s="271"/>
      <c r="E1187" s="271"/>
      <c r="F1187" s="271"/>
    </row>
    <row r="1188" spans="4:6" s="212" customFormat="1">
      <c r="D1188" s="271"/>
      <c r="E1188" s="271"/>
      <c r="F1188" s="271"/>
    </row>
    <row r="1189" spans="4:6" s="212" customFormat="1">
      <c r="D1189" s="271"/>
      <c r="E1189" s="271"/>
      <c r="F1189" s="271"/>
    </row>
    <row r="1190" spans="4:6" s="212" customFormat="1">
      <c r="D1190" s="271"/>
      <c r="E1190" s="271"/>
      <c r="F1190" s="271"/>
    </row>
    <row r="1191" spans="4:6" s="212" customFormat="1">
      <c r="D1191" s="271"/>
      <c r="E1191" s="271"/>
      <c r="F1191" s="271"/>
    </row>
    <row r="1192" spans="4:6" s="212" customFormat="1">
      <c r="D1192" s="271"/>
      <c r="E1192" s="271"/>
      <c r="F1192" s="271"/>
    </row>
    <row r="1193" spans="4:6" s="212" customFormat="1">
      <c r="D1193" s="271"/>
      <c r="E1193" s="271"/>
      <c r="F1193" s="271"/>
    </row>
    <row r="1194" spans="4:6" s="212" customFormat="1">
      <c r="D1194" s="271"/>
      <c r="E1194" s="271"/>
      <c r="F1194" s="271"/>
    </row>
    <row r="1195" spans="4:6" s="212" customFormat="1">
      <c r="D1195" s="271"/>
      <c r="E1195" s="271"/>
      <c r="F1195" s="271"/>
    </row>
    <row r="1196" spans="4:6" s="212" customFormat="1">
      <c r="D1196" s="271"/>
      <c r="E1196" s="271"/>
      <c r="F1196" s="271"/>
    </row>
    <row r="1197" spans="4:6" s="212" customFormat="1">
      <c r="D1197" s="271"/>
      <c r="E1197" s="271"/>
      <c r="F1197" s="271"/>
    </row>
    <row r="1198" spans="4:6" s="212" customFormat="1">
      <c r="D1198" s="271"/>
      <c r="E1198" s="271"/>
      <c r="F1198" s="271"/>
    </row>
    <row r="1199" spans="4:6" s="212" customFormat="1">
      <c r="D1199" s="271"/>
      <c r="E1199" s="271"/>
      <c r="F1199" s="271"/>
    </row>
    <row r="1200" spans="4:6" s="212" customFormat="1">
      <c r="D1200" s="271"/>
      <c r="E1200" s="271"/>
      <c r="F1200" s="271"/>
    </row>
    <row r="1201" spans="4:6" s="212" customFormat="1">
      <c r="D1201" s="271"/>
      <c r="E1201" s="271"/>
      <c r="F1201" s="271"/>
    </row>
    <row r="1202" spans="4:6" s="212" customFormat="1">
      <c r="D1202" s="271"/>
      <c r="E1202" s="271"/>
      <c r="F1202" s="271"/>
    </row>
    <row r="1203" spans="4:6" s="212" customFormat="1">
      <c r="D1203" s="271"/>
      <c r="E1203" s="271"/>
      <c r="F1203" s="271"/>
    </row>
    <row r="1204" spans="4:6" s="212" customFormat="1">
      <c r="D1204" s="271"/>
      <c r="E1204" s="271"/>
      <c r="F1204" s="271"/>
    </row>
    <row r="1205" spans="4:6" s="212" customFormat="1">
      <c r="D1205" s="271"/>
      <c r="E1205" s="271"/>
      <c r="F1205" s="271"/>
    </row>
    <row r="1206" spans="4:6" s="212" customFormat="1">
      <c r="D1206" s="271"/>
      <c r="E1206" s="271"/>
      <c r="F1206" s="271"/>
    </row>
    <row r="1207" spans="4:6" s="212" customFormat="1">
      <c r="D1207" s="271"/>
      <c r="E1207" s="271"/>
      <c r="F1207" s="271"/>
    </row>
    <row r="1208" spans="4:6" s="212" customFormat="1">
      <c r="D1208" s="271"/>
      <c r="E1208" s="271"/>
      <c r="F1208" s="271"/>
    </row>
    <row r="1209" spans="4:6" s="212" customFormat="1">
      <c r="D1209" s="271"/>
      <c r="E1209" s="271"/>
      <c r="F1209" s="271"/>
    </row>
    <row r="1210" spans="4:6" s="212" customFormat="1">
      <c r="D1210" s="271"/>
      <c r="E1210" s="271"/>
      <c r="F1210" s="271"/>
    </row>
    <row r="1211" spans="4:6" s="212" customFormat="1">
      <c r="D1211" s="271"/>
      <c r="E1211" s="271"/>
      <c r="F1211" s="271"/>
    </row>
    <row r="1212" spans="4:6" s="212" customFormat="1">
      <c r="D1212" s="271"/>
      <c r="E1212" s="271"/>
      <c r="F1212" s="271"/>
    </row>
    <row r="1213" spans="4:6" s="212" customFormat="1">
      <c r="D1213" s="271"/>
      <c r="E1213" s="271"/>
      <c r="F1213" s="271"/>
    </row>
    <row r="1214" spans="4:6" s="212" customFormat="1">
      <c r="D1214" s="271"/>
      <c r="E1214" s="271"/>
      <c r="F1214" s="271"/>
    </row>
    <row r="1215" spans="4:6" s="212" customFormat="1">
      <c r="D1215" s="271"/>
      <c r="E1215" s="271"/>
      <c r="F1215" s="271"/>
    </row>
    <row r="1216" spans="4:6" s="212" customFormat="1">
      <c r="D1216" s="271"/>
      <c r="E1216" s="271"/>
      <c r="F1216" s="271"/>
    </row>
    <row r="1217" spans="4:6" s="212" customFormat="1">
      <c r="D1217" s="271"/>
      <c r="E1217" s="271"/>
      <c r="F1217" s="271"/>
    </row>
    <row r="1218" spans="4:6" s="212" customFormat="1">
      <c r="D1218" s="271"/>
      <c r="E1218" s="271"/>
      <c r="F1218" s="271"/>
    </row>
    <row r="1219" spans="4:6" s="212" customFormat="1">
      <c r="D1219" s="271"/>
      <c r="E1219" s="271"/>
      <c r="F1219" s="271"/>
    </row>
    <row r="1220" spans="4:6" s="212" customFormat="1">
      <c r="D1220" s="271"/>
      <c r="E1220" s="271"/>
      <c r="F1220" s="271"/>
    </row>
    <row r="1221" spans="4:6" s="212" customFormat="1">
      <c r="D1221" s="271"/>
      <c r="E1221" s="271"/>
      <c r="F1221" s="271"/>
    </row>
    <row r="1222" spans="4:6" s="212" customFormat="1">
      <c r="D1222" s="271"/>
      <c r="E1222" s="271"/>
      <c r="F1222" s="271"/>
    </row>
    <row r="1223" spans="4:6" s="212" customFormat="1">
      <c r="D1223" s="271"/>
      <c r="E1223" s="271"/>
      <c r="F1223" s="271"/>
    </row>
    <row r="1224" spans="4:6" s="212" customFormat="1">
      <c r="D1224" s="271"/>
      <c r="E1224" s="271"/>
      <c r="F1224" s="271"/>
    </row>
    <row r="1225" spans="4:6" s="212" customFormat="1">
      <c r="D1225" s="271"/>
      <c r="E1225" s="271"/>
      <c r="F1225" s="271"/>
    </row>
    <row r="1226" spans="4:6" s="212" customFormat="1">
      <c r="D1226" s="271"/>
      <c r="E1226" s="271"/>
      <c r="F1226" s="271"/>
    </row>
    <row r="1227" spans="4:6" s="212" customFormat="1">
      <c r="D1227" s="271"/>
      <c r="E1227" s="271"/>
      <c r="F1227" s="271"/>
    </row>
    <row r="1228" spans="4:6" s="212" customFormat="1">
      <c r="D1228" s="271"/>
      <c r="E1228" s="271"/>
      <c r="F1228" s="271"/>
    </row>
    <row r="1229" spans="4:6" s="212" customFormat="1">
      <c r="D1229" s="271"/>
      <c r="E1229" s="271"/>
      <c r="F1229" s="271"/>
    </row>
    <row r="1230" spans="4:6" s="212" customFormat="1">
      <c r="D1230" s="271"/>
      <c r="E1230" s="271"/>
      <c r="F1230" s="271"/>
    </row>
    <row r="1231" spans="4:6" s="212" customFormat="1">
      <c r="D1231" s="271"/>
      <c r="E1231" s="271"/>
      <c r="F1231" s="271"/>
    </row>
    <row r="1232" spans="4:6" s="212" customFormat="1">
      <c r="D1232" s="271"/>
      <c r="E1232" s="271"/>
      <c r="F1232" s="271"/>
    </row>
    <row r="1233" spans="4:6" s="212" customFormat="1">
      <c r="D1233" s="271"/>
      <c r="E1233" s="271"/>
      <c r="F1233" s="271"/>
    </row>
    <row r="1234" spans="4:6" s="212" customFormat="1">
      <c r="D1234" s="271"/>
      <c r="E1234" s="271"/>
      <c r="F1234" s="271"/>
    </row>
    <row r="1235" spans="4:6" s="212" customFormat="1">
      <c r="D1235" s="271"/>
      <c r="E1235" s="271"/>
      <c r="F1235" s="271"/>
    </row>
    <row r="1236" spans="4:6" s="212" customFormat="1">
      <c r="D1236" s="271"/>
      <c r="E1236" s="271"/>
      <c r="F1236" s="271"/>
    </row>
    <row r="1237" spans="4:6" s="212" customFormat="1">
      <c r="D1237" s="271"/>
      <c r="E1237" s="271"/>
      <c r="F1237" s="271"/>
    </row>
    <row r="1238" spans="4:6" s="212" customFormat="1">
      <c r="D1238" s="271"/>
      <c r="E1238" s="271"/>
      <c r="F1238" s="271"/>
    </row>
    <row r="1239" spans="4:6" s="212" customFormat="1">
      <c r="D1239" s="271"/>
      <c r="E1239" s="271"/>
      <c r="F1239" s="271"/>
    </row>
    <row r="1240" spans="4:6" s="212" customFormat="1">
      <c r="D1240" s="271"/>
      <c r="E1240" s="271"/>
      <c r="F1240" s="271"/>
    </row>
    <row r="1241" spans="4:6" s="212" customFormat="1">
      <c r="D1241" s="271"/>
      <c r="E1241" s="271"/>
      <c r="F1241" s="271"/>
    </row>
    <row r="1242" spans="4:6" s="212" customFormat="1">
      <c r="D1242" s="271"/>
      <c r="E1242" s="271"/>
      <c r="F1242" s="271"/>
    </row>
    <row r="1243" spans="4:6" s="212" customFormat="1">
      <c r="D1243" s="271"/>
      <c r="E1243" s="271"/>
      <c r="F1243" s="271"/>
    </row>
    <row r="1244" spans="4:6" s="212" customFormat="1">
      <c r="D1244" s="271"/>
      <c r="E1244" s="271"/>
      <c r="F1244" s="271"/>
    </row>
    <row r="1245" spans="4:6" s="212" customFormat="1">
      <c r="D1245" s="271"/>
      <c r="E1245" s="271"/>
      <c r="F1245" s="271"/>
    </row>
    <row r="1246" spans="4:6" s="212" customFormat="1">
      <c r="D1246" s="271"/>
      <c r="E1246" s="271"/>
      <c r="F1246" s="271"/>
    </row>
    <row r="1247" spans="4:6" s="212" customFormat="1">
      <c r="D1247" s="271"/>
      <c r="E1247" s="271"/>
      <c r="F1247" s="271"/>
    </row>
    <row r="1248" spans="4:6" s="212" customFormat="1">
      <c r="D1248" s="271"/>
      <c r="E1248" s="271"/>
      <c r="F1248" s="271"/>
    </row>
    <row r="1249" spans="4:6" s="212" customFormat="1">
      <c r="D1249" s="271"/>
      <c r="E1249" s="271"/>
      <c r="F1249" s="271"/>
    </row>
    <row r="1250" spans="4:6" s="212" customFormat="1">
      <c r="D1250" s="271"/>
      <c r="E1250" s="271"/>
      <c r="F1250" s="271"/>
    </row>
    <row r="1251" spans="4:6" s="212" customFormat="1">
      <c r="D1251" s="271"/>
      <c r="E1251" s="271"/>
      <c r="F1251" s="271"/>
    </row>
    <row r="1252" spans="4:6" s="212" customFormat="1">
      <c r="D1252" s="271"/>
      <c r="E1252" s="271"/>
      <c r="F1252" s="271"/>
    </row>
    <row r="1253" spans="4:6" s="212" customFormat="1">
      <c r="D1253" s="271"/>
      <c r="E1253" s="271"/>
      <c r="F1253" s="271"/>
    </row>
    <row r="1254" spans="4:6" s="212" customFormat="1">
      <c r="D1254" s="271"/>
      <c r="E1254" s="271"/>
      <c r="F1254" s="271"/>
    </row>
    <row r="1255" spans="4:6" s="212" customFormat="1">
      <c r="D1255" s="271"/>
      <c r="E1255" s="271"/>
      <c r="F1255" s="271"/>
    </row>
    <row r="1256" spans="4:6" s="212" customFormat="1">
      <c r="D1256" s="271"/>
      <c r="E1256" s="271"/>
      <c r="F1256" s="271"/>
    </row>
    <row r="1257" spans="4:6" s="212" customFormat="1">
      <c r="D1257" s="271"/>
      <c r="E1257" s="271"/>
      <c r="F1257" s="271"/>
    </row>
    <row r="1258" spans="4:6" s="212" customFormat="1">
      <c r="D1258" s="271"/>
      <c r="E1258" s="271"/>
      <c r="F1258" s="271"/>
    </row>
    <row r="1259" spans="4:6" s="212" customFormat="1">
      <c r="D1259" s="271"/>
      <c r="E1259" s="271"/>
      <c r="F1259" s="271"/>
    </row>
    <row r="1260" spans="4:6" s="212" customFormat="1">
      <c r="D1260" s="271"/>
      <c r="E1260" s="271"/>
      <c r="F1260" s="271"/>
    </row>
    <row r="1261" spans="4:6" s="212" customFormat="1">
      <c r="D1261" s="271"/>
      <c r="E1261" s="271"/>
      <c r="F1261" s="271"/>
    </row>
    <row r="1262" spans="4:6" s="212" customFormat="1">
      <c r="D1262" s="271"/>
      <c r="E1262" s="271"/>
      <c r="F1262" s="271"/>
    </row>
    <row r="1263" spans="4:6" s="212" customFormat="1">
      <c r="D1263" s="271"/>
      <c r="E1263" s="271"/>
      <c r="F1263" s="271"/>
    </row>
    <row r="1264" spans="4:6" s="212" customFormat="1">
      <c r="D1264" s="271"/>
      <c r="E1264" s="271"/>
      <c r="F1264" s="271"/>
    </row>
    <row r="1265" spans="4:6" s="212" customFormat="1">
      <c r="D1265" s="271"/>
      <c r="E1265" s="271"/>
      <c r="F1265" s="271"/>
    </row>
    <row r="1266" spans="4:6" s="212" customFormat="1">
      <c r="D1266" s="271"/>
      <c r="E1266" s="271"/>
      <c r="F1266" s="271"/>
    </row>
    <row r="1267" spans="4:6" s="212" customFormat="1">
      <c r="D1267" s="271"/>
      <c r="E1267" s="271"/>
      <c r="F1267" s="271"/>
    </row>
    <row r="1268" spans="4:6" s="212" customFormat="1">
      <c r="D1268" s="271"/>
      <c r="E1268" s="271"/>
      <c r="F1268" s="271"/>
    </row>
    <row r="1269" spans="4:6" s="212" customFormat="1">
      <c r="D1269" s="271"/>
      <c r="E1269" s="271"/>
      <c r="F1269" s="271"/>
    </row>
    <row r="1270" spans="4:6" s="212" customFormat="1">
      <c r="D1270" s="271"/>
      <c r="E1270" s="271"/>
      <c r="F1270" s="271"/>
    </row>
    <row r="1271" spans="4:6" s="212" customFormat="1">
      <c r="D1271" s="271"/>
      <c r="E1271" s="271"/>
      <c r="F1271" s="271"/>
    </row>
    <row r="1272" spans="4:6" s="212" customFormat="1">
      <c r="D1272" s="271"/>
      <c r="E1272" s="271"/>
      <c r="F1272" s="271"/>
    </row>
    <row r="1273" spans="4:6" s="212" customFormat="1">
      <c r="D1273" s="271"/>
      <c r="E1273" s="271"/>
      <c r="F1273" s="271"/>
    </row>
    <row r="1274" spans="4:6" s="212" customFormat="1">
      <c r="D1274" s="271"/>
      <c r="E1274" s="271"/>
      <c r="F1274" s="271"/>
    </row>
    <row r="1275" spans="4:6" s="212" customFormat="1">
      <c r="D1275" s="271"/>
      <c r="E1275" s="271"/>
      <c r="F1275" s="271"/>
    </row>
    <row r="1276" spans="4:6" s="212" customFormat="1">
      <c r="D1276" s="271"/>
      <c r="E1276" s="271"/>
      <c r="F1276" s="271"/>
    </row>
    <row r="1277" spans="4:6" s="212" customFormat="1">
      <c r="D1277" s="271"/>
      <c r="E1277" s="271"/>
      <c r="F1277" s="271"/>
    </row>
    <row r="1278" spans="4:6" s="212" customFormat="1">
      <c r="D1278" s="271"/>
      <c r="E1278" s="271"/>
      <c r="F1278" s="271"/>
    </row>
    <row r="1279" spans="4:6" s="212" customFormat="1">
      <c r="D1279" s="271"/>
      <c r="E1279" s="271"/>
      <c r="F1279" s="271"/>
    </row>
    <row r="1280" spans="4:6" s="212" customFormat="1">
      <c r="D1280" s="271"/>
      <c r="E1280" s="271"/>
      <c r="F1280" s="271"/>
    </row>
    <row r="1281" spans="4:6" s="212" customFormat="1">
      <c r="D1281" s="271"/>
      <c r="E1281" s="271"/>
      <c r="F1281" s="271"/>
    </row>
    <row r="1282" spans="4:6" s="212" customFormat="1">
      <c r="D1282" s="271"/>
      <c r="E1282" s="271"/>
      <c r="F1282" s="271"/>
    </row>
    <row r="1283" spans="4:6" s="212" customFormat="1">
      <c r="D1283" s="271"/>
      <c r="E1283" s="271"/>
      <c r="F1283" s="271"/>
    </row>
    <row r="1284" spans="4:6" s="212" customFormat="1">
      <c r="D1284" s="271"/>
      <c r="E1284" s="271"/>
      <c r="F1284" s="271"/>
    </row>
    <row r="1285" spans="4:6" s="212" customFormat="1">
      <c r="D1285" s="271"/>
      <c r="E1285" s="271"/>
      <c r="F1285" s="271"/>
    </row>
    <row r="1286" spans="4:6" s="212" customFormat="1">
      <c r="D1286" s="271"/>
      <c r="E1286" s="271"/>
      <c r="F1286" s="271"/>
    </row>
    <row r="1287" spans="4:6" s="212" customFormat="1">
      <c r="D1287" s="271"/>
      <c r="E1287" s="271"/>
      <c r="F1287" s="271"/>
    </row>
    <row r="1288" spans="4:6" s="212" customFormat="1">
      <c r="D1288" s="271"/>
      <c r="E1288" s="271"/>
      <c r="F1288" s="271"/>
    </row>
    <row r="1289" spans="4:6" s="212" customFormat="1">
      <c r="D1289" s="271"/>
      <c r="E1289" s="271"/>
      <c r="F1289" s="271"/>
    </row>
    <row r="1290" spans="4:6" s="212" customFormat="1">
      <c r="D1290" s="271"/>
      <c r="E1290" s="271"/>
      <c r="F1290" s="271"/>
    </row>
    <row r="1291" spans="4:6" s="212" customFormat="1">
      <c r="D1291" s="271"/>
      <c r="E1291" s="271"/>
      <c r="F1291" s="271"/>
    </row>
    <row r="1292" spans="4:6" s="212" customFormat="1">
      <c r="D1292" s="271"/>
      <c r="E1292" s="271"/>
      <c r="F1292" s="271"/>
    </row>
    <row r="1293" spans="4:6" s="212" customFormat="1">
      <c r="D1293" s="271"/>
      <c r="E1293" s="271"/>
      <c r="F1293" s="271"/>
    </row>
    <row r="1294" spans="4:6" s="212" customFormat="1">
      <c r="D1294" s="271"/>
      <c r="E1294" s="271"/>
      <c r="F1294" s="271"/>
    </row>
    <row r="1295" spans="4:6" s="212" customFormat="1">
      <c r="D1295" s="271"/>
      <c r="E1295" s="271"/>
      <c r="F1295" s="271"/>
    </row>
    <row r="1296" spans="4:6" s="212" customFormat="1">
      <c r="D1296" s="271"/>
      <c r="E1296" s="271"/>
      <c r="F1296" s="271"/>
    </row>
    <row r="1297" spans="4:6" s="212" customFormat="1">
      <c r="D1297" s="271"/>
      <c r="E1297" s="271"/>
      <c r="F1297" s="271"/>
    </row>
    <row r="1298" spans="4:6" s="212" customFormat="1">
      <c r="D1298" s="271"/>
      <c r="E1298" s="271"/>
      <c r="F1298" s="271"/>
    </row>
    <row r="1299" spans="4:6" s="212" customFormat="1">
      <c r="D1299" s="271"/>
      <c r="E1299" s="271"/>
      <c r="F1299" s="271"/>
    </row>
    <row r="1300" spans="4:6" s="212" customFormat="1">
      <c r="D1300" s="271"/>
      <c r="E1300" s="271"/>
      <c r="F1300" s="271"/>
    </row>
    <row r="1301" spans="4:6" s="212" customFormat="1">
      <c r="D1301" s="271"/>
      <c r="E1301" s="271"/>
      <c r="F1301" s="271"/>
    </row>
    <row r="1302" spans="4:6" s="212" customFormat="1">
      <c r="D1302" s="271"/>
      <c r="E1302" s="271"/>
      <c r="F1302" s="271"/>
    </row>
    <row r="1303" spans="4:6" s="212" customFormat="1">
      <c r="D1303" s="271"/>
      <c r="E1303" s="271"/>
      <c r="F1303" s="271"/>
    </row>
    <row r="1304" spans="4:6" s="212" customFormat="1">
      <c r="D1304" s="271"/>
      <c r="E1304" s="271"/>
      <c r="F1304" s="271"/>
    </row>
    <row r="1305" spans="4:6" s="212" customFormat="1">
      <c r="D1305" s="271"/>
      <c r="E1305" s="271"/>
      <c r="F1305" s="271"/>
    </row>
    <row r="1306" spans="4:6" s="212" customFormat="1">
      <c r="D1306" s="271"/>
      <c r="E1306" s="271"/>
      <c r="F1306" s="271"/>
    </row>
    <row r="1307" spans="4:6" s="212" customFormat="1">
      <c r="D1307" s="271"/>
      <c r="E1307" s="271"/>
      <c r="F1307" s="271"/>
    </row>
    <row r="1308" spans="4:6" s="212" customFormat="1">
      <c r="D1308" s="271"/>
      <c r="E1308" s="271"/>
      <c r="F1308" s="271"/>
    </row>
    <row r="1309" spans="4:6" s="212" customFormat="1">
      <c r="D1309" s="271"/>
      <c r="E1309" s="271"/>
      <c r="F1309" s="271"/>
    </row>
    <row r="1310" spans="4:6" s="212" customFormat="1">
      <c r="D1310" s="271"/>
      <c r="E1310" s="271"/>
      <c r="F1310" s="271"/>
    </row>
    <row r="1311" spans="4:6" s="212" customFormat="1">
      <c r="D1311" s="271"/>
      <c r="E1311" s="271"/>
      <c r="F1311" s="271"/>
    </row>
    <row r="1312" spans="4:6" s="212" customFormat="1">
      <c r="D1312" s="271"/>
      <c r="E1312" s="271"/>
      <c r="F1312" s="271"/>
    </row>
    <row r="1313" spans="4:6" s="212" customFormat="1">
      <c r="D1313" s="271"/>
      <c r="E1313" s="271"/>
      <c r="F1313" s="271"/>
    </row>
    <row r="1314" spans="4:6" s="212" customFormat="1">
      <c r="D1314" s="271"/>
      <c r="E1314" s="271"/>
      <c r="F1314" s="271"/>
    </row>
    <row r="1315" spans="4:6" s="212" customFormat="1">
      <c r="D1315" s="271"/>
      <c r="E1315" s="271"/>
      <c r="F1315" s="271"/>
    </row>
    <row r="1316" spans="4:6" s="212" customFormat="1">
      <c r="D1316" s="271"/>
      <c r="E1316" s="271"/>
      <c r="F1316" s="271"/>
    </row>
    <row r="1317" spans="4:6" s="212" customFormat="1">
      <c r="D1317" s="271"/>
      <c r="E1317" s="271"/>
      <c r="F1317" s="271"/>
    </row>
    <row r="1318" spans="4:6" s="212" customFormat="1">
      <c r="D1318" s="271"/>
      <c r="E1318" s="271"/>
      <c r="F1318" s="271"/>
    </row>
    <row r="1319" spans="4:6" s="212" customFormat="1">
      <c r="D1319" s="271"/>
      <c r="E1319" s="271"/>
      <c r="F1319" s="271"/>
    </row>
    <row r="1320" spans="4:6" s="212" customFormat="1">
      <c r="D1320" s="271"/>
      <c r="E1320" s="271"/>
      <c r="F1320" s="271"/>
    </row>
    <row r="1321" spans="4:6" s="212" customFormat="1">
      <c r="D1321" s="271"/>
      <c r="E1321" s="271"/>
      <c r="F1321" s="271"/>
    </row>
    <row r="1322" spans="4:6" s="212" customFormat="1">
      <c r="D1322" s="271"/>
      <c r="E1322" s="271"/>
      <c r="F1322" s="271"/>
    </row>
    <row r="1323" spans="4:6" s="212" customFormat="1">
      <c r="D1323" s="271"/>
      <c r="E1323" s="271"/>
      <c r="F1323" s="271"/>
    </row>
    <row r="1324" spans="4:6" s="212" customFormat="1">
      <c r="D1324" s="271"/>
      <c r="E1324" s="271"/>
      <c r="F1324" s="271"/>
    </row>
    <row r="1325" spans="4:6" s="212" customFormat="1">
      <c r="D1325" s="271"/>
      <c r="E1325" s="271"/>
      <c r="F1325" s="271"/>
    </row>
    <row r="1326" spans="4:6" s="212" customFormat="1">
      <c r="D1326" s="271"/>
      <c r="E1326" s="271"/>
      <c r="F1326" s="271"/>
    </row>
    <row r="1327" spans="4:6" s="212" customFormat="1">
      <c r="D1327" s="271"/>
      <c r="E1327" s="271"/>
      <c r="F1327" s="271"/>
    </row>
    <row r="1328" spans="4:6" s="212" customFormat="1">
      <c r="D1328" s="271"/>
      <c r="E1328" s="271"/>
      <c r="F1328" s="271"/>
    </row>
    <row r="1329" spans="2:10" s="212" customFormat="1">
      <c r="B1329" s="266"/>
      <c r="C1329" s="266"/>
      <c r="D1329" s="271"/>
      <c r="E1329" s="271"/>
      <c r="F1329" s="271"/>
      <c r="G1329" s="266"/>
      <c r="H1329" s="266"/>
      <c r="I1329" s="266"/>
      <c r="J1329" s="266"/>
    </row>
    <row r="1330" spans="2:10" s="212" customFormat="1">
      <c r="B1330" s="266"/>
      <c r="C1330" s="266"/>
      <c r="D1330" s="271"/>
      <c r="E1330" s="271"/>
      <c r="F1330" s="271"/>
      <c r="G1330" s="266"/>
      <c r="H1330" s="266"/>
      <c r="I1330" s="266"/>
      <c r="J1330" s="266"/>
    </row>
    <row r="1331" spans="2:10" s="212" customFormat="1">
      <c r="B1331" s="266"/>
      <c r="C1331" s="266"/>
      <c r="D1331" s="271"/>
      <c r="E1331" s="271"/>
      <c r="F1331" s="271"/>
      <c r="G1331" s="266"/>
      <c r="H1331" s="266"/>
      <c r="I1331" s="266"/>
      <c r="J1331" s="266"/>
    </row>
    <row r="1332" spans="2:10" s="212" customFormat="1">
      <c r="B1332" s="266"/>
      <c r="C1332" s="266"/>
      <c r="D1332" s="271"/>
      <c r="E1332" s="271"/>
      <c r="F1332" s="271"/>
      <c r="G1332" s="266"/>
      <c r="H1332" s="266"/>
      <c r="I1332" s="266"/>
      <c r="J1332" s="266"/>
    </row>
    <row r="1333" spans="2:10" s="212" customFormat="1">
      <c r="B1333" s="266"/>
      <c r="C1333" s="266"/>
      <c r="D1333" s="271"/>
      <c r="E1333" s="271"/>
      <c r="F1333" s="271"/>
      <c r="G1333" s="266"/>
      <c r="H1333" s="266"/>
      <c r="I1333" s="266"/>
      <c r="J1333" s="266"/>
    </row>
    <row r="1334" spans="2:10" s="212" customFormat="1">
      <c r="B1334" s="266"/>
      <c r="C1334" s="266"/>
      <c r="D1334" s="271"/>
      <c r="E1334" s="271"/>
      <c r="F1334" s="271"/>
      <c r="G1334" s="266"/>
      <c r="H1334" s="266"/>
      <c r="I1334" s="266"/>
      <c r="J1334" s="266"/>
    </row>
    <row r="1335" spans="2:10" s="212" customFormat="1">
      <c r="B1335" s="266"/>
      <c r="C1335" s="266"/>
      <c r="D1335" s="271"/>
      <c r="E1335" s="271"/>
      <c r="F1335" s="271"/>
      <c r="G1335" s="266"/>
      <c r="H1335" s="266"/>
      <c r="I1335" s="266"/>
      <c r="J1335" s="266"/>
    </row>
    <row r="1336" spans="2:10" s="212" customFormat="1">
      <c r="B1336" s="266"/>
      <c r="C1336" s="266"/>
      <c r="D1336" s="271"/>
      <c r="E1336" s="271"/>
      <c r="F1336" s="271"/>
      <c r="G1336" s="266"/>
      <c r="H1336" s="266"/>
      <c r="I1336" s="266"/>
      <c r="J1336" s="266"/>
    </row>
    <row r="1337" spans="2:10" s="212" customFormat="1">
      <c r="B1337" s="266"/>
      <c r="C1337" s="266"/>
      <c r="D1337" s="271"/>
      <c r="E1337" s="271"/>
      <c r="F1337" s="271"/>
      <c r="G1337" s="266"/>
      <c r="H1337" s="266"/>
      <c r="I1337" s="266"/>
      <c r="J1337" s="266"/>
    </row>
    <row r="1338" spans="2:10" s="212" customFormat="1">
      <c r="B1338" s="266"/>
      <c r="C1338" s="266"/>
      <c r="D1338" s="271"/>
      <c r="E1338" s="271"/>
      <c r="F1338" s="271"/>
      <c r="G1338" s="266"/>
      <c r="H1338" s="266"/>
      <c r="I1338" s="266"/>
      <c r="J1338" s="266"/>
    </row>
    <row r="1339" spans="2:10">
      <c r="B1339" s="266"/>
      <c r="C1339" s="266"/>
      <c r="D1339" s="271"/>
      <c r="E1339" s="271"/>
      <c r="F1339" s="271"/>
      <c r="G1339" s="266"/>
      <c r="H1339" s="266"/>
      <c r="I1339" s="266"/>
      <c r="J1339" s="266"/>
    </row>
    <row r="1340" spans="2:10">
      <c r="B1340" s="266"/>
      <c r="C1340" s="266"/>
      <c r="D1340" s="271"/>
      <c r="E1340" s="271"/>
      <c r="F1340" s="271"/>
      <c r="G1340" s="266"/>
      <c r="H1340" s="266"/>
      <c r="I1340" s="266"/>
      <c r="J1340" s="265"/>
    </row>
    <row r="1341" spans="2:10">
      <c r="B1341" s="266"/>
      <c r="C1341" s="266"/>
      <c r="D1341" s="271"/>
      <c r="E1341" s="271"/>
      <c r="F1341" s="271"/>
      <c r="G1341" s="266"/>
      <c r="H1341" s="266"/>
      <c r="I1341" s="266"/>
      <c r="J1341" s="265"/>
    </row>
    <row r="1342" spans="2:10">
      <c r="B1342" s="266"/>
      <c r="C1342" s="266"/>
      <c r="D1342" s="271"/>
      <c r="E1342" s="271"/>
      <c r="F1342" s="271"/>
      <c r="G1342" s="266"/>
      <c r="H1342" s="266"/>
      <c r="I1342" s="266"/>
      <c r="J1342" s="265"/>
    </row>
    <row r="1343" spans="2:10">
      <c r="B1343" s="266"/>
      <c r="C1343" s="266"/>
      <c r="D1343" s="271"/>
      <c r="E1343" s="271"/>
      <c r="F1343" s="271"/>
      <c r="G1343" s="266"/>
      <c r="H1343" s="266"/>
      <c r="I1343" s="266"/>
      <c r="J1343" s="265"/>
    </row>
    <row r="1344" spans="2:10">
      <c r="B1344" s="266"/>
      <c r="C1344" s="266"/>
      <c r="D1344" s="271"/>
      <c r="E1344" s="271"/>
      <c r="F1344" s="271"/>
      <c r="G1344" s="266"/>
      <c r="H1344" s="266"/>
      <c r="I1344" s="266"/>
      <c r="J1344" s="265"/>
    </row>
    <row r="1345" spans="2:9">
      <c r="B1345" s="266"/>
      <c r="C1345" s="266"/>
      <c r="D1345" s="271"/>
      <c r="E1345" s="271"/>
      <c r="F1345" s="271"/>
      <c r="G1345" s="266"/>
      <c r="H1345" s="266"/>
      <c r="I1345" s="266"/>
    </row>
    <row r="1346" spans="2:9">
      <c r="B1346" s="266"/>
      <c r="C1346" s="266"/>
      <c r="D1346" s="271"/>
      <c r="E1346" s="271"/>
      <c r="F1346" s="271"/>
      <c r="G1346" s="266"/>
      <c r="H1346" s="266"/>
      <c r="I1346" s="266"/>
    </row>
    <row r="1347" spans="2:9">
      <c r="B1347" s="266"/>
      <c r="C1347" s="266"/>
      <c r="D1347" s="271"/>
      <c r="E1347" s="271"/>
      <c r="F1347" s="271"/>
      <c r="G1347" s="266"/>
      <c r="H1347" s="266"/>
      <c r="I1347" s="266"/>
    </row>
    <row r="1348" spans="2:9">
      <c r="B1348" s="266"/>
      <c r="C1348" s="266"/>
      <c r="D1348" s="271"/>
      <c r="E1348" s="271"/>
      <c r="F1348" s="271"/>
      <c r="G1348" s="266"/>
      <c r="H1348" s="266"/>
      <c r="I1348" s="266"/>
    </row>
    <row r="1349" spans="2:9">
      <c r="B1349" s="266"/>
      <c r="C1349" s="266"/>
      <c r="D1349" s="271"/>
      <c r="E1349" s="271"/>
      <c r="F1349" s="271"/>
      <c r="G1349" s="266"/>
      <c r="H1349" s="266"/>
      <c r="I1349" s="266"/>
    </row>
    <row r="1350" spans="2:9">
      <c r="B1350" s="266"/>
      <c r="C1350" s="266"/>
      <c r="D1350" s="271"/>
      <c r="E1350" s="271"/>
      <c r="F1350" s="271"/>
      <c r="G1350" s="266"/>
      <c r="H1350" s="266"/>
      <c r="I1350" s="266"/>
    </row>
    <row r="1351" spans="2:9">
      <c r="B1351" s="266"/>
      <c r="C1351" s="266"/>
      <c r="D1351" s="271"/>
      <c r="E1351" s="271"/>
      <c r="F1351" s="271"/>
      <c r="G1351" s="266"/>
      <c r="H1351" s="266"/>
      <c r="I1351" s="266"/>
    </row>
    <row r="1352" spans="2:9">
      <c r="B1352" s="266"/>
      <c r="C1352" s="266"/>
      <c r="D1352" s="271"/>
      <c r="E1352" s="271"/>
      <c r="F1352" s="271"/>
      <c r="G1352" s="266"/>
      <c r="H1352" s="266"/>
      <c r="I1352" s="266"/>
    </row>
    <row r="1353" spans="2:9">
      <c r="B1353" s="266"/>
      <c r="C1353" s="266"/>
      <c r="D1353" s="271"/>
      <c r="E1353" s="271"/>
      <c r="F1353" s="271"/>
      <c r="G1353" s="266"/>
      <c r="H1353" s="266"/>
      <c r="I1353" s="266"/>
    </row>
    <row r="1354" spans="2:9">
      <c r="B1354" s="266"/>
      <c r="C1354" s="266"/>
      <c r="D1354" s="271"/>
      <c r="E1354" s="271"/>
      <c r="F1354" s="271"/>
      <c r="G1354" s="266"/>
      <c r="H1354" s="266"/>
      <c r="I1354" s="266"/>
    </row>
    <row r="1355" spans="2:9">
      <c r="B1355" s="266"/>
      <c r="C1355" s="266"/>
      <c r="D1355" s="271"/>
      <c r="E1355" s="271"/>
      <c r="F1355" s="271"/>
      <c r="G1355" s="266"/>
      <c r="H1355" s="266"/>
      <c r="I1355" s="266"/>
    </row>
    <row r="1356" spans="2:9">
      <c r="B1356" s="266"/>
      <c r="C1356" s="266"/>
      <c r="D1356" s="271"/>
      <c r="E1356" s="271"/>
      <c r="F1356" s="271"/>
      <c r="G1356" s="266"/>
      <c r="H1356" s="266"/>
      <c r="I1356" s="266"/>
    </row>
    <row r="1357" spans="2:9">
      <c r="B1357" s="266"/>
      <c r="C1357" s="266"/>
      <c r="D1357" s="271"/>
      <c r="E1357" s="271"/>
      <c r="F1357" s="271"/>
      <c r="G1357" s="266"/>
      <c r="H1357" s="266"/>
      <c r="I1357" s="266"/>
    </row>
    <row r="1358" spans="2:9">
      <c r="B1358" s="266"/>
      <c r="C1358" s="266"/>
      <c r="D1358" s="271"/>
      <c r="E1358" s="271"/>
      <c r="F1358" s="271"/>
      <c r="G1358" s="266"/>
      <c r="H1358" s="266"/>
      <c r="I1358" s="266"/>
    </row>
    <row r="1359" spans="2:9">
      <c r="B1359" s="266"/>
      <c r="C1359" s="266"/>
      <c r="D1359" s="271"/>
      <c r="E1359" s="271"/>
      <c r="F1359" s="271"/>
      <c r="G1359" s="266"/>
      <c r="H1359" s="266"/>
      <c r="I1359" s="266"/>
    </row>
    <row r="1360" spans="2:9">
      <c r="B1360" s="266"/>
      <c r="C1360" s="266"/>
      <c r="D1360" s="271"/>
      <c r="E1360" s="271"/>
      <c r="F1360" s="271"/>
      <c r="G1360" s="266"/>
      <c r="H1360" s="266"/>
      <c r="I1360" s="266"/>
    </row>
    <row r="1361" spans="2:9">
      <c r="B1361" s="266"/>
      <c r="C1361" s="266"/>
      <c r="D1361" s="271"/>
      <c r="E1361" s="271"/>
      <c r="F1361" s="271"/>
      <c r="G1361" s="266"/>
      <c r="H1361" s="266"/>
      <c r="I1361" s="266"/>
    </row>
    <row r="1362" spans="2:9">
      <c r="B1362" s="266"/>
      <c r="C1362" s="266"/>
      <c r="D1362" s="271"/>
      <c r="E1362" s="271"/>
      <c r="F1362" s="271"/>
      <c r="G1362" s="266"/>
      <c r="H1362" s="266"/>
      <c r="I1362" s="266"/>
    </row>
    <row r="1363" spans="2:9">
      <c r="B1363" s="266"/>
      <c r="C1363" s="266"/>
      <c r="D1363" s="271"/>
      <c r="E1363" s="271"/>
      <c r="F1363" s="271"/>
      <c r="G1363" s="266"/>
      <c r="H1363" s="266"/>
      <c r="I1363" s="266"/>
    </row>
    <row r="1364" spans="2:9">
      <c r="B1364" s="266"/>
      <c r="C1364" s="266"/>
      <c r="D1364" s="271"/>
      <c r="E1364" s="271"/>
      <c r="F1364" s="271"/>
      <c r="G1364" s="266"/>
      <c r="H1364" s="266"/>
      <c r="I1364" s="266"/>
    </row>
    <row r="1365" spans="2:9">
      <c r="B1365" s="266"/>
      <c r="C1365" s="266"/>
      <c r="D1365" s="271"/>
      <c r="E1365" s="271"/>
      <c r="F1365" s="271"/>
      <c r="G1365" s="266"/>
      <c r="H1365" s="266"/>
      <c r="I1365" s="266"/>
    </row>
    <row r="1366" spans="2:9">
      <c r="B1366" s="266"/>
      <c r="C1366" s="266"/>
      <c r="D1366" s="271"/>
      <c r="E1366" s="271"/>
      <c r="F1366" s="271"/>
      <c r="G1366" s="266"/>
      <c r="H1366" s="266"/>
      <c r="I1366" s="266"/>
    </row>
    <row r="1367" spans="2:9">
      <c r="B1367" s="266"/>
      <c r="C1367" s="266"/>
      <c r="D1367" s="271"/>
      <c r="E1367" s="271"/>
      <c r="F1367" s="271"/>
      <c r="G1367" s="266"/>
      <c r="H1367" s="266"/>
      <c r="I1367" s="266"/>
    </row>
    <row r="1368" spans="2:9">
      <c r="B1368" s="266"/>
      <c r="C1368" s="266"/>
      <c r="D1368" s="271"/>
      <c r="E1368" s="271"/>
      <c r="F1368" s="271"/>
      <c r="G1368" s="266"/>
      <c r="H1368" s="266"/>
      <c r="I1368" s="266"/>
    </row>
    <row r="1369" spans="2:9">
      <c r="B1369" s="266"/>
      <c r="C1369" s="266"/>
      <c r="D1369" s="271"/>
      <c r="E1369" s="271"/>
      <c r="F1369" s="271"/>
      <c r="G1369" s="266"/>
      <c r="H1369" s="266"/>
      <c r="I1369" s="266"/>
    </row>
    <row r="1370" spans="2:9">
      <c r="B1370" s="265"/>
      <c r="C1370" s="265"/>
      <c r="D1370" s="274"/>
      <c r="E1370" s="274"/>
      <c r="F1370" s="274"/>
      <c r="G1370" s="266"/>
      <c r="H1370" s="266"/>
      <c r="I1370" s="266"/>
    </row>
  </sheetData>
  <sheetProtection algorithmName="SHA-512" hashValue="n5XEidsqimo1Rk+0ZaktKftE+e/UAKp5NbpLMVN0/hZZtpl+ZzEGXJW1Coln/NH0E+uUD1X5O7FJHUOsdvJH0A==" saltValue="/HD0cze3d4a34IUI5BCx9g==" spinCount="100000" sheet="1" objects="1" scenarios="1"/>
  <mergeCells count="89">
    <mergeCell ref="Q40:R40"/>
    <mergeCell ref="Q41:R41"/>
    <mergeCell ref="Q42:R42"/>
    <mergeCell ref="Q43:R43"/>
    <mergeCell ref="Q44:R44"/>
    <mergeCell ref="N37:N38"/>
    <mergeCell ref="Q37:Q38"/>
    <mergeCell ref="R37:R38"/>
    <mergeCell ref="S37:S38"/>
    <mergeCell ref="G37:G38"/>
    <mergeCell ref="H37:H38"/>
    <mergeCell ref="I37:I38"/>
    <mergeCell ref="L37:L38"/>
    <mergeCell ref="M37:M38"/>
    <mergeCell ref="B37:B38"/>
    <mergeCell ref="C37:C38"/>
    <mergeCell ref="D37:D38"/>
    <mergeCell ref="E37:E38"/>
    <mergeCell ref="F37:F38"/>
    <mergeCell ref="B33:B34"/>
    <mergeCell ref="C33:C34"/>
    <mergeCell ref="D33:D34"/>
    <mergeCell ref="E33:E34"/>
    <mergeCell ref="B35:B36"/>
    <mergeCell ref="C35:C36"/>
    <mergeCell ref="D35:D36"/>
    <mergeCell ref="E35:E36"/>
    <mergeCell ref="B29:B30"/>
    <mergeCell ref="C29:C30"/>
    <mergeCell ref="D29:D30"/>
    <mergeCell ref="E29:E30"/>
    <mergeCell ref="B31:B32"/>
    <mergeCell ref="C31:C32"/>
    <mergeCell ref="D31:D32"/>
    <mergeCell ref="E31:E32"/>
    <mergeCell ref="B25:B26"/>
    <mergeCell ref="C25:C26"/>
    <mergeCell ref="D25:D26"/>
    <mergeCell ref="E25:E26"/>
    <mergeCell ref="B27:B28"/>
    <mergeCell ref="C27:C28"/>
    <mergeCell ref="D27:D28"/>
    <mergeCell ref="E27:E28"/>
    <mergeCell ref="B21:B22"/>
    <mergeCell ref="C21:C22"/>
    <mergeCell ref="D21:D22"/>
    <mergeCell ref="E21:E22"/>
    <mergeCell ref="B23:B24"/>
    <mergeCell ref="C23:C24"/>
    <mergeCell ref="D23:D24"/>
    <mergeCell ref="E23:E24"/>
    <mergeCell ref="B17:B18"/>
    <mergeCell ref="C17:C18"/>
    <mergeCell ref="D17:D18"/>
    <mergeCell ref="E17:E18"/>
    <mergeCell ref="B19:B20"/>
    <mergeCell ref="C19:C20"/>
    <mergeCell ref="D19:D20"/>
    <mergeCell ref="E19:E20"/>
    <mergeCell ref="B13:B14"/>
    <mergeCell ref="C13:C14"/>
    <mergeCell ref="D13:D14"/>
    <mergeCell ref="E13:E14"/>
    <mergeCell ref="B15:B16"/>
    <mergeCell ref="C15:C16"/>
    <mergeCell ref="D15:D16"/>
    <mergeCell ref="E15:E16"/>
    <mergeCell ref="B9:B10"/>
    <mergeCell ref="C9:C10"/>
    <mergeCell ref="D9:D10"/>
    <mergeCell ref="E9:E10"/>
    <mergeCell ref="B11:B12"/>
    <mergeCell ref="C11:C12"/>
    <mergeCell ref="D11:D12"/>
    <mergeCell ref="E11:E12"/>
    <mergeCell ref="B2:C2"/>
    <mergeCell ref="E2:I5"/>
    <mergeCell ref="B7:B8"/>
    <mergeCell ref="C7:C8"/>
    <mergeCell ref="D7:D8"/>
    <mergeCell ref="E7:E8"/>
    <mergeCell ref="F41:I42"/>
    <mergeCell ref="F43:H43"/>
    <mergeCell ref="F44:H44"/>
    <mergeCell ref="L40:M40"/>
    <mergeCell ref="L41:M41"/>
    <mergeCell ref="L42:M42"/>
    <mergeCell ref="L43:M43"/>
    <mergeCell ref="L44:M44"/>
  </mergeCells>
  <phoneticPr fontId="35" type="noConversion"/>
  <pageMargins left="0.27559055118110237" right="0.11811023622047245" top="0.70866141732283472" bottom="0.39370078740157483" header="0.15748031496062992" footer="0.15748031496062992"/>
  <pageSetup paperSize="9" pageOrder="overThenDown" orientation="landscape" r:id="rId1"/>
  <headerFooter>
    <oddHeader>&amp;L&amp;G&amp;CAusschreibung
TZB-AP-2025
&amp;RBeschaffung
Vergabe
01-06</oddHeader>
    <oddFooter>&amp;L© BARMER&amp;CSeite &amp;P von &amp;N&amp;RVersion 1.0</oddFooter>
  </headerFooter>
  <rowBreaks count="1" manualBreakCount="1">
    <brk id="26" min="1" max="18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97F1A17008F4BA6B83CD65D872A6B" ma:contentTypeVersion="3" ma:contentTypeDescription="Ein neues Dokument erstellen." ma:contentTypeScope="" ma:versionID="ede39722879797d6e47de60a42f2669a">
  <xsd:schema xmlns:xsd="http://www.w3.org/2001/XMLSchema" xmlns:xs="http://www.w3.org/2001/XMLSchema" xmlns:p="http://schemas.microsoft.com/office/2006/metadata/properties" xmlns:ns2="68536492-7ee9-4c88-b940-8208970a4d26" targetNamespace="http://schemas.microsoft.com/office/2006/metadata/properties" ma:root="true" ma:fieldsID="56b99a5c7ce86deb1aee7072186193dd" ns2:_="">
    <xsd:import namespace="68536492-7ee9-4c88-b940-8208970a4d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36492-7ee9-4c88-b940-8208970a4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3A5619-E94D-40CE-8C74-69479AE32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536492-7ee9-4c88-b940-8208970a4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C05F5C-243F-4158-96F2-BA13F21AE9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09CCE3-C09E-4FA2-B95C-E8A7B4B6E2F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8536492-7ee9-4c88-b940-8208970a4d2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ba8af561-cfeb-4884-94df-83c9f98ad0da}" enabled="0" method="" siteId="{ba8af561-cfeb-4884-94df-83c9f98ad0d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Deckblatt</vt:lpstr>
      <vt:lpstr>Übersicht</vt:lpstr>
      <vt:lpstr>Betriebsleistungen</vt:lpstr>
      <vt:lpstr>Transition</vt:lpstr>
      <vt:lpstr>Skillprofile</vt:lpstr>
      <vt:lpstr>Betriebsleistungen!Druckbereich</vt:lpstr>
      <vt:lpstr>Skillprofile!Druckbereich</vt:lpstr>
      <vt:lpstr>Transition!Druckbereich</vt:lpstr>
      <vt:lpstr>Betriebsleistungen!Drucktitel</vt:lpstr>
      <vt:lpstr>Skillprofile!Drucktitel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2024-12-02T11:59:59Z</dcterms:created>
  <dcterms:modified xsi:type="dcterms:W3CDTF">2025-05-20T11:57:45Z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0x010100A5697F1A17008F4BA6B83CD65D872A6B</vt:lpwstr>
  </property>
  <property fmtid="{D5CDD505-2E9C-101B-9397-08002B2CF9AE}" pid="3" name="MediaServiceImageTags">
    <vt:lpwstr/>
  </property>
  <property fmtid="{D5CDD505-2E9C-101B-9397-08002B2CF9AE}" pid="4" name="Order">
    <vt:r8>563200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