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ThisWorkbook"/>
  <bookViews>
    <workbookView xWindow="28680" yWindow="-120" windowWidth="29040" windowHeight="15840" tabRatio="791"/>
  </bookViews>
  <sheets>
    <sheet name="Deckblatt" sheetId="100" r:id="rId1"/>
    <sheet name="One-time Support Srv. Charges" sheetId="55" state="hidden" r:id="rId2"/>
    <sheet name="ALT SAP Managed Services" sheetId="95" state="hidden" r:id="rId3"/>
    <sheet name="Übersicht" sheetId="71" r:id="rId4"/>
    <sheet name="Betriebsleistungen BARMER" sheetId="96" r:id="rId5"/>
    <sheet name="Betriebsleistungen HEK" sheetId="90" r:id="rId6"/>
    <sheet name="Transition BARMER" sheetId="46" r:id="rId7"/>
    <sheet name="Transition HEK" sheetId="98" r:id="rId8"/>
    <sheet name="Shared - SAP Mgd. Service" sheetId="80" state="hidden" r:id="rId9"/>
    <sheet name="Skillprofile BARMER" sheetId="92" r:id="rId10"/>
    <sheet name="Dedicated" sheetId="77" state="hidden" r:id="rId11"/>
    <sheet name="Dedicated (2)" sheetId="78" state="hidden" r:id="rId12"/>
    <sheet name="Skillprofile HEK" sheetId="101" r:id="rId13"/>
  </sheets>
  <externalReferences>
    <externalReference r:id="rId14"/>
    <externalReference r:id="rId15"/>
    <externalReference r:id="rId16"/>
    <externalReference r:id="rId17"/>
  </externalReferences>
  <definedNames>
    <definedName name="_xlnm._FilterDatabase" localSheetId="2" hidden="1">'ALT SAP Managed Services'!$A$5:$AK$5</definedName>
    <definedName name="_xlnm._FilterDatabase" localSheetId="4" hidden="1">'Betriebsleistungen BARMER'!$W$1:$W$249</definedName>
    <definedName name="_xlnm._FilterDatabase" localSheetId="5" hidden="1">'Betriebsleistungen HEK'!$A$5:$AI$5</definedName>
    <definedName name="_xlnm._FilterDatabase" localSheetId="10" hidden="1">Dedicated!$A$5:$Z$5</definedName>
    <definedName name="_xlnm._FilterDatabase" localSheetId="11" hidden="1">'Dedicated (2)'!$A$5:$Z$5</definedName>
    <definedName name="_xlnm._FilterDatabase" localSheetId="8" hidden="1">'Shared - SAP Mgd. Service'!$A$4:$Z$4</definedName>
    <definedName name="_Key1" localSheetId="2" hidden="1">#REF!</definedName>
    <definedName name="_Key1" localSheetId="4" hidden="1">#REF!</definedName>
    <definedName name="_Key1" localSheetId="5" hidden="1">#REF!</definedName>
    <definedName name="_Key1" localSheetId="0" hidden="1">#REF!</definedName>
    <definedName name="_Key1" localSheetId="10" hidden="1">#REF!</definedName>
    <definedName name="_Key1" localSheetId="11" hidden="1">#REF!</definedName>
    <definedName name="_Key1" localSheetId="8" hidden="1">#REF!</definedName>
    <definedName name="_Key1" localSheetId="12" hidden="1">#REF!</definedName>
    <definedName name="_Key1" localSheetId="7" hidden="1">#REF!</definedName>
    <definedName name="_Key1" hidden="1">#REF!</definedName>
    <definedName name="_Order1" hidden="1">255</definedName>
    <definedName name="_Sort" localSheetId="2" hidden="1">#REF!</definedName>
    <definedName name="_Sort" localSheetId="4" hidden="1">#REF!</definedName>
    <definedName name="_Sort" localSheetId="5" hidden="1">#REF!</definedName>
    <definedName name="_Sort" localSheetId="0" hidden="1">#REF!</definedName>
    <definedName name="_Sort" localSheetId="10" hidden="1">#REF!</definedName>
    <definedName name="_Sort" localSheetId="11" hidden="1">#REF!</definedName>
    <definedName name="_Sort" localSheetId="8" hidden="1">#REF!</definedName>
    <definedName name="_Sort" localSheetId="12" hidden="1">#REF!</definedName>
    <definedName name="_Sort" localSheetId="7" hidden="1">#REF!</definedName>
    <definedName name="_Sort" hidden="1">#REF!</definedName>
    <definedName name="adfsa" localSheetId="12">#REF!</definedName>
    <definedName name="adfsa">#REF!</definedName>
    <definedName name="AtRiskPercentage" localSheetId="9">'[1]Service Level Credits'!$D$6</definedName>
    <definedName name="AtRiskPercentage" localSheetId="12">'[1]Service Level Credits'!$D$6</definedName>
    <definedName name="AtRiskPercentage">'[2]Service Level Credits'!$D$6</definedName>
    <definedName name="da" localSheetId="12">#REF!</definedName>
    <definedName name="da">#REF!</definedName>
    <definedName name="dfadf" localSheetId="0" hidden="1">{"report102",#N/A,FALSE,"102"}</definedName>
    <definedName name="dfadf" localSheetId="9" hidden="1">{"report102",#N/A,FALSE,"102"}</definedName>
    <definedName name="dfadf" localSheetId="12" hidden="1">{"report102",#N/A,FALSE,"102"}</definedName>
    <definedName name="dfadf" hidden="1">{"report102",#N/A,FALSE,"102"}</definedName>
    <definedName name="dkibid" localSheetId="0" hidden="1">{"REPORT101",#N/A,FALSE,"101 &amp; 111"}</definedName>
    <definedName name="dkibid" localSheetId="9" hidden="1">{"REPORT101",#N/A,FALSE,"101 &amp; 111"}</definedName>
    <definedName name="dkibid" localSheetId="12" hidden="1">{"REPORT101",#N/A,FALSE,"101 &amp; 111"}</definedName>
    <definedName name="dkibid" hidden="1">{"REPORT101",#N/A,FALSE,"101 &amp; 111"}</definedName>
    <definedName name="dp_docAuthor" localSheetId="0">#REF!</definedName>
    <definedName name="dp_docAuthor" localSheetId="12">#REF!</definedName>
    <definedName name="dp_docAuthor" localSheetId="7">#REF!</definedName>
    <definedName name="dp_docAuthor">#REF!</definedName>
    <definedName name="dp_docDate" localSheetId="0">#REF!</definedName>
    <definedName name="dp_docDate" localSheetId="12">#REF!</definedName>
    <definedName name="dp_docDate" localSheetId="7">#REF!</definedName>
    <definedName name="dp_docDate">#REF!</definedName>
    <definedName name="dp_docId" localSheetId="0">#REF!</definedName>
    <definedName name="dp_docId" localSheetId="12">#REF!</definedName>
    <definedName name="dp_docId" localSheetId="7">#REF!</definedName>
    <definedName name="dp_docId">#REF!</definedName>
    <definedName name="dp_docRevisionNumber" localSheetId="0">#REF!</definedName>
    <definedName name="dp_docRevisionNumber" localSheetId="12">#REF!</definedName>
    <definedName name="dp_docRevisionNumber" localSheetId="7">#REF!</definedName>
    <definedName name="dp_docRevisionNumber">#REF!</definedName>
    <definedName name="dp_docSetTitle" localSheetId="0">#REF!</definedName>
    <definedName name="dp_docSetTitle" localSheetId="12">#REF!</definedName>
    <definedName name="dp_docSetTitle" localSheetId="7">#REF!</definedName>
    <definedName name="dp_docSetTitle">#REF!</definedName>
    <definedName name="dp_docSetType" localSheetId="0">#REF!</definedName>
    <definedName name="dp_docSetType" localSheetId="12">#REF!</definedName>
    <definedName name="dp_docSetType" localSheetId="7">#REF!</definedName>
    <definedName name="dp_docSetType">#REF!</definedName>
    <definedName name="dp_docStatus" localSheetId="0">#REF!</definedName>
    <definedName name="dp_docStatus" localSheetId="12">#REF!</definedName>
    <definedName name="dp_docStatus" localSheetId="7">#REF!</definedName>
    <definedName name="dp_docStatus">#REF!</definedName>
    <definedName name="dp_docTitle" localSheetId="0">#REF!</definedName>
    <definedName name="dp_docTitle" localSheetId="12">#REF!</definedName>
    <definedName name="dp_docTitle" localSheetId="7">#REF!</definedName>
    <definedName name="dp_docTitle">#REF!</definedName>
    <definedName name="dp_docTypeAndNumber" localSheetId="0">#REF!</definedName>
    <definedName name="dp_docTypeAndNumber" localSheetId="12">#REF!</definedName>
    <definedName name="dp_docTypeAndNumber" localSheetId="7">#REF!</definedName>
    <definedName name="dp_docTypeAndNumber">#REF!</definedName>
    <definedName name="dp_docTypeAndNumber1" localSheetId="12">#REF!</definedName>
    <definedName name="dp_docTypeAndNumber1">#REF!</definedName>
    <definedName name="dp_firstParty" localSheetId="0">#REF!</definedName>
    <definedName name="dp_firstParty" localSheetId="12">#REF!</definedName>
    <definedName name="dp_firstParty" localSheetId="7">#REF!</definedName>
    <definedName name="dp_firstParty">#REF!</definedName>
    <definedName name="dp_secondParty" localSheetId="0">#REF!</definedName>
    <definedName name="dp_secondParty" localSheetId="12">#REF!</definedName>
    <definedName name="dp_secondParty" localSheetId="7">#REF!</definedName>
    <definedName name="dp_secondParty">#REF!</definedName>
    <definedName name="_xlnm.Print_Area" localSheetId="5">'Betriebsleistungen HEK'!$A$1:$AI$249</definedName>
    <definedName name="_xlnm.Print_Area" localSheetId="9">'Skillprofile BARMER'!$B$3:$S$36</definedName>
    <definedName name="_xlnm.Print_Area" localSheetId="12">'Skillprofile HEK'!$B$1:$S$36</definedName>
    <definedName name="_xlnm.Print_Area" localSheetId="6">'Transition BARMER'!$A$1:$H$39</definedName>
    <definedName name="_xlnm.Print_Area" localSheetId="7">'Transition HEK'!$A$1:$H$39</definedName>
    <definedName name="_xlnm.Print_Area" localSheetId="3">Übersicht!$A$1:$F$18</definedName>
    <definedName name="_xlnm.Print_Titles" localSheetId="4">'Betriebsleistungen BARMER'!$B:$B,'Betriebsleistungen BARMER'!$5:$5</definedName>
    <definedName name="_xlnm.Print_Titles" localSheetId="5">'Betriebsleistungen HEK'!$5:$5</definedName>
    <definedName name="_xlnm.Print_Titles" localSheetId="1">'One-time Support Srv. Charges'!$4:$5</definedName>
    <definedName name="_xlnm.Print_Titles" localSheetId="9">'Skillprofile BARMER'!$3:$7</definedName>
    <definedName name="_xlnm.Print_Titles" localSheetId="12">'Skillprofile HEK'!$3:$7</definedName>
    <definedName name="_xlnm.Print_Titles" localSheetId="6">'Transition BARMER'!$B:$B</definedName>
    <definedName name="_xlnm.Print_Titles" localSheetId="7">'Transition HEK'!$B:$B</definedName>
    <definedName name="esasdd" hidden="1">{"REPORT100",#N/A,FALSE,"100 &amp; 110"}</definedName>
    <definedName name="ii" localSheetId="0" hidden="1">{"REPORT100",#N/A,FALSE,"100 &amp; 110"}</definedName>
    <definedName name="ii" localSheetId="9" hidden="1">{"REPORT100",#N/A,FALSE,"100 &amp; 110"}</definedName>
    <definedName name="ii" localSheetId="12" hidden="1">{"REPORT100",#N/A,FALSE,"100 &amp; 110"}</definedName>
    <definedName name="ii" hidden="1">{"REPORT100",#N/A,FALSE,"100 &amp; 110"}</definedName>
    <definedName name="iOC_LANG_DE">TRUE</definedName>
    <definedName name="ISG" localSheetId="0" hidden="1">{"REPORT100",#N/A,FALSE,"100 &amp; 110"}</definedName>
    <definedName name="ISG" localSheetId="9" hidden="1">{"REPORT100",#N/A,FALSE,"100 &amp; 110"}</definedName>
    <definedName name="ISG" localSheetId="12" hidden="1">{"REPORT100",#N/A,FALSE,"100 &amp; 110"}</definedName>
    <definedName name="ISG" hidden="1">{"REPORT100",#N/A,FALSE,"100 &amp; 110"}</definedName>
    <definedName name="kbid" localSheetId="0" hidden="1">{"PRICE",#N/A,FALSE,"PRICE VAR"}</definedName>
    <definedName name="kbid" localSheetId="9" hidden="1">{"PRICE",#N/A,FALSE,"PRICE VAR"}</definedName>
    <definedName name="kbid" localSheetId="12" hidden="1">{"PRICE",#N/A,FALSE,"PRICE VAR"}</definedName>
    <definedName name="kbid" hidden="1">{"PRICE",#N/A,FALSE,"PRICE VAR"}</definedName>
    <definedName name="kdibm" localSheetId="0" hidden="1">{"REPORT100",#N/A,FALSE,"100 &amp; 110"}</definedName>
    <definedName name="kdibm" localSheetId="9" hidden="1">{"REPORT100",#N/A,FALSE,"100 &amp; 110"}</definedName>
    <definedName name="kdibm" localSheetId="12" hidden="1">{"REPORT100",#N/A,FALSE,"100 &amp; 110"}</definedName>
    <definedName name="kdibm" hidden="1">{"REPORT100",#N/A,FALSE,"100 &amp; 110"}</definedName>
    <definedName name="kibmb" localSheetId="0" hidden="1">{"MFG COGS",#N/A,FALSE,"MFG COGS";"MFGCOGS ESTIMATES",#N/A,FALSE,"MFG COGS"}</definedName>
    <definedName name="kibmb" localSheetId="9" hidden="1">{"MFG COGS",#N/A,FALSE,"MFG COGS";"MFGCOGS ESTIMATES",#N/A,FALSE,"MFG COGS"}</definedName>
    <definedName name="kibmb" localSheetId="12"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localSheetId="9" hidden="1">{"JOBCOGS",#N/A,FALSE,"JOB COGS";"JOBHIST",#N/A,FALSE,"JOB COGS"}</definedName>
    <definedName name="kiby\" localSheetId="12" hidden="1">{"JOBCOGS",#N/A,FALSE,"JOB COGS";"JOBHIST",#N/A,FALSE,"JOB COGS"}</definedName>
    <definedName name="kiby\" hidden="1">{"JOBCOGS",#N/A,FALSE,"JOB COGS";"JOBHIST",#N/A,FALSE,"JOB COGS"}</definedName>
    <definedName name="kim" localSheetId="0" hidden="1">{"CONSOL",#N/A,FALSE,"CONSOLIDATION"}</definedName>
    <definedName name="kim" localSheetId="9" hidden="1">{"CONSOL",#N/A,FALSE,"CONSOLIDATION"}</definedName>
    <definedName name="kim" localSheetId="12" hidden="1">{"CONSOL",#N/A,FALSE,"CONSOLIDATION"}</definedName>
    <definedName name="kim" hidden="1">{"CONSOL",#N/A,FALSE,"CONSOLIDATION"}</definedName>
    <definedName name="kimb" localSheetId="0" hidden="1">{"EXCH HIST",#N/A,FALSE,"EXCHANGE VAR";"RATES",#N/A,FALSE,"EXCHANGE VAR"}</definedName>
    <definedName name="kimb" localSheetId="9" hidden="1">{"EXCH HIST",#N/A,FALSE,"EXCHANGE VAR";"RATES",#N/A,FALSE,"EXCHANGE VAR"}</definedName>
    <definedName name="kimb" localSheetId="12" hidden="1">{"EXCH HIST",#N/A,FALSE,"EXCHANGE VAR";"RATES",#N/A,FALSE,"EXCHANGE VAR"}</definedName>
    <definedName name="kimb" hidden="1">{"EXCH HIST",#N/A,FALSE,"EXCHANGE VAR";"RATES",#N/A,FALSE,"EXCHANGE VAR"}</definedName>
    <definedName name="kimbmb" localSheetId="0" hidden="1">{"MFGVAR",#N/A,FALSE,"MFG VAR"}</definedName>
    <definedName name="kimbmb" localSheetId="9" hidden="1">{"MFGVAR",#N/A,FALSE,"MFG VAR"}</definedName>
    <definedName name="kimbmb" localSheetId="12" hidden="1">{"MFGVAR",#N/A,FALSE,"MFG VAR"}</definedName>
    <definedName name="kimbmb" hidden="1">{"MFGVAR",#N/A,FALSE,"MFG VAR"}</definedName>
    <definedName name="kodak" localSheetId="0" hidden="1">{"REPORT100",#N/A,FALSE,"100 &amp; 110"}</definedName>
    <definedName name="kodak" localSheetId="9" hidden="1">{"REPORT100",#N/A,FALSE,"100 &amp; 110"}</definedName>
    <definedName name="kodak" localSheetId="12" hidden="1">{"REPORT100",#N/A,FALSE,"100 &amp; 110"}</definedName>
    <definedName name="kodak" hidden="1">{"REPORT100",#N/A,FALSE,"100 &amp; 110"}</definedName>
    <definedName name="kodakrjs" localSheetId="0" hidden="1">{"MFG COGS",#N/A,FALSE,"MFG COGS";"MFGCOGS ESTIMATES",#N/A,FALSE,"MFG COGS"}</definedName>
    <definedName name="kodakrjs" localSheetId="9" hidden="1">{"MFG COGS",#N/A,FALSE,"MFG COGS";"MFGCOGS ESTIMATES",#N/A,FALSE,"MFG COGS"}</definedName>
    <definedName name="kodakrjs" localSheetId="12" hidden="1">{"MFG COGS",#N/A,FALSE,"MFG COGS";"MFGCOGS ESTIMATES",#N/A,FALSE,"MFG COGS"}</definedName>
    <definedName name="kodakrjs" hidden="1">{"MFG COGS",#N/A,FALSE,"MFG COGS";"MFGCOGS ESTIMATES",#N/A,FALSE,"MFG COGS"}</definedName>
    <definedName name="ListAttributeValues_DE" localSheetId="0" hidden="1">#REF!</definedName>
    <definedName name="ListAttributeValues_DE" hidden="1">[3]Definitionen!$B$5:$B$11</definedName>
    <definedName name="ListAttributeValues_DEU" localSheetId="0" hidden="1">#REF!</definedName>
    <definedName name="ListAttributeValues_DEU" hidden="1">[4]Definitionen!$B$5:$B$11</definedName>
    <definedName name="mmm" localSheetId="0" hidden="1">{"REPORT101",#N/A,FALSE,"101 &amp; 111"}</definedName>
    <definedName name="mmm" localSheetId="9" hidden="1">{"REPORT101",#N/A,FALSE,"101 &amp; 111"}</definedName>
    <definedName name="mmm" localSheetId="12" hidden="1">{"REPORT101",#N/A,FALSE,"101 &amp; 111"}</definedName>
    <definedName name="mmm" hidden="1">{"REPORT101",#N/A,FALSE,"101 &amp; 111"}</definedName>
    <definedName name="sfasfs" hidden="1">{"REPORT100",#N/A,FALSE,"100 &amp; 110"}</definedName>
    <definedName name="sfsasf" localSheetId="12">#REF!</definedName>
    <definedName name="sfsas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71" l="1"/>
  <c r="AH52" i="90" l="1"/>
  <c r="AH51" i="90"/>
  <c r="AH81" i="90"/>
  <c r="AH80" i="90"/>
  <c r="AH79" i="90"/>
  <c r="AH78" i="90"/>
  <c r="AH77" i="90"/>
  <c r="AH76" i="90"/>
  <c r="AH75" i="90"/>
  <c r="AH74" i="90"/>
  <c r="AH73" i="90"/>
  <c r="AH72" i="90"/>
  <c r="AH71" i="90"/>
  <c r="AH70" i="90"/>
  <c r="AC81" i="90"/>
  <c r="AC80" i="90"/>
  <c r="AC79" i="90"/>
  <c r="AC78" i="90"/>
  <c r="AC77" i="90"/>
  <c r="AC76" i="90"/>
  <c r="AC75" i="90"/>
  <c r="AC74" i="90"/>
  <c r="AC73" i="90"/>
  <c r="AC72" i="90"/>
  <c r="AC71" i="90"/>
  <c r="AC70" i="90"/>
  <c r="AC69" i="90"/>
  <c r="AC68" i="90"/>
  <c r="AC67" i="90"/>
  <c r="AC66" i="90"/>
  <c r="AC65" i="90"/>
  <c r="AC64" i="90"/>
  <c r="AC63" i="90"/>
  <c r="AC62" i="90"/>
  <c r="AC61" i="90"/>
  <c r="AC60" i="90"/>
  <c r="AC59" i="90"/>
  <c r="AC58" i="90"/>
  <c r="AC57" i="90"/>
  <c r="AC56" i="90"/>
  <c r="AC55" i="90"/>
  <c r="AC54" i="90"/>
  <c r="AC53" i="90"/>
  <c r="AC52" i="90"/>
  <c r="AC51" i="90"/>
  <c r="H28" i="101" l="1"/>
  <c r="H27" i="101"/>
  <c r="M27" i="101" s="1"/>
  <c r="R27" i="101" s="1"/>
  <c r="H26" i="101"/>
  <c r="M26" i="101" s="1"/>
  <c r="R26" i="101" s="1"/>
  <c r="H25" i="101"/>
  <c r="M25" i="101" s="1"/>
  <c r="R25" i="101" s="1"/>
  <c r="H24" i="101"/>
  <c r="I24" i="101" s="1"/>
  <c r="H23" i="101"/>
  <c r="M23" i="101" s="1"/>
  <c r="R23" i="101" s="1"/>
  <c r="H22" i="101"/>
  <c r="M22" i="101" s="1"/>
  <c r="R22" i="101" s="1"/>
  <c r="H21" i="101"/>
  <c r="M21" i="101" s="1"/>
  <c r="R21" i="101" s="1"/>
  <c r="H20" i="101"/>
  <c r="H19" i="101"/>
  <c r="R19" i="101" s="1"/>
  <c r="H18" i="101"/>
  <c r="R18" i="101" s="1"/>
  <c r="H17" i="101"/>
  <c r="M17" i="101" s="1"/>
  <c r="H16" i="101"/>
  <c r="R16" i="101" s="1"/>
  <c r="H15" i="101"/>
  <c r="M15" i="101" s="1"/>
  <c r="H14" i="101"/>
  <c r="R14" i="101" s="1"/>
  <c r="H13" i="101"/>
  <c r="R13" i="101" s="1"/>
  <c r="H12" i="101"/>
  <c r="H11" i="101"/>
  <c r="H10" i="101"/>
  <c r="M10" i="101" s="1"/>
  <c r="H9" i="101"/>
  <c r="R9" i="101" s="1"/>
  <c r="H8" i="101"/>
  <c r="I8" i="101" s="1"/>
  <c r="R28" i="101"/>
  <c r="Q28" i="101"/>
  <c r="M28" i="101"/>
  <c r="L28" i="101"/>
  <c r="I28" i="101"/>
  <c r="F26" i="101"/>
  <c r="L24" i="101"/>
  <c r="Q24" i="101" s="1"/>
  <c r="F22" i="101"/>
  <c r="M20" i="101"/>
  <c r="L20" i="101"/>
  <c r="I20" i="101"/>
  <c r="F19" i="101"/>
  <c r="L19" i="101" s="1"/>
  <c r="Q19" i="101" s="1"/>
  <c r="M18" i="101"/>
  <c r="L18" i="101"/>
  <c r="F17" i="101"/>
  <c r="L17" i="101" s="1"/>
  <c r="Q17" i="101" s="1"/>
  <c r="L16" i="101"/>
  <c r="Q16" i="101" s="1"/>
  <c r="F15" i="101"/>
  <c r="L15" i="101" s="1"/>
  <c r="L14" i="101"/>
  <c r="Q14" i="101" s="1"/>
  <c r="F13" i="101"/>
  <c r="L13" i="101" s="1"/>
  <c r="R12" i="101"/>
  <c r="M12" i="101"/>
  <c r="L12" i="101"/>
  <c r="Q12" i="101" s="1"/>
  <c r="I12" i="101"/>
  <c r="R11" i="101"/>
  <c r="M11" i="101"/>
  <c r="F11" i="101"/>
  <c r="L11" i="101" s="1"/>
  <c r="L10" i="101"/>
  <c r="I10" i="101"/>
  <c r="M9" i="101"/>
  <c r="F9" i="101"/>
  <c r="I9" i="101" s="1"/>
  <c r="R8" i="101"/>
  <c r="M8" i="101"/>
  <c r="L8" i="101"/>
  <c r="Q8" i="101" s="1"/>
  <c r="S8" i="101" s="1"/>
  <c r="C5" i="101"/>
  <c r="L24" i="92"/>
  <c r="Q24" i="92" s="1"/>
  <c r="L20" i="92"/>
  <c r="Q20" i="92" s="1"/>
  <c r="L18" i="92"/>
  <c r="Q18" i="92" s="1"/>
  <c r="L16" i="92"/>
  <c r="Q16" i="92" s="1"/>
  <c r="L14" i="92"/>
  <c r="Q14" i="92" s="1"/>
  <c r="L12" i="92"/>
  <c r="Q12" i="92" s="1"/>
  <c r="L10" i="92"/>
  <c r="Q10" i="92" s="1"/>
  <c r="L8" i="92"/>
  <c r="Q8" i="92" s="1"/>
  <c r="I26" i="92"/>
  <c r="I24" i="92"/>
  <c r="I22" i="92"/>
  <c r="I20" i="92"/>
  <c r="I18" i="92"/>
  <c r="I16" i="92"/>
  <c r="I14" i="92"/>
  <c r="I12" i="92"/>
  <c r="I10" i="92"/>
  <c r="I8" i="92"/>
  <c r="F26" i="92"/>
  <c r="I27" i="92" s="1"/>
  <c r="F22" i="92"/>
  <c r="I23" i="92" s="1"/>
  <c r="F19" i="92"/>
  <c r="I19" i="92" s="1"/>
  <c r="F17" i="92"/>
  <c r="I17" i="92" s="1"/>
  <c r="F15" i="92"/>
  <c r="I15" i="92" s="1"/>
  <c r="F13" i="92"/>
  <c r="I13" i="92" s="1"/>
  <c r="F11" i="92"/>
  <c r="I11" i="92" s="1"/>
  <c r="F9" i="92"/>
  <c r="I9" i="92" s="1"/>
  <c r="R10" i="101" l="1"/>
  <c r="M19" i="101"/>
  <c r="M24" i="101"/>
  <c r="R24" i="101" s="1"/>
  <c r="S24" i="101" s="1"/>
  <c r="I26" i="101"/>
  <c r="I25" i="101"/>
  <c r="I18" i="101"/>
  <c r="R17" i="101"/>
  <c r="S17" i="101" s="1"/>
  <c r="M13" i="101"/>
  <c r="N18" i="101"/>
  <c r="S12" i="101"/>
  <c r="I23" i="101"/>
  <c r="R15" i="101"/>
  <c r="N10" i="101"/>
  <c r="I16" i="101"/>
  <c r="L13" i="92"/>
  <c r="Q13" i="92" s="1"/>
  <c r="N20" i="101"/>
  <c r="N12" i="101"/>
  <c r="Q10" i="101"/>
  <c r="S10" i="101" s="1"/>
  <c r="N8" i="101"/>
  <c r="L17" i="92"/>
  <c r="Q17" i="92" s="1"/>
  <c r="L15" i="92"/>
  <c r="Q15" i="92" s="1"/>
  <c r="L9" i="92"/>
  <c r="Q9" i="92" s="1"/>
  <c r="N22" i="101"/>
  <c r="S28" i="101"/>
  <c r="S16" i="101"/>
  <c r="S14" i="101"/>
  <c r="M16" i="101"/>
  <c r="I14" i="101"/>
  <c r="M14" i="101"/>
  <c r="N14" i="101" s="1"/>
  <c r="S19" i="101"/>
  <c r="I21" i="101"/>
  <c r="I22" i="101"/>
  <c r="N28" i="101"/>
  <c r="L26" i="101"/>
  <c r="I17" i="101"/>
  <c r="L9" i="101"/>
  <c r="I19" i="101"/>
  <c r="Q13" i="101"/>
  <c r="S13" i="101" s="1"/>
  <c r="N13" i="101"/>
  <c r="Q15" i="101"/>
  <c r="N15" i="101"/>
  <c r="N11" i="101"/>
  <c r="Q11" i="101"/>
  <c r="S11" i="101" s="1"/>
  <c r="S26" i="101"/>
  <c r="N26" i="101"/>
  <c r="I13" i="101"/>
  <c r="N19" i="101"/>
  <c r="Q20" i="101"/>
  <c r="I11" i="101"/>
  <c r="N16" i="101"/>
  <c r="N17" i="101"/>
  <c r="Q18" i="101"/>
  <c r="S18" i="101" s="1"/>
  <c r="R20" i="101"/>
  <c r="I27" i="101"/>
  <c r="L22" i="101"/>
  <c r="I15" i="101"/>
  <c r="L26" i="92"/>
  <c r="Q26" i="92" s="1"/>
  <c r="I21" i="92"/>
  <c r="L22" i="92"/>
  <c r="Q22" i="92" s="1"/>
  <c r="L19" i="92"/>
  <c r="Q19" i="92" s="1"/>
  <c r="L11" i="92"/>
  <c r="Q11" i="92" s="1"/>
  <c r="I25" i="92"/>
  <c r="M27" i="92"/>
  <c r="R27" i="92" s="1"/>
  <c r="M26" i="92"/>
  <c r="M25" i="92"/>
  <c r="M24" i="92"/>
  <c r="N24" i="101" l="1"/>
  <c r="N26" i="92"/>
  <c r="R26" i="92"/>
  <c r="S26" i="92" s="1"/>
  <c r="S15" i="101"/>
  <c r="N24" i="92"/>
  <c r="R24" i="92"/>
  <c r="S24" i="92" s="1"/>
  <c r="N25" i="92"/>
  <c r="R25" i="92"/>
  <c r="S25" i="92" s="1"/>
  <c r="S27" i="92"/>
  <c r="N27" i="92"/>
  <c r="I31" i="101"/>
  <c r="N27" i="101"/>
  <c r="Q26" i="101"/>
  <c r="N25" i="101"/>
  <c r="Q9" i="101"/>
  <c r="S9" i="101" s="1"/>
  <c r="N9" i="101"/>
  <c r="S20" i="101"/>
  <c r="S22" i="101"/>
  <c r="N23" i="101"/>
  <c r="Q22" i="101"/>
  <c r="N21" i="101"/>
  <c r="I35" i="101" l="1"/>
  <c r="N31" i="101"/>
  <c r="N33" i="101" s="1"/>
  <c r="N35" i="101" s="1"/>
  <c r="S27" i="101"/>
  <c r="S25" i="101"/>
  <c r="S23" i="101"/>
  <c r="S21" i="101"/>
  <c r="S31" i="101" s="1"/>
  <c r="S33" i="101" s="1"/>
  <c r="S35" i="101" s="1"/>
  <c r="F13" i="71" l="1"/>
  <c r="E13" i="71"/>
  <c r="X222" i="90"/>
  <c r="X223" i="90"/>
  <c r="X224" i="90"/>
  <c r="X225" i="90"/>
  <c r="X226" i="90"/>
  <c r="X228" i="90"/>
  <c r="X229" i="90"/>
  <c r="X230" i="90"/>
  <c r="X231" i="90"/>
  <c r="X232" i="90"/>
  <c r="X233" i="90"/>
  <c r="X234" i="90"/>
  <c r="X235" i="90"/>
  <c r="X236" i="90"/>
  <c r="X237" i="90"/>
  <c r="X238" i="90"/>
  <c r="X239" i="90"/>
  <c r="X240" i="90"/>
  <c r="X241" i="90"/>
  <c r="X221" i="90"/>
  <c r="Y37" i="90"/>
  <c r="Y35" i="90"/>
  <c r="AH174" i="96"/>
  <c r="AG174" i="96"/>
  <c r="AC174" i="96"/>
  <c r="AB174" i="96"/>
  <c r="Y174" i="96"/>
  <c r="Q174" i="96"/>
  <c r="AH36" i="90"/>
  <c r="AG36" i="90"/>
  <c r="AC36" i="90"/>
  <c r="AB36" i="90"/>
  <c r="Y36" i="90"/>
  <c r="Q36" i="90"/>
  <c r="AH34" i="90"/>
  <c r="AG34" i="90"/>
  <c r="AC34" i="90"/>
  <c r="AB34" i="90"/>
  <c r="Y34" i="90"/>
  <c r="Q34" i="90"/>
  <c r="AD174" i="96" l="1"/>
  <c r="AD34" i="90"/>
  <c r="AI34" i="90"/>
  <c r="AD36" i="90"/>
  <c r="AI174" i="96"/>
  <c r="AI36" i="90"/>
  <c r="H18" i="46" l="1"/>
  <c r="Y167" i="90"/>
  <c r="Y165" i="90"/>
  <c r="Y163" i="90"/>
  <c r="Y161" i="90"/>
  <c r="Y159" i="90"/>
  <c r="Y157" i="90"/>
  <c r="Y155" i="90"/>
  <c r="Y154" i="90"/>
  <c r="Y153" i="90"/>
  <c r="Y152" i="90"/>
  <c r="Y151" i="90"/>
  <c r="Y150" i="90"/>
  <c r="Y149" i="90"/>
  <c r="Y148" i="90"/>
  <c r="Y147" i="90"/>
  <c r="Y145" i="90"/>
  <c r="Y144" i="90"/>
  <c r="Y143" i="90"/>
  <c r="Y142" i="90"/>
  <c r="Y141" i="90"/>
  <c r="Y139" i="90"/>
  <c r="Y137" i="90"/>
  <c r="Y135" i="90"/>
  <c r="Y134" i="90"/>
  <c r="Y133" i="90"/>
  <c r="Y131" i="90"/>
  <c r="Y73" i="90"/>
  <c r="Y72" i="90"/>
  <c r="Y71" i="90"/>
  <c r="Y70" i="90"/>
  <c r="AI31" i="90"/>
  <c r="AI30" i="90"/>
  <c r="AI29" i="90"/>
  <c r="AI28" i="90"/>
  <c r="F210" i="96"/>
  <c r="C5" i="92" l="1"/>
  <c r="C4" i="98"/>
  <c r="C4" i="46"/>
  <c r="C3" i="96"/>
  <c r="C3" i="90"/>
  <c r="F3" i="96"/>
  <c r="AH169" i="90" l="1"/>
  <c r="AG169" i="90"/>
  <c r="AC169" i="90"/>
  <c r="AB169" i="90"/>
  <c r="Y169" i="90"/>
  <c r="Q169" i="90"/>
  <c r="AD28" i="90"/>
  <c r="AD29" i="90"/>
  <c r="AD30" i="90"/>
  <c r="AD31" i="90"/>
  <c r="Y31" i="90"/>
  <c r="Y30" i="90"/>
  <c r="Y29" i="90"/>
  <c r="Y28" i="90"/>
  <c r="Q129" i="90"/>
  <c r="Q128" i="90"/>
  <c r="Y129" i="90"/>
  <c r="Q143" i="90"/>
  <c r="AB143" i="90"/>
  <c r="AC143" i="90"/>
  <c r="AG143" i="90"/>
  <c r="AH143" i="90"/>
  <c r="F82" i="90"/>
  <c r="F85" i="90"/>
  <c r="F38" i="90"/>
  <c r="Q69" i="90"/>
  <c r="Y69" i="90"/>
  <c r="AB69" i="90"/>
  <c r="AG69" i="90"/>
  <c r="AH69" i="90"/>
  <c r="Q30" i="90"/>
  <c r="Q28" i="90"/>
  <c r="Q29" i="90"/>
  <c r="Q73" i="90"/>
  <c r="AG72" i="90"/>
  <c r="AB72" i="90"/>
  <c r="AD72" i="90" s="1"/>
  <c r="Q72" i="90"/>
  <c r="Q71" i="90"/>
  <c r="AG70" i="90"/>
  <c r="AB70" i="90"/>
  <c r="AD71" i="90" s="1"/>
  <c r="Q70" i="90"/>
  <c r="Y81" i="90"/>
  <c r="Q81" i="90"/>
  <c r="AG80" i="90"/>
  <c r="AB80" i="90"/>
  <c r="AD80" i="90" s="1"/>
  <c r="Y80" i="90"/>
  <c r="Q80" i="90"/>
  <c r="Y79" i="90"/>
  <c r="Q79" i="90"/>
  <c r="AG78" i="90"/>
  <c r="AB78" i="90"/>
  <c r="AD78" i="90" s="1"/>
  <c r="Y78" i="90"/>
  <c r="Q78" i="90"/>
  <c r="Y77" i="90"/>
  <c r="Q77" i="90"/>
  <c r="AG76" i="90"/>
  <c r="AB76" i="90"/>
  <c r="AD76" i="90" s="1"/>
  <c r="Y76" i="90"/>
  <c r="Q76" i="90"/>
  <c r="Y75" i="90"/>
  <c r="Q75" i="90"/>
  <c r="AG74" i="90"/>
  <c r="AB74" i="90"/>
  <c r="AD74" i="90" s="1"/>
  <c r="Y74" i="90"/>
  <c r="Q74" i="90"/>
  <c r="AI69" i="90" l="1"/>
  <c r="AI169" i="90"/>
  <c r="AI73" i="90"/>
  <c r="AI72" i="90"/>
  <c r="AI76" i="90"/>
  <c r="AI77" i="90"/>
  <c r="AI81" i="90"/>
  <c r="AI80" i="90"/>
  <c r="AI71" i="90"/>
  <c r="AI70" i="90"/>
  <c r="AD169" i="90"/>
  <c r="AI74" i="90"/>
  <c r="AI75" i="90"/>
  <c r="AI79" i="90"/>
  <c r="AI78" i="90"/>
  <c r="AD69" i="90"/>
  <c r="AD70" i="90"/>
  <c r="AD73" i="90"/>
  <c r="AD79" i="90"/>
  <c r="AD81" i="90"/>
  <c r="AD77" i="90"/>
  <c r="AD75" i="90"/>
  <c r="Q52" i="90" l="1"/>
  <c r="AH68" i="90"/>
  <c r="AG68" i="90"/>
  <c r="AB68" i="90"/>
  <c r="Y68" i="90"/>
  <c r="Q68" i="90"/>
  <c r="AH67" i="90"/>
  <c r="AG67" i="90"/>
  <c r="AB67" i="90"/>
  <c r="Y67" i="90"/>
  <c r="Q67" i="90"/>
  <c r="AH66" i="90"/>
  <c r="AG66" i="90"/>
  <c r="AB66" i="90"/>
  <c r="Y66" i="90"/>
  <c r="Q66" i="90"/>
  <c r="AH65" i="90"/>
  <c r="AG65" i="90"/>
  <c r="AB65" i="90"/>
  <c r="Y65" i="90"/>
  <c r="Q65" i="90"/>
  <c r="AH64" i="90"/>
  <c r="AG64" i="90"/>
  <c r="AB64" i="90"/>
  <c r="Y64" i="90"/>
  <c r="Q64" i="90"/>
  <c r="AH63" i="90"/>
  <c r="AG63" i="90"/>
  <c r="AB63" i="90"/>
  <c r="Y63" i="90"/>
  <c r="Q63" i="90"/>
  <c r="AH62" i="90"/>
  <c r="AG62" i="90"/>
  <c r="AB62" i="90"/>
  <c r="Y62" i="90"/>
  <c r="Q62" i="90"/>
  <c r="AH61" i="90"/>
  <c r="AG61" i="90"/>
  <c r="AB61" i="90"/>
  <c r="Y61" i="90"/>
  <c r="Q61" i="90"/>
  <c r="AH60" i="90"/>
  <c r="AG60" i="90"/>
  <c r="AB60" i="90"/>
  <c r="Y60" i="90"/>
  <c r="Q60" i="90"/>
  <c r="AH59" i="90"/>
  <c r="AG59" i="90"/>
  <c r="AB59" i="90"/>
  <c r="Y59" i="90"/>
  <c r="Q59" i="90"/>
  <c r="AH58" i="90"/>
  <c r="AG58" i="90"/>
  <c r="AB58" i="90"/>
  <c r="Y58" i="90"/>
  <c r="Q58" i="90"/>
  <c r="AH57" i="90"/>
  <c r="AG57" i="90"/>
  <c r="AB57" i="90"/>
  <c r="Y57" i="90"/>
  <c r="Q57" i="90"/>
  <c r="AH56" i="90"/>
  <c r="AG56" i="90"/>
  <c r="AB56" i="90"/>
  <c r="Y56" i="90"/>
  <c r="Q56" i="90"/>
  <c r="AH55" i="90"/>
  <c r="AG55" i="90"/>
  <c r="AB55" i="90"/>
  <c r="Y55" i="90"/>
  <c r="Q55" i="90"/>
  <c r="AH54" i="90"/>
  <c r="Y54" i="90"/>
  <c r="Q54" i="90"/>
  <c r="AH53" i="90"/>
  <c r="AG53" i="90"/>
  <c r="AB53" i="90"/>
  <c r="Y53" i="90"/>
  <c r="Q53" i="90"/>
  <c r="Y52" i="90"/>
  <c r="AG51" i="90"/>
  <c r="AB51" i="90"/>
  <c r="AD52" i="90" s="1"/>
  <c r="Y51" i="90"/>
  <c r="Q51" i="90"/>
  <c r="Q31" i="90"/>
  <c r="Y27" i="90"/>
  <c r="Q27" i="90"/>
  <c r="AG26" i="90"/>
  <c r="AB26" i="90"/>
  <c r="AD26" i="90" s="1"/>
  <c r="Y26" i="90"/>
  <c r="Q26" i="90"/>
  <c r="Y25" i="90"/>
  <c r="Q25" i="90"/>
  <c r="AG24" i="90"/>
  <c r="AB24" i="90"/>
  <c r="AD25" i="90" s="1"/>
  <c r="Y24" i="90"/>
  <c r="Q24" i="90"/>
  <c r="Y23" i="90"/>
  <c r="Q23" i="90"/>
  <c r="AG22" i="90"/>
  <c r="AB22" i="90"/>
  <c r="AD23" i="90" s="1"/>
  <c r="Y22" i="90"/>
  <c r="Q22" i="90"/>
  <c r="Y21" i="90"/>
  <c r="Q21" i="90"/>
  <c r="AG20" i="90"/>
  <c r="AB20" i="90"/>
  <c r="AD21" i="90" s="1"/>
  <c r="Y20" i="90"/>
  <c r="Q20" i="90"/>
  <c r="Y19" i="90"/>
  <c r="Q19" i="90"/>
  <c r="AG18" i="90"/>
  <c r="AB18" i="90"/>
  <c r="AD19" i="90" s="1"/>
  <c r="Y18" i="90"/>
  <c r="Q18" i="90"/>
  <c r="Q16" i="90"/>
  <c r="Q17" i="90"/>
  <c r="Q15" i="90"/>
  <c r="Q14" i="90"/>
  <c r="AI56" i="90" l="1"/>
  <c r="AI55" i="90"/>
  <c r="AI58" i="90"/>
  <c r="AI57" i="90"/>
  <c r="AI60" i="90"/>
  <c r="AI59" i="90"/>
  <c r="AI62" i="90"/>
  <c r="AI61" i="90"/>
  <c r="AI64" i="90"/>
  <c r="AI63" i="90"/>
  <c r="AI66" i="90"/>
  <c r="AI65" i="90"/>
  <c r="AI68" i="90"/>
  <c r="AI67" i="90"/>
  <c r="AI18" i="90"/>
  <c r="AI19" i="90"/>
  <c r="AI23" i="90"/>
  <c r="AI22" i="90"/>
  <c r="AI27" i="90"/>
  <c r="AI26" i="90"/>
  <c r="AI54" i="90"/>
  <c r="AI53" i="90"/>
  <c r="Y82" i="90"/>
  <c r="AI21" i="90"/>
  <c r="AI20" i="90"/>
  <c r="AI25" i="90"/>
  <c r="AI24" i="90"/>
  <c r="AI51" i="90"/>
  <c r="AI52" i="90"/>
  <c r="AD68" i="90"/>
  <c r="AD54" i="90"/>
  <c r="AD66" i="90"/>
  <c r="AD67" i="90"/>
  <c r="AD56" i="90"/>
  <c r="AD60" i="90"/>
  <c r="AD64" i="90"/>
  <c r="AD65" i="90"/>
  <c r="AD61" i="90"/>
  <c r="AD63" i="90"/>
  <c r="AD62" i="90"/>
  <c r="AD59" i="90"/>
  <c r="AD58" i="90"/>
  <c r="AD57" i="90"/>
  <c r="AD24" i="90"/>
  <c r="AD55" i="90"/>
  <c r="AD51" i="90"/>
  <c r="AD53" i="90"/>
  <c r="AD27" i="90"/>
  <c r="AD22" i="90"/>
  <c r="AD20" i="90"/>
  <c r="AD18" i="90"/>
  <c r="Y17" i="90"/>
  <c r="Y15" i="90"/>
  <c r="Y14" i="90"/>
  <c r="AI82" i="90" l="1"/>
  <c r="AD82" i="90"/>
  <c r="Q87" i="96"/>
  <c r="Q88" i="96"/>
  <c r="Q89" i="96"/>
  <c r="Q90" i="96"/>
  <c r="Q91" i="96"/>
  <c r="Q92" i="96"/>
  <c r="Q93" i="96"/>
  <c r="Q94" i="96"/>
  <c r="Q95" i="96"/>
  <c r="Q96" i="96"/>
  <c r="Q97" i="96"/>
  <c r="Q98" i="96"/>
  <c r="Q99" i="96"/>
  <c r="Q100" i="96"/>
  <c r="Q101" i="96"/>
  <c r="Q102" i="96"/>
  <c r="Q103" i="96"/>
  <c r="Q104" i="96"/>
  <c r="Q105" i="96"/>
  <c r="Q106" i="96"/>
  <c r="Q107" i="96"/>
  <c r="Q108" i="96"/>
  <c r="Q109" i="96"/>
  <c r="Q110" i="96"/>
  <c r="Q111" i="96"/>
  <c r="Q112" i="96"/>
  <c r="Q113" i="96"/>
  <c r="Q114" i="96"/>
  <c r="Q115" i="96"/>
  <c r="Q116" i="96"/>
  <c r="Q117" i="96"/>
  <c r="Q118" i="96"/>
  <c r="Q119" i="96"/>
  <c r="Q120" i="96"/>
  <c r="Q121" i="96"/>
  <c r="Q122" i="96"/>
  <c r="Q123" i="96"/>
  <c r="Q124" i="96"/>
  <c r="Q125" i="96"/>
  <c r="Q126" i="96"/>
  <c r="Q127" i="96"/>
  <c r="Q86" i="96"/>
  <c r="AH175" i="90" l="1"/>
  <c r="AG175" i="90"/>
  <c r="AI175" i="90" s="1"/>
  <c r="AC175" i="90"/>
  <c r="AB175" i="90"/>
  <c r="Y175" i="90"/>
  <c r="Q175" i="90"/>
  <c r="AD175" i="90" l="1"/>
  <c r="Q167" i="90"/>
  <c r="Q165" i="90"/>
  <c r="Q166" i="90"/>
  <c r="AH165" i="90"/>
  <c r="AG165" i="90"/>
  <c r="AC165" i="90"/>
  <c r="AB165" i="90"/>
  <c r="Q164" i="90"/>
  <c r="Q161" i="90"/>
  <c r="AH164" i="90"/>
  <c r="AG164" i="90"/>
  <c r="AC164" i="90"/>
  <c r="AB164" i="90"/>
  <c r="Y164" i="90"/>
  <c r="Q163" i="90"/>
  <c r="Q160" i="90"/>
  <c r="AH161" i="90"/>
  <c r="AG161" i="90"/>
  <c r="AC161" i="90"/>
  <c r="AB161" i="90"/>
  <c r="Q162" i="90"/>
  <c r="Q157" i="90"/>
  <c r="AH160" i="90"/>
  <c r="AG160" i="90"/>
  <c r="AC160" i="90"/>
  <c r="AB160" i="90"/>
  <c r="Y160" i="90"/>
  <c r="Q159" i="90"/>
  <c r="Q158" i="90"/>
  <c r="AH157" i="90"/>
  <c r="AG157" i="90"/>
  <c r="AC157" i="90"/>
  <c r="AB157" i="90"/>
  <c r="Q156" i="90"/>
  <c r="Q153" i="90"/>
  <c r="AH156" i="90"/>
  <c r="AG156" i="90"/>
  <c r="AC156" i="90"/>
  <c r="AB156" i="90"/>
  <c r="Y156" i="90"/>
  <c r="Q155" i="90"/>
  <c r="Q152" i="90"/>
  <c r="AH153" i="90"/>
  <c r="AG153" i="90"/>
  <c r="AC153" i="90"/>
  <c r="AB153" i="90"/>
  <c r="Q154" i="90"/>
  <c r="Q149" i="90"/>
  <c r="AH152" i="90"/>
  <c r="AG152" i="90"/>
  <c r="AC152" i="90"/>
  <c r="AB152" i="90"/>
  <c r="Q151" i="90"/>
  <c r="Q148" i="90"/>
  <c r="AH149" i="90"/>
  <c r="AG149" i="90"/>
  <c r="AC149" i="90"/>
  <c r="AB149" i="90"/>
  <c r="Q150" i="90"/>
  <c r="Q145" i="90"/>
  <c r="AH148" i="90"/>
  <c r="AG148" i="90"/>
  <c r="AC148" i="90"/>
  <c r="AB148" i="90"/>
  <c r="Q147" i="90"/>
  <c r="Q146" i="90"/>
  <c r="AH145" i="90"/>
  <c r="AG145" i="90"/>
  <c r="AC145" i="90"/>
  <c r="AB145" i="90"/>
  <c r="Q144" i="90"/>
  <c r="Q141" i="90"/>
  <c r="AH144" i="90"/>
  <c r="AG144" i="90"/>
  <c r="AC144" i="90"/>
  <c r="AB144" i="90"/>
  <c r="Q142" i="90"/>
  <c r="AH141" i="90"/>
  <c r="AG141" i="90"/>
  <c r="AC141" i="90"/>
  <c r="AB141" i="90"/>
  <c r="Q140" i="90"/>
  <c r="Q139" i="90"/>
  <c r="AH140" i="90"/>
  <c r="AG140" i="90"/>
  <c r="AC140" i="90"/>
  <c r="AB140" i="90"/>
  <c r="Y140" i="90"/>
  <c r="Q137" i="90"/>
  <c r="Q138" i="90"/>
  <c r="AH137" i="90"/>
  <c r="AG137" i="90"/>
  <c r="AC137" i="90"/>
  <c r="AB137" i="90"/>
  <c r="Q136" i="90"/>
  <c r="Q133" i="90"/>
  <c r="AH136" i="90"/>
  <c r="AG136" i="90"/>
  <c r="AC136" i="90"/>
  <c r="AB136" i="90"/>
  <c r="Y136" i="90"/>
  <c r="Q135" i="90"/>
  <c r="Q132" i="90"/>
  <c r="AH133" i="90"/>
  <c r="AG133" i="90"/>
  <c r="AC133" i="90"/>
  <c r="AB133" i="90"/>
  <c r="Q134" i="90"/>
  <c r="AH132" i="90"/>
  <c r="AG132" i="90"/>
  <c r="AC132" i="90"/>
  <c r="AB132" i="90"/>
  <c r="Y132" i="90"/>
  <c r="Q131" i="90"/>
  <c r="AH129" i="90"/>
  <c r="AC129" i="90"/>
  <c r="Q130" i="90"/>
  <c r="AH128" i="90"/>
  <c r="AG128" i="90"/>
  <c r="AC128" i="90"/>
  <c r="AB128" i="90"/>
  <c r="Y128" i="90"/>
  <c r="AD137" i="90" l="1"/>
  <c r="AD145" i="90"/>
  <c r="AD149" i="90"/>
  <c r="AD153" i="90"/>
  <c r="AD141" i="90"/>
  <c r="AD157" i="90"/>
  <c r="AD161" i="90"/>
  <c r="AD128" i="90"/>
  <c r="AD165" i="90"/>
  <c r="AI129" i="90"/>
  <c r="AI128" i="90"/>
  <c r="AI165" i="90"/>
  <c r="AI164" i="90"/>
  <c r="AD133" i="90"/>
  <c r="AI133" i="90"/>
  <c r="AI132" i="90"/>
  <c r="AI136" i="90"/>
  <c r="AI137" i="90"/>
  <c r="AI144" i="90"/>
  <c r="AI145" i="90"/>
  <c r="AI149" i="90"/>
  <c r="AI148" i="90"/>
  <c r="AI153" i="90"/>
  <c r="AI152" i="90"/>
  <c r="AI141" i="90"/>
  <c r="AI140" i="90"/>
  <c r="AI157" i="90"/>
  <c r="AI156" i="90"/>
  <c r="AI161" i="90"/>
  <c r="AI160" i="90"/>
  <c r="AD129" i="90"/>
  <c r="AD160" i="90"/>
  <c r="AD152" i="90"/>
  <c r="AD164" i="90"/>
  <c r="AD156" i="90"/>
  <c r="AD132" i="90"/>
  <c r="AD140" i="90"/>
  <c r="AD136" i="90"/>
  <c r="AD144" i="90"/>
  <c r="AD148" i="90"/>
  <c r="AB229" i="90"/>
  <c r="AB231" i="90"/>
  <c r="AB232" i="90"/>
  <c r="AB234" i="90"/>
  <c r="AB235" i="90"/>
  <c r="AB237" i="90"/>
  <c r="AB238" i="90"/>
  <c r="AB239" i="90"/>
  <c r="AB228" i="90"/>
  <c r="M9" i="92" l="1"/>
  <c r="Q203" i="90"/>
  <c r="Q202" i="90"/>
  <c r="Q201" i="90"/>
  <c r="Q200" i="90"/>
  <c r="Q199" i="90"/>
  <c r="Q198" i="90"/>
  <c r="F207" i="90" l="1"/>
  <c r="Y241" i="90"/>
  <c r="Y229" i="90"/>
  <c r="Y230" i="90"/>
  <c r="Y231" i="90"/>
  <c r="Y232" i="90"/>
  <c r="Y233" i="90"/>
  <c r="Y234" i="90"/>
  <c r="Y235" i="90"/>
  <c r="Y236" i="90"/>
  <c r="Y237" i="90"/>
  <c r="Y238" i="90"/>
  <c r="Y239" i="90"/>
  <c r="Y240" i="90"/>
  <c r="Y228" i="90"/>
  <c r="Y224" i="90"/>
  <c r="Y222" i="90"/>
  <c r="Y223" i="90"/>
  <c r="Y225" i="90"/>
  <c r="Y226" i="90"/>
  <c r="Y221" i="90"/>
  <c r="Y216" i="90"/>
  <c r="Y217" i="90" s="1"/>
  <c r="Y214" i="90"/>
  <c r="Y213" i="90"/>
  <c r="Y209" i="90"/>
  <c r="Y210" i="90" s="1"/>
  <c r="Y201" i="90"/>
  <c r="Y242" i="90" l="1"/>
  <c r="Y227" i="90"/>
  <c r="Y199" i="90"/>
  <c r="Y198" i="90"/>
  <c r="Y170" i="90"/>
  <c r="Y166" i="90"/>
  <c r="Y162" i="90"/>
  <c r="Y158" i="90"/>
  <c r="Y146" i="90"/>
  <c r="Y138" i="90"/>
  <c r="Y130" i="90"/>
  <c r="AB37" i="90"/>
  <c r="AG229" i="90"/>
  <c r="AG231" i="90"/>
  <c r="AG232" i="90"/>
  <c r="AG234" i="90"/>
  <c r="AG235" i="90"/>
  <c r="AG237" i="90"/>
  <c r="AG238" i="90"/>
  <c r="AG239" i="90"/>
  <c r="AG228" i="90"/>
  <c r="AG222" i="90"/>
  <c r="AG223" i="90"/>
  <c r="AG224" i="90"/>
  <c r="AG225" i="90"/>
  <c r="AG221" i="90"/>
  <c r="AB222" i="90"/>
  <c r="AB223" i="90"/>
  <c r="AB224" i="90"/>
  <c r="AB225" i="90"/>
  <c r="AB221" i="90"/>
  <c r="AG229" i="96"/>
  <c r="AG231" i="96"/>
  <c r="AG232" i="96"/>
  <c r="AG234" i="96"/>
  <c r="AG235" i="96"/>
  <c r="AG237" i="96"/>
  <c r="AG238" i="96"/>
  <c r="AG239" i="96"/>
  <c r="AG228" i="96"/>
  <c r="AG222" i="96"/>
  <c r="AG223" i="96"/>
  <c r="AG224" i="96"/>
  <c r="AG225" i="96"/>
  <c r="AG221" i="96"/>
  <c r="AB229" i="96"/>
  <c r="AB231" i="96"/>
  <c r="AB232" i="96"/>
  <c r="AB234" i="96"/>
  <c r="AB235" i="96"/>
  <c r="AB237" i="96"/>
  <c r="AB238" i="96"/>
  <c r="AB239" i="96"/>
  <c r="AB228" i="96"/>
  <c r="AB222" i="96"/>
  <c r="AB223" i="96"/>
  <c r="AB224" i="96"/>
  <c r="AB225" i="96"/>
  <c r="AB221" i="96"/>
  <c r="Y168" i="90" l="1"/>
  <c r="Y243" i="90"/>
  <c r="Q187" i="90" l="1"/>
  <c r="Q186" i="90"/>
  <c r="Q171" i="90"/>
  <c r="Q172" i="90"/>
  <c r="Q173" i="90"/>
  <c r="Q176" i="90"/>
  <c r="Q177" i="90"/>
  <c r="Q178" i="90"/>
  <c r="Q179" i="90"/>
  <c r="Q180" i="90"/>
  <c r="Q181" i="90"/>
  <c r="Q182" i="90"/>
  <c r="Q183" i="90"/>
  <c r="Q184" i="90"/>
  <c r="Q185" i="90"/>
  <c r="Q170" i="90"/>
  <c r="Q84" i="90"/>
  <c r="Q35" i="90"/>
  <c r="Q33" i="90"/>
  <c r="Q83" i="96"/>
  <c r="AH222" i="90"/>
  <c r="AI222" i="90" s="1"/>
  <c r="AH223" i="90"/>
  <c r="AI223" i="90" s="1"/>
  <c r="AH224" i="90"/>
  <c r="AI224" i="90" s="1"/>
  <c r="AH225" i="90"/>
  <c r="AI225" i="90" s="1"/>
  <c r="AH226" i="90"/>
  <c r="AI226" i="90" s="1"/>
  <c r="AH221" i="90"/>
  <c r="AI221" i="90" s="1"/>
  <c r="AC222" i="90"/>
  <c r="AD222" i="90" s="1"/>
  <c r="AC223" i="90"/>
  <c r="AD223" i="90" s="1"/>
  <c r="AC224" i="90"/>
  <c r="AD224" i="90" s="1"/>
  <c r="AC225" i="90"/>
  <c r="AD225" i="90" s="1"/>
  <c r="AC226" i="90"/>
  <c r="AD226" i="90" s="1"/>
  <c r="AC221" i="90"/>
  <c r="AD221" i="90" s="1"/>
  <c r="AC229" i="90"/>
  <c r="AD229" i="90" s="1"/>
  <c r="AC230" i="90"/>
  <c r="AD230" i="90" s="1"/>
  <c r="AC231" i="90"/>
  <c r="AD231" i="90" s="1"/>
  <c r="AC232" i="90"/>
  <c r="AD232" i="90" s="1"/>
  <c r="AC233" i="90"/>
  <c r="AD233" i="90" s="1"/>
  <c r="AC234" i="90"/>
  <c r="AD234" i="90" s="1"/>
  <c r="AC235" i="90"/>
  <c r="AD235" i="90" s="1"/>
  <c r="AC236" i="90"/>
  <c r="AD236" i="90" s="1"/>
  <c r="AC237" i="90"/>
  <c r="AD237" i="90" s="1"/>
  <c r="AC238" i="90"/>
  <c r="AD238" i="90" s="1"/>
  <c r="AC239" i="90"/>
  <c r="AD239" i="90" s="1"/>
  <c r="AC240" i="90"/>
  <c r="AD240" i="90" s="1"/>
  <c r="AC241" i="90"/>
  <c r="AD241" i="90" s="1"/>
  <c r="AC228" i="90"/>
  <c r="AD228" i="90" s="1"/>
  <c r="AH229" i="90"/>
  <c r="AI229" i="90" s="1"/>
  <c r="AH230" i="90"/>
  <c r="AI230" i="90" s="1"/>
  <c r="AH231" i="90"/>
  <c r="AI231" i="90" s="1"/>
  <c r="AH232" i="90"/>
  <c r="AI232" i="90" s="1"/>
  <c r="AH233" i="90"/>
  <c r="AI233" i="90" s="1"/>
  <c r="AH234" i="90"/>
  <c r="AI234" i="90" s="1"/>
  <c r="AH235" i="90"/>
  <c r="AI235" i="90" s="1"/>
  <c r="AH236" i="90"/>
  <c r="AI236" i="90" s="1"/>
  <c r="AH237" i="90"/>
  <c r="AI237" i="90" s="1"/>
  <c r="AH238" i="90"/>
  <c r="AI238" i="90" s="1"/>
  <c r="AH239" i="90"/>
  <c r="AI239" i="90" s="1"/>
  <c r="AH240" i="90"/>
  <c r="AI240" i="90" s="1"/>
  <c r="AH241" i="90"/>
  <c r="AI241" i="90" s="1"/>
  <c r="AH228" i="90"/>
  <c r="AI228" i="90" s="1"/>
  <c r="AH214" i="90"/>
  <c r="AC214" i="90"/>
  <c r="AH199" i="90"/>
  <c r="AH200" i="90"/>
  <c r="AH201" i="90"/>
  <c r="AH202" i="90"/>
  <c r="AH203" i="90"/>
  <c r="AH204" i="90"/>
  <c r="AH205" i="90"/>
  <c r="AH206" i="90"/>
  <c r="AH198" i="90"/>
  <c r="AC199" i="90"/>
  <c r="AC200" i="90"/>
  <c r="AC201" i="90"/>
  <c r="AC202" i="90"/>
  <c r="AC203" i="90"/>
  <c r="AC204" i="90"/>
  <c r="AC205" i="90"/>
  <c r="AC206" i="90"/>
  <c r="AC198" i="90"/>
  <c r="AH171" i="90"/>
  <c r="AH172" i="90"/>
  <c r="AH173" i="90"/>
  <c r="AH176" i="90"/>
  <c r="AH177" i="90"/>
  <c r="AH178" i="90"/>
  <c r="AH179" i="90"/>
  <c r="AH180" i="90"/>
  <c r="AH181" i="90"/>
  <c r="AH182" i="90"/>
  <c r="AH183" i="90"/>
  <c r="AH184" i="90"/>
  <c r="AH185" i="90"/>
  <c r="AH186" i="90"/>
  <c r="AH187" i="90"/>
  <c r="AH170" i="90"/>
  <c r="AC171" i="90"/>
  <c r="AC172" i="90"/>
  <c r="AC173" i="90"/>
  <c r="AC176" i="90"/>
  <c r="AC177" i="90"/>
  <c r="AC178" i="90"/>
  <c r="AC179" i="90"/>
  <c r="AC180" i="90"/>
  <c r="AC181" i="90"/>
  <c r="AC182" i="90"/>
  <c r="AC183" i="90"/>
  <c r="AC184" i="90"/>
  <c r="AC185" i="90"/>
  <c r="AC186" i="90"/>
  <c r="AC187" i="90"/>
  <c r="AC170" i="90"/>
  <c r="AH131" i="90"/>
  <c r="AH134" i="90"/>
  <c r="AH135" i="90"/>
  <c r="AH138" i="90"/>
  <c r="AH139" i="90"/>
  <c r="AH142" i="90"/>
  <c r="AH146" i="90"/>
  <c r="AH147" i="90"/>
  <c r="AH150" i="90"/>
  <c r="AH151" i="90"/>
  <c r="AH154" i="90"/>
  <c r="AH155" i="90"/>
  <c r="AH158" i="90"/>
  <c r="AH159" i="90"/>
  <c r="AH162" i="90"/>
  <c r="AH163" i="90"/>
  <c r="AH166" i="90"/>
  <c r="AH167" i="90"/>
  <c r="AH130" i="90"/>
  <c r="AC131" i="90"/>
  <c r="AC134" i="90"/>
  <c r="AC135" i="90"/>
  <c r="AC138" i="90"/>
  <c r="AC139" i="90"/>
  <c r="AC142" i="90"/>
  <c r="AC146" i="90"/>
  <c r="AC147" i="90"/>
  <c r="AC150" i="90"/>
  <c r="AC151" i="90"/>
  <c r="AC154" i="90"/>
  <c r="AC155" i="90"/>
  <c r="AC158" i="90"/>
  <c r="AC159" i="90"/>
  <c r="AC162" i="90"/>
  <c r="AC163" i="90"/>
  <c r="AC166" i="90"/>
  <c r="AC167" i="90"/>
  <c r="AC130" i="90"/>
  <c r="F168" i="90"/>
  <c r="F85" i="96"/>
  <c r="Y16" i="90"/>
  <c r="Y32" i="90" s="1"/>
  <c r="AH35" i="90"/>
  <c r="AI35" i="90" s="1"/>
  <c r="AH37" i="90"/>
  <c r="AI37" i="90" s="1"/>
  <c r="AC35" i="90"/>
  <c r="AD35" i="90" s="1"/>
  <c r="AC37" i="90"/>
  <c r="AD37" i="90" s="1"/>
  <c r="AG35" i="90" l="1"/>
  <c r="AB35" i="90"/>
  <c r="AG16" i="90" l="1"/>
  <c r="AB16" i="90"/>
  <c r="F3" i="90"/>
  <c r="H22" i="98"/>
  <c r="H23" i="98" s="1"/>
  <c r="H29" i="98" s="1"/>
  <c r="H14" i="98"/>
  <c r="H13" i="98"/>
  <c r="H12" i="98"/>
  <c r="H11" i="98"/>
  <c r="H7" i="98"/>
  <c r="H8" i="98" s="1"/>
  <c r="AI16" i="90" l="1"/>
  <c r="AI17" i="90"/>
  <c r="AD17" i="90"/>
  <c r="AD16" i="90"/>
  <c r="H19" i="98"/>
  <c r="H26" i="98" s="1"/>
  <c r="H12" i="46"/>
  <c r="H13" i="46"/>
  <c r="H14" i="46"/>
  <c r="H15" i="46"/>
  <c r="H16" i="46"/>
  <c r="H17" i="46"/>
  <c r="R9" i="92"/>
  <c r="R10" i="92"/>
  <c r="R11" i="92"/>
  <c r="R12" i="92"/>
  <c r="R13" i="92"/>
  <c r="R14" i="92"/>
  <c r="R15" i="92"/>
  <c r="R16" i="92"/>
  <c r="R17" i="92"/>
  <c r="R18" i="92"/>
  <c r="R19" i="92"/>
  <c r="R28" i="92"/>
  <c r="R8" i="92"/>
  <c r="Q28" i="92"/>
  <c r="L28" i="92"/>
  <c r="M10" i="92"/>
  <c r="M11" i="92"/>
  <c r="M12" i="92"/>
  <c r="M13" i="92"/>
  <c r="M14" i="92"/>
  <c r="M15" i="92"/>
  <c r="M16" i="92"/>
  <c r="M17" i="92"/>
  <c r="M18" i="92"/>
  <c r="M19" i="92"/>
  <c r="M20" i="92"/>
  <c r="R20" i="92" s="1"/>
  <c r="S20" i="92" s="1"/>
  <c r="M21" i="92"/>
  <c r="M22" i="92"/>
  <c r="M23" i="92"/>
  <c r="M28" i="92"/>
  <c r="M8" i="92"/>
  <c r="N21" i="92" l="1"/>
  <c r="R21" i="92"/>
  <c r="S21" i="92" s="1"/>
  <c r="N23" i="92"/>
  <c r="R23" i="92"/>
  <c r="S23" i="92" s="1"/>
  <c r="N22" i="92"/>
  <c r="R22" i="92"/>
  <c r="S22" i="92" s="1"/>
  <c r="H30" i="98"/>
  <c r="F9" i="71" s="1"/>
  <c r="H28" i="98"/>
  <c r="S8" i="92"/>
  <c r="E9" i="71"/>
  <c r="S14" i="92"/>
  <c r="S16" i="92"/>
  <c r="S28" i="92"/>
  <c r="S10" i="92"/>
  <c r="N16" i="92"/>
  <c r="N20" i="92"/>
  <c r="N18" i="92"/>
  <c r="S18" i="92"/>
  <c r="N14" i="92"/>
  <c r="N12" i="92"/>
  <c r="S12" i="92"/>
  <c r="N10" i="92"/>
  <c r="N8" i="92"/>
  <c r="N28" i="92"/>
  <c r="I28" i="92"/>
  <c r="AH241" i="96" l="1"/>
  <c r="AI241" i="96" s="1"/>
  <c r="AH229" i="96"/>
  <c r="AI229" i="96" s="1"/>
  <c r="AH230" i="96"/>
  <c r="AI230" i="96" s="1"/>
  <c r="AH231" i="96"/>
  <c r="AI231" i="96" s="1"/>
  <c r="AH232" i="96"/>
  <c r="AI232" i="96" s="1"/>
  <c r="AH233" i="96"/>
  <c r="AI233" i="96" s="1"/>
  <c r="AH234" i="96"/>
  <c r="AI234" i="96" s="1"/>
  <c r="AH235" i="96"/>
  <c r="AI235" i="96" s="1"/>
  <c r="AH236" i="96"/>
  <c r="AI236" i="96" s="1"/>
  <c r="AH237" i="96"/>
  <c r="AI237" i="96" s="1"/>
  <c r="AH238" i="96"/>
  <c r="AI238" i="96" s="1"/>
  <c r="AH239" i="96"/>
  <c r="AI239" i="96" s="1"/>
  <c r="AH240" i="96"/>
  <c r="AI240" i="96" s="1"/>
  <c r="AH228" i="96"/>
  <c r="AI228" i="96" s="1"/>
  <c r="AH222" i="96"/>
  <c r="AI222" i="96" s="1"/>
  <c r="AH223" i="96"/>
  <c r="AI223" i="96" s="1"/>
  <c r="AH224" i="96"/>
  <c r="AI224" i="96" s="1"/>
  <c r="AH225" i="96"/>
  <c r="AI225" i="96" s="1"/>
  <c r="AH226" i="96"/>
  <c r="AI226" i="96" s="1"/>
  <c r="AH221" i="96"/>
  <c r="AI221" i="96" s="1"/>
  <c r="AC229" i="96"/>
  <c r="AC230" i="96"/>
  <c r="AC231" i="96"/>
  <c r="AC232" i="96"/>
  <c r="AC233" i="96"/>
  <c r="AC234" i="96"/>
  <c r="AC235" i="96"/>
  <c r="AC236" i="96"/>
  <c r="AC237" i="96"/>
  <c r="AC238" i="96"/>
  <c r="AC239" i="96"/>
  <c r="AC240" i="96"/>
  <c r="AC241" i="96"/>
  <c r="AC228" i="96"/>
  <c r="AC222" i="96"/>
  <c r="AD222" i="96" s="1"/>
  <c r="AC223" i="96"/>
  <c r="AC224" i="96"/>
  <c r="AC225" i="96"/>
  <c r="AC226" i="96"/>
  <c r="AC221" i="96"/>
  <c r="Y229" i="96"/>
  <c r="Y230" i="96"/>
  <c r="Y231" i="96"/>
  <c r="Y232" i="96"/>
  <c r="Y233" i="96"/>
  <c r="Y234" i="96"/>
  <c r="Y235" i="96"/>
  <c r="Y236" i="96"/>
  <c r="Y237" i="96"/>
  <c r="Y238" i="96"/>
  <c r="Y239" i="96"/>
  <c r="Y240" i="96"/>
  <c r="Y241" i="96"/>
  <c r="Y228" i="96"/>
  <c r="Y222" i="96"/>
  <c r="Y223" i="96"/>
  <c r="Y224" i="96"/>
  <c r="Y225" i="96"/>
  <c r="Y226" i="96"/>
  <c r="Y221" i="96"/>
  <c r="AH212" i="96"/>
  <c r="AC212" i="96"/>
  <c r="Y212" i="96"/>
  <c r="AH190" i="96"/>
  <c r="AH191" i="96"/>
  <c r="AH192" i="96"/>
  <c r="AH193" i="96"/>
  <c r="AH194" i="96"/>
  <c r="AH195" i="96"/>
  <c r="AH196" i="96"/>
  <c r="AH197" i="96"/>
  <c r="AH189" i="96"/>
  <c r="AC190" i="96"/>
  <c r="AC191" i="96"/>
  <c r="AC192" i="96"/>
  <c r="AC193" i="96"/>
  <c r="AC194" i="96"/>
  <c r="AC195" i="96"/>
  <c r="AC196" i="96"/>
  <c r="AC197" i="96"/>
  <c r="AC189" i="96"/>
  <c r="Y190" i="96"/>
  <c r="Y191" i="96"/>
  <c r="Y192" i="96"/>
  <c r="Y193" i="96"/>
  <c r="Y194" i="96"/>
  <c r="Y195" i="96"/>
  <c r="Y196" i="96"/>
  <c r="Y197" i="96"/>
  <c r="AH171" i="96"/>
  <c r="AH172" i="96"/>
  <c r="AH173" i="96"/>
  <c r="AH176" i="96"/>
  <c r="AH177" i="96"/>
  <c r="AH178" i="96"/>
  <c r="AH179" i="96"/>
  <c r="AH180" i="96"/>
  <c r="AH181" i="96"/>
  <c r="AH182" i="96"/>
  <c r="AH183" i="96"/>
  <c r="AH184" i="96"/>
  <c r="AH185" i="96"/>
  <c r="AH186" i="96"/>
  <c r="AH187" i="96"/>
  <c r="AH170" i="96"/>
  <c r="AC171" i="96"/>
  <c r="AC172" i="96"/>
  <c r="AC173" i="96"/>
  <c r="AC176" i="96"/>
  <c r="AC177" i="96"/>
  <c r="AC178" i="96"/>
  <c r="AC179" i="96"/>
  <c r="AC180" i="96"/>
  <c r="AC181" i="96"/>
  <c r="AC182" i="96"/>
  <c r="AC183" i="96"/>
  <c r="AC184" i="96"/>
  <c r="AC185" i="96"/>
  <c r="AC186" i="96"/>
  <c r="AC187" i="96"/>
  <c r="AC170" i="96"/>
  <c r="Y171" i="96"/>
  <c r="Y172" i="96"/>
  <c r="Y173" i="96"/>
  <c r="Y176" i="96"/>
  <c r="Y177" i="96"/>
  <c r="Y178" i="96"/>
  <c r="Y179" i="96"/>
  <c r="Y180" i="96"/>
  <c r="Y181" i="96"/>
  <c r="Y182" i="96"/>
  <c r="Y183" i="96"/>
  <c r="Y184" i="96"/>
  <c r="Y185" i="96"/>
  <c r="Y186" i="96"/>
  <c r="Y187" i="96"/>
  <c r="AH87" i="96"/>
  <c r="AH88" i="96"/>
  <c r="AH89" i="96"/>
  <c r="AH90" i="96"/>
  <c r="AH91" i="96"/>
  <c r="AH92" i="96"/>
  <c r="AH93" i="96"/>
  <c r="AH94" i="96"/>
  <c r="AH95" i="96"/>
  <c r="AH96" i="96"/>
  <c r="AH97" i="96"/>
  <c r="AH98" i="96"/>
  <c r="AH99" i="96"/>
  <c r="AH100" i="96"/>
  <c r="AH101" i="96"/>
  <c r="AH102" i="96"/>
  <c r="AH103" i="96"/>
  <c r="AH104" i="96"/>
  <c r="AH105" i="96"/>
  <c r="AH106" i="96"/>
  <c r="AH107" i="96"/>
  <c r="AH108" i="96"/>
  <c r="AH109" i="96"/>
  <c r="AH110" i="96"/>
  <c r="AH111" i="96"/>
  <c r="AH112" i="96"/>
  <c r="AH113" i="96"/>
  <c r="AH114" i="96"/>
  <c r="AH115" i="96"/>
  <c r="AH116" i="96"/>
  <c r="AH117" i="96"/>
  <c r="AH118" i="96"/>
  <c r="AH119" i="96"/>
  <c r="AH120" i="96"/>
  <c r="AH121" i="96"/>
  <c r="AH122" i="96"/>
  <c r="AH123" i="96"/>
  <c r="AH124" i="96"/>
  <c r="AH125" i="96"/>
  <c r="AH126" i="96"/>
  <c r="AH127" i="96"/>
  <c r="AH86" i="96"/>
  <c r="AC87" i="96"/>
  <c r="AC88" i="96"/>
  <c r="AC89" i="96"/>
  <c r="AC90" i="96"/>
  <c r="AC91" i="96"/>
  <c r="AC92" i="96"/>
  <c r="AC93" i="96"/>
  <c r="AC94" i="96"/>
  <c r="AC95" i="96"/>
  <c r="AC96" i="96"/>
  <c r="AC97" i="96"/>
  <c r="AC98" i="96"/>
  <c r="AC99" i="96"/>
  <c r="AC100" i="96"/>
  <c r="AC101" i="96"/>
  <c r="AC102" i="96"/>
  <c r="AC103" i="96"/>
  <c r="AC104" i="96"/>
  <c r="AC105" i="96"/>
  <c r="AC106" i="96"/>
  <c r="AC107" i="96"/>
  <c r="AC108" i="96"/>
  <c r="AC109" i="96"/>
  <c r="AC110" i="96"/>
  <c r="AC111" i="96"/>
  <c r="AC112" i="96"/>
  <c r="AC113" i="96"/>
  <c r="AC114" i="96"/>
  <c r="AC115" i="96"/>
  <c r="AC116" i="96"/>
  <c r="AC117" i="96"/>
  <c r="AC118" i="96"/>
  <c r="AC119" i="96"/>
  <c r="AC120" i="96"/>
  <c r="AC121" i="96"/>
  <c r="AC122" i="96"/>
  <c r="AC123" i="96"/>
  <c r="AC124" i="96"/>
  <c r="AC125" i="96"/>
  <c r="AC126" i="96"/>
  <c r="AC127" i="96"/>
  <c r="AC86" i="96"/>
  <c r="Y87" i="96"/>
  <c r="Y88" i="96"/>
  <c r="Y89" i="96"/>
  <c r="Y90" i="96"/>
  <c r="Y91" i="96"/>
  <c r="Y92" i="96"/>
  <c r="Y93" i="96"/>
  <c r="Y94" i="96"/>
  <c r="Y95" i="96"/>
  <c r="Y96" i="96"/>
  <c r="Y97" i="96"/>
  <c r="Y98" i="96"/>
  <c r="Y99" i="96"/>
  <c r="Y100" i="96"/>
  <c r="Y101" i="96"/>
  <c r="Y102" i="96"/>
  <c r="Y103" i="96"/>
  <c r="Y104" i="96"/>
  <c r="Y105" i="96"/>
  <c r="Y106" i="96"/>
  <c r="Y107" i="96"/>
  <c r="Y108" i="96"/>
  <c r="Y109" i="96"/>
  <c r="Y110" i="96"/>
  <c r="Y111" i="96"/>
  <c r="Y112" i="96"/>
  <c r="Y113" i="96"/>
  <c r="Y114" i="96"/>
  <c r="Y115" i="96"/>
  <c r="Y116" i="96"/>
  <c r="Y117" i="96"/>
  <c r="Y118" i="96"/>
  <c r="Y119" i="96"/>
  <c r="Y120" i="96"/>
  <c r="Y121" i="96"/>
  <c r="Y122" i="96"/>
  <c r="Y123" i="96"/>
  <c r="Y124" i="96"/>
  <c r="Y125" i="96"/>
  <c r="Y126" i="96"/>
  <c r="Y127" i="96"/>
  <c r="AH40" i="96"/>
  <c r="AH41" i="96"/>
  <c r="AH42" i="96"/>
  <c r="AH43" i="96"/>
  <c r="AH44" i="96"/>
  <c r="AH45" i="96"/>
  <c r="AH46" i="96"/>
  <c r="AH47" i="96"/>
  <c r="AH48" i="96"/>
  <c r="AH49" i="96"/>
  <c r="AH50" i="96"/>
  <c r="AH39" i="96"/>
  <c r="AC44" i="96"/>
  <c r="AC43" i="96"/>
  <c r="AC42" i="96"/>
  <c r="AC41" i="96"/>
  <c r="AC40" i="96"/>
  <c r="AC39" i="96"/>
  <c r="AC45" i="96"/>
  <c r="AC46" i="96"/>
  <c r="AC47" i="96"/>
  <c r="AC48" i="96"/>
  <c r="AC49" i="96"/>
  <c r="AC50" i="96"/>
  <c r="AH37" i="96"/>
  <c r="AC37" i="96"/>
  <c r="AH35" i="96"/>
  <c r="AC35" i="96"/>
  <c r="AG14" i="90" l="1"/>
  <c r="AB14" i="90"/>
  <c r="AI15" i="90" l="1"/>
  <c r="AI14" i="90"/>
  <c r="AD15" i="90"/>
  <c r="AD14" i="90"/>
  <c r="H22" i="46"/>
  <c r="H23" i="46" s="1"/>
  <c r="H29" i="46" s="1"/>
  <c r="F188" i="90"/>
  <c r="F207" i="96"/>
  <c r="F217" i="96"/>
  <c r="F111" i="95"/>
  <c r="AI32" i="90" l="1"/>
  <c r="AD32" i="90"/>
  <c r="F242" i="96"/>
  <c r="AD241" i="96"/>
  <c r="Q241" i="96"/>
  <c r="AD240" i="96"/>
  <c r="Q240" i="96"/>
  <c r="AD239" i="96"/>
  <c r="Q239" i="96"/>
  <c r="AD238" i="96"/>
  <c r="Q238" i="96"/>
  <c r="AD237" i="96"/>
  <c r="Q237" i="96"/>
  <c r="AD236" i="96"/>
  <c r="Q236" i="96"/>
  <c r="AD235" i="96"/>
  <c r="Q235" i="96"/>
  <c r="AD234" i="96"/>
  <c r="Q234" i="96"/>
  <c r="AD233" i="96"/>
  <c r="Q233" i="96"/>
  <c r="AD232" i="96"/>
  <c r="Q232" i="96"/>
  <c r="AD231" i="96"/>
  <c r="Q231" i="96"/>
  <c r="AD230" i="96"/>
  <c r="Q230" i="96"/>
  <c r="AD229" i="96"/>
  <c r="Q229" i="96"/>
  <c r="AD228" i="96"/>
  <c r="Q228" i="96"/>
  <c r="F227" i="96"/>
  <c r="AD226" i="96"/>
  <c r="Q226" i="96"/>
  <c r="AD225" i="96"/>
  <c r="Q225" i="96"/>
  <c r="AD224" i="96"/>
  <c r="Q224" i="96"/>
  <c r="AD223" i="96"/>
  <c r="Q223" i="96"/>
  <c r="Q222" i="96"/>
  <c r="AD221" i="96"/>
  <c r="Q221" i="96"/>
  <c r="AG216" i="96"/>
  <c r="AI216" i="96" s="1"/>
  <c r="AB216" i="96"/>
  <c r="AD216" i="96" s="1"/>
  <c r="Y216" i="96"/>
  <c r="Y217" i="96" s="1"/>
  <c r="Q216" i="96"/>
  <c r="F215" i="96"/>
  <c r="AG212" i="96"/>
  <c r="AI212" i="96" s="1"/>
  <c r="AB212" i="96"/>
  <c r="AD212" i="96" s="1"/>
  <c r="Q212" i="96"/>
  <c r="AG211" i="96"/>
  <c r="AI211" i="96" s="1"/>
  <c r="AB211" i="96"/>
  <c r="AD211" i="96" s="1"/>
  <c r="Y211" i="96"/>
  <c r="Y215" i="96" s="1"/>
  <c r="Q211" i="96"/>
  <c r="AG208" i="96"/>
  <c r="AI208" i="96" s="1"/>
  <c r="AB208" i="96"/>
  <c r="AD208" i="96" s="1"/>
  <c r="Y208" i="96"/>
  <c r="Y210" i="96" s="1"/>
  <c r="Q208" i="96"/>
  <c r="AG197" i="96"/>
  <c r="AI197" i="96" s="1"/>
  <c r="AB197" i="96"/>
  <c r="AD197" i="96" s="1"/>
  <c r="Q197" i="96"/>
  <c r="AG196" i="96"/>
  <c r="AI196" i="96" s="1"/>
  <c r="AB196" i="96"/>
  <c r="AD196" i="96" s="1"/>
  <c r="Q196" i="96"/>
  <c r="AG195" i="96"/>
  <c r="AI195" i="96" s="1"/>
  <c r="AB195" i="96"/>
  <c r="AD195" i="96" s="1"/>
  <c r="Q195" i="96"/>
  <c r="AG194" i="96"/>
  <c r="AI194" i="96" s="1"/>
  <c r="AB194" i="96"/>
  <c r="AD194" i="96" s="1"/>
  <c r="Q194" i="96"/>
  <c r="AG193" i="96"/>
  <c r="AI193" i="96" s="1"/>
  <c r="AB193" i="96"/>
  <c r="AD193" i="96" s="1"/>
  <c r="Q193" i="96"/>
  <c r="AG192" i="96"/>
  <c r="AI192" i="96" s="1"/>
  <c r="AB192" i="96"/>
  <c r="AD192" i="96" s="1"/>
  <c r="Q192" i="96"/>
  <c r="AG191" i="96"/>
  <c r="AI191" i="96" s="1"/>
  <c r="AB191" i="96"/>
  <c r="AD191" i="96" s="1"/>
  <c r="Q191" i="96"/>
  <c r="AG190" i="96"/>
  <c r="AI190" i="96" s="1"/>
  <c r="AB190" i="96"/>
  <c r="AD190" i="96" s="1"/>
  <c r="Q190" i="96"/>
  <c r="AG189" i="96"/>
  <c r="AI189" i="96" s="1"/>
  <c r="AB189" i="96"/>
  <c r="AD189" i="96" s="1"/>
  <c r="Y189" i="96"/>
  <c r="Q189" i="96"/>
  <c r="F188" i="96"/>
  <c r="AG187" i="96"/>
  <c r="AI187" i="96" s="1"/>
  <c r="AB187" i="96"/>
  <c r="AD187" i="96" s="1"/>
  <c r="Q187" i="96"/>
  <c r="AG186" i="96"/>
  <c r="AI186" i="96" s="1"/>
  <c r="AB186" i="96"/>
  <c r="AD186" i="96" s="1"/>
  <c r="Q186" i="96"/>
  <c r="AG185" i="96"/>
  <c r="AI185" i="96" s="1"/>
  <c r="AB185" i="96"/>
  <c r="AD185" i="96" s="1"/>
  <c r="Q185" i="96"/>
  <c r="AG184" i="96"/>
  <c r="AI184" i="96" s="1"/>
  <c r="AB184" i="96"/>
  <c r="AD184" i="96" s="1"/>
  <c r="Q184" i="96"/>
  <c r="AG183" i="96"/>
  <c r="AI183" i="96" s="1"/>
  <c r="AB183" i="96"/>
  <c r="AD183" i="96" s="1"/>
  <c r="Q183" i="96"/>
  <c r="AG182" i="96"/>
  <c r="AI182" i="96" s="1"/>
  <c r="AB182" i="96"/>
  <c r="AD182" i="96" s="1"/>
  <c r="Q182" i="96"/>
  <c r="AG181" i="96"/>
  <c r="AI181" i="96" s="1"/>
  <c r="AB181" i="96"/>
  <c r="AD181" i="96" s="1"/>
  <c r="Q181" i="96"/>
  <c r="AG180" i="96"/>
  <c r="AI180" i="96" s="1"/>
  <c r="AB180" i="96"/>
  <c r="AD180" i="96" s="1"/>
  <c r="Q180" i="96"/>
  <c r="AG179" i="96"/>
  <c r="AI179" i="96" s="1"/>
  <c r="AB179" i="96"/>
  <c r="AD179" i="96" s="1"/>
  <c r="Q179" i="96"/>
  <c r="AG178" i="96"/>
  <c r="AI178" i="96" s="1"/>
  <c r="AB178" i="96"/>
  <c r="AD178" i="96" s="1"/>
  <c r="Q178" i="96"/>
  <c r="AG177" i="96"/>
  <c r="AI177" i="96" s="1"/>
  <c r="AB177" i="96"/>
  <c r="AD177" i="96" s="1"/>
  <c r="Q177" i="96"/>
  <c r="AG176" i="96"/>
  <c r="AI176" i="96" s="1"/>
  <c r="AB176" i="96"/>
  <c r="AD176" i="96" s="1"/>
  <c r="Q176" i="96"/>
  <c r="AG173" i="96"/>
  <c r="AI173" i="96" s="1"/>
  <c r="AB173" i="96"/>
  <c r="AD173" i="96" s="1"/>
  <c r="Q173" i="96"/>
  <c r="AG172" i="96"/>
  <c r="AI172" i="96" s="1"/>
  <c r="AB172" i="96"/>
  <c r="AD172" i="96" s="1"/>
  <c r="Q172" i="96"/>
  <c r="AG171" i="96"/>
  <c r="AI171" i="96" s="1"/>
  <c r="AB171" i="96"/>
  <c r="AD171" i="96" s="1"/>
  <c r="Q171" i="96"/>
  <c r="AG170" i="96"/>
  <c r="AI170" i="96" s="1"/>
  <c r="AB170" i="96"/>
  <c r="AD170" i="96" s="1"/>
  <c r="AD188" i="96" s="1"/>
  <c r="Y170" i="96"/>
  <c r="Y188" i="96" s="1"/>
  <c r="Q170" i="96"/>
  <c r="F168" i="96"/>
  <c r="AG127" i="96"/>
  <c r="AI127" i="96" s="1"/>
  <c r="AB127" i="96"/>
  <c r="AD127" i="96" s="1"/>
  <c r="AG126" i="96"/>
  <c r="AI126" i="96" s="1"/>
  <c r="AB126" i="96"/>
  <c r="AD126" i="96" s="1"/>
  <c r="AG125" i="96"/>
  <c r="AI125" i="96" s="1"/>
  <c r="AB125" i="96"/>
  <c r="AD125" i="96" s="1"/>
  <c r="AG124" i="96"/>
  <c r="AI124" i="96" s="1"/>
  <c r="AB124" i="96"/>
  <c r="AD124" i="96" s="1"/>
  <c r="AG123" i="96"/>
  <c r="AI123" i="96" s="1"/>
  <c r="AB123" i="96"/>
  <c r="AD123" i="96" s="1"/>
  <c r="AG122" i="96"/>
  <c r="AI122" i="96" s="1"/>
  <c r="AB122" i="96"/>
  <c r="AD122" i="96" s="1"/>
  <c r="AG121" i="96"/>
  <c r="AI121" i="96" s="1"/>
  <c r="AB121" i="96"/>
  <c r="AD121" i="96" s="1"/>
  <c r="AG120" i="96"/>
  <c r="AI120" i="96" s="1"/>
  <c r="AB120" i="96"/>
  <c r="AD120" i="96" s="1"/>
  <c r="AG119" i="96"/>
  <c r="AI119" i="96" s="1"/>
  <c r="AB119" i="96"/>
  <c r="AD119" i="96" s="1"/>
  <c r="AG118" i="96"/>
  <c r="AI118" i="96" s="1"/>
  <c r="AB118" i="96"/>
  <c r="AD118" i="96" s="1"/>
  <c r="AG117" i="96"/>
  <c r="AI117" i="96" s="1"/>
  <c r="AB117" i="96"/>
  <c r="AD117" i="96" s="1"/>
  <c r="AG116" i="96"/>
  <c r="AI116" i="96" s="1"/>
  <c r="AB116" i="96"/>
  <c r="AD116" i="96" s="1"/>
  <c r="AG115" i="96"/>
  <c r="AI115" i="96" s="1"/>
  <c r="AB115" i="96"/>
  <c r="AD115" i="96" s="1"/>
  <c r="AG114" i="96"/>
  <c r="AI114" i="96" s="1"/>
  <c r="AB114" i="96"/>
  <c r="AD114" i="96" s="1"/>
  <c r="AG113" i="96"/>
  <c r="AI113" i="96" s="1"/>
  <c r="AB113" i="96"/>
  <c r="AD113" i="96" s="1"/>
  <c r="AG112" i="96"/>
  <c r="AI112" i="96" s="1"/>
  <c r="AB112" i="96"/>
  <c r="AD112" i="96" s="1"/>
  <c r="AG111" i="96"/>
  <c r="AI111" i="96" s="1"/>
  <c r="AB111" i="96"/>
  <c r="AD111" i="96" s="1"/>
  <c r="AG110" i="96"/>
  <c r="AI110" i="96" s="1"/>
  <c r="AB110" i="96"/>
  <c r="AD110" i="96" s="1"/>
  <c r="AG109" i="96"/>
  <c r="AI109" i="96" s="1"/>
  <c r="AB109" i="96"/>
  <c r="AD109" i="96" s="1"/>
  <c r="AG108" i="96"/>
  <c r="AI108" i="96" s="1"/>
  <c r="AB108" i="96"/>
  <c r="AD108" i="96" s="1"/>
  <c r="AG107" i="96"/>
  <c r="AI107" i="96" s="1"/>
  <c r="AB107" i="96"/>
  <c r="AD107" i="96" s="1"/>
  <c r="AG106" i="96"/>
  <c r="AI106" i="96" s="1"/>
  <c r="AB106" i="96"/>
  <c r="AD106" i="96" s="1"/>
  <c r="AG105" i="96"/>
  <c r="AI105" i="96" s="1"/>
  <c r="AB105" i="96"/>
  <c r="AD105" i="96" s="1"/>
  <c r="AG104" i="96"/>
  <c r="AI104" i="96" s="1"/>
  <c r="AB104" i="96"/>
  <c r="AD104" i="96" s="1"/>
  <c r="AG103" i="96"/>
  <c r="AI103" i="96" s="1"/>
  <c r="AB103" i="96"/>
  <c r="AD103" i="96" s="1"/>
  <c r="AG102" i="96"/>
  <c r="AI102" i="96" s="1"/>
  <c r="AB102" i="96"/>
  <c r="AD102" i="96" s="1"/>
  <c r="AG101" i="96"/>
  <c r="AI101" i="96" s="1"/>
  <c r="AB101" i="96"/>
  <c r="AD101" i="96" s="1"/>
  <c r="AG100" i="96"/>
  <c r="AI100" i="96" s="1"/>
  <c r="AB100" i="96"/>
  <c r="AD100" i="96" s="1"/>
  <c r="AG99" i="96"/>
  <c r="AI99" i="96" s="1"/>
  <c r="AB99" i="96"/>
  <c r="AD99" i="96" s="1"/>
  <c r="AG98" i="96"/>
  <c r="AI98" i="96" s="1"/>
  <c r="AB98" i="96"/>
  <c r="AD98" i="96" s="1"/>
  <c r="AG97" i="96"/>
  <c r="AI97" i="96" s="1"/>
  <c r="AB97" i="96"/>
  <c r="AD97" i="96" s="1"/>
  <c r="AG96" i="96"/>
  <c r="AI96" i="96" s="1"/>
  <c r="AB96" i="96"/>
  <c r="AD96" i="96" s="1"/>
  <c r="AG95" i="96"/>
  <c r="AI95" i="96" s="1"/>
  <c r="AB95" i="96"/>
  <c r="AD95" i="96" s="1"/>
  <c r="AG94" i="96"/>
  <c r="AI94" i="96" s="1"/>
  <c r="AB94" i="96"/>
  <c r="AD94" i="96" s="1"/>
  <c r="AG93" i="96"/>
  <c r="AI93" i="96" s="1"/>
  <c r="AB93" i="96"/>
  <c r="AD93" i="96" s="1"/>
  <c r="AG92" i="96"/>
  <c r="AI92" i="96" s="1"/>
  <c r="AB92" i="96"/>
  <c r="AD92" i="96" s="1"/>
  <c r="AG91" i="96"/>
  <c r="AI91" i="96" s="1"/>
  <c r="AB91" i="96"/>
  <c r="AD91" i="96" s="1"/>
  <c r="AG90" i="96"/>
  <c r="AI90" i="96" s="1"/>
  <c r="AB90" i="96"/>
  <c r="AD90" i="96" s="1"/>
  <c r="AG89" i="96"/>
  <c r="AI89" i="96" s="1"/>
  <c r="AB89" i="96"/>
  <c r="AD89" i="96" s="1"/>
  <c r="AG88" i="96"/>
  <c r="AI88" i="96" s="1"/>
  <c r="AB88" i="96"/>
  <c r="AD88" i="96" s="1"/>
  <c r="AG87" i="96"/>
  <c r="AI87" i="96" s="1"/>
  <c r="AB87" i="96"/>
  <c r="AD87" i="96" s="1"/>
  <c r="AG86" i="96"/>
  <c r="AI86" i="96" s="1"/>
  <c r="AB86" i="96"/>
  <c r="AD86" i="96" s="1"/>
  <c r="Y86" i="96"/>
  <c r="Y168" i="96" s="1"/>
  <c r="AG83" i="96"/>
  <c r="AI83" i="96" s="1"/>
  <c r="AB83" i="96"/>
  <c r="AD83" i="96" s="1"/>
  <c r="Y83" i="96"/>
  <c r="Y85" i="96" s="1"/>
  <c r="F82" i="96"/>
  <c r="AG50" i="96"/>
  <c r="AI50" i="96" s="1"/>
  <c r="AB50" i="96"/>
  <c r="AD50" i="96" s="1"/>
  <c r="Y50" i="96"/>
  <c r="Q50" i="96"/>
  <c r="AG49" i="96"/>
  <c r="AI49" i="96" s="1"/>
  <c r="AB49" i="96"/>
  <c r="AD49" i="96" s="1"/>
  <c r="Y49" i="96"/>
  <c r="Q49" i="96"/>
  <c r="AG48" i="96"/>
  <c r="AI48" i="96" s="1"/>
  <c r="AB48" i="96"/>
  <c r="AD48" i="96" s="1"/>
  <c r="Y48" i="96"/>
  <c r="Q48" i="96"/>
  <c r="AG47" i="96"/>
  <c r="AI47" i="96" s="1"/>
  <c r="AB47" i="96"/>
  <c r="AD47" i="96" s="1"/>
  <c r="Y47" i="96"/>
  <c r="Q47" i="96"/>
  <c r="AG46" i="96"/>
  <c r="AI46" i="96" s="1"/>
  <c r="AB46" i="96"/>
  <c r="AD46" i="96" s="1"/>
  <c r="Y46" i="96"/>
  <c r="Q46" i="96"/>
  <c r="AG45" i="96"/>
  <c r="AI45" i="96" s="1"/>
  <c r="AB45" i="96"/>
  <c r="AD45" i="96" s="1"/>
  <c r="Y45" i="96"/>
  <c r="Q45" i="96"/>
  <c r="AG44" i="96"/>
  <c r="AI44" i="96" s="1"/>
  <c r="AB44" i="96"/>
  <c r="AD44" i="96" s="1"/>
  <c r="Y44" i="96"/>
  <c r="Q44" i="96"/>
  <c r="AG43" i="96"/>
  <c r="AI43" i="96" s="1"/>
  <c r="AB43" i="96"/>
  <c r="AD43" i="96" s="1"/>
  <c r="Y43" i="96"/>
  <c r="Q43" i="96"/>
  <c r="AG42" i="96"/>
  <c r="AI42" i="96" s="1"/>
  <c r="AB42" i="96"/>
  <c r="AD42" i="96" s="1"/>
  <c r="Y42" i="96"/>
  <c r="Q42" i="96"/>
  <c r="AG41" i="96"/>
  <c r="AI41" i="96" s="1"/>
  <c r="AB41" i="96"/>
  <c r="AD41" i="96" s="1"/>
  <c r="Y41" i="96"/>
  <c r="Q41" i="96"/>
  <c r="AG40" i="96"/>
  <c r="AI40" i="96" s="1"/>
  <c r="AB40" i="96"/>
  <c r="AD40" i="96" s="1"/>
  <c r="Y40" i="96"/>
  <c r="Q40" i="96"/>
  <c r="AG39" i="96"/>
  <c r="AI39" i="96" s="1"/>
  <c r="AB39" i="96"/>
  <c r="AD39" i="96" s="1"/>
  <c r="Y39" i="96"/>
  <c r="Q39" i="96"/>
  <c r="F38" i="96"/>
  <c r="AG37" i="96"/>
  <c r="AI37" i="96" s="1"/>
  <c r="AB37" i="96"/>
  <c r="AD37" i="96" s="1"/>
  <c r="Y37" i="96"/>
  <c r="Q37" i="96"/>
  <c r="AG35" i="96"/>
  <c r="AI35" i="96" s="1"/>
  <c r="AB35" i="96"/>
  <c r="AD35" i="96" s="1"/>
  <c r="Y35" i="96"/>
  <c r="Q35" i="96"/>
  <c r="AG33" i="96"/>
  <c r="AI33" i="96" s="1"/>
  <c r="AI38" i="96" s="1"/>
  <c r="AB33" i="96"/>
  <c r="AD33" i="96" s="1"/>
  <c r="AD38" i="96" s="1"/>
  <c r="Y33" i="96"/>
  <c r="Y38" i="96" s="1"/>
  <c r="Q33" i="96"/>
  <c r="F32" i="96"/>
  <c r="AG13" i="96"/>
  <c r="AI13" i="96" s="1"/>
  <c r="AB13" i="96"/>
  <c r="AD13" i="96" s="1"/>
  <c r="Y13" i="96"/>
  <c r="Q13" i="96"/>
  <c r="AG12" i="96"/>
  <c r="AI12" i="96" s="1"/>
  <c r="AB12" i="96"/>
  <c r="AD12" i="96" s="1"/>
  <c r="Y12" i="96"/>
  <c r="Q12" i="96"/>
  <c r="AG11" i="96"/>
  <c r="AI11" i="96" s="1"/>
  <c r="AB11" i="96"/>
  <c r="AD11" i="96" s="1"/>
  <c r="Y11" i="96"/>
  <c r="Q11" i="96"/>
  <c r="AG10" i="96"/>
  <c r="AI10" i="96" s="1"/>
  <c r="AB10" i="96"/>
  <c r="AD10" i="96" s="1"/>
  <c r="Y10" i="96"/>
  <c r="Q10" i="96"/>
  <c r="AG9" i="96"/>
  <c r="AI9" i="96" s="1"/>
  <c r="AB9" i="96"/>
  <c r="AD9" i="96" s="1"/>
  <c r="Y9" i="96"/>
  <c r="Q9" i="96"/>
  <c r="AG8" i="96"/>
  <c r="AI8" i="96" s="1"/>
  <c r="AB8" i="96"/>
  <c r="AD8" i="96" s="1"/>
  <c r="Y8" i="96"/>
  <c r="Q8" i="96"/>
  <c r="AG7" i="96"/>
  <c r="AI7" i="96" s="1"/>
  <c r="AB7" i="96"/>
  <c r="AD7" i="96" s="1"/>
  <c r="Y7" i="96"/>
  <c r="Q7" i="96"/>
  <c r="AG6" i="96"/>
  <c r="AI6" i="96" s="1"/>
  <c r="AB6" i="96"/>
  <c r="AD6" i="96" s="1"/>
  <c r="Y6" i="96"/>
  <c r="Q6" i="96"/>
  <c r="AG214" i="90"/>
  <c r="AI214" i="90" s="1"/>
  <c r="AB214" i="90"/>
  <c r="AD214" i="90" s="1"/>
  <c r="Q214" i="90"/>
  <c r="AG213" i="90"/>
  <c r="AI213" i="90" s="1"/>
  <c r="AB213" i="90"/>
  <c r="AD213" i="90" s="1"/>
  <c r="Y215" i="90"/>
  <c r="Q213" i="90"/>
  <c r="AG206" i="90"/>
  <c r="AI206" i="90" s="1"/>
  <c r="AB206" i="90"/>
  <c r="AD206" i="90" s="1"/>
  <c r="Y206" i="90"/>
  <c r="Q206" i="90"/>
  <c r="AG205" i="90"/>
  <c r="AI205" i="90" s="1"/>
  <c r="AB205" i="90"/>
  <c r="AD205" i="90" s="1"/>
  <c r="Y205" i="90"/>
  <c r="Q205" i="90"/>
  <c r="AG204" i="90"/>
  <c r="AI204" i="90" s="1"/>
  <c r="AB204" i="90"/>
  <c r="AD204" i="90" s="1"/>
  <c r="Y204" i="90"/>
  <c r="Q204" i="90"/>
  <c r="AG203" i="90"/>
  <c r="AI203" i="90" s="1"/>
  <c r="AB203" i="90"/>
  <c r="AD203" i="90" s="1"/>
  <c r="Y203" i="90"/>
  <c r="AG202" i="90"/>
  <c r="AI202" i="90" s="1"/>
  <c r="AB202" i="90"/>
  <c r="AD202" i="90" s="1"/>
  <c r="Y202" i="90"/>
  <c r="AG201" i="90"/>
  <c r="AI201" i="90" s="1"/>
  <c r="AB201" i="90"/>
  <c r="AD201" i="90" s="1"/>
  <c r="AG200" i="90"/>
  <c r="AI200" i="90" s="1"/>
  <c r="AB200" i="90"/>
  <c r="AD200" i="90" s="1"/>
  <c r="Y200" i="90"/>
  <c r="AG199" i="90"/>
  <c r="AI199" i="90" s="1"/>
  <c r="AB199" i="90"/>
  <c r="AD199" i="90" s="1"/>
  <c r="AG198" i="90"/>
  <c r="AI198" i="90" s="1"/>
  <c r="AB198" i="90"/>
  <c r="AD198" i="90" s="1"/>
  <c r="AG187" i="90"/>
  <c r="AI187" i="90" s="1"/>
  <c r="AB187" i="90"/>
  <c r="AD187" i="90" s="1"/>
  <c r="Y187" i="90"/>
  <c r="AG186" i="90"/>
  <c r="AI186" i="90" s="1"/>
  <c r="AB186" i="90"/>
  <c r="AD186" i="90" s="1"/>
  <c r="Y186" i="90"/>
  <c r="AG185" i="90"/>
  <c r="AI185" i="90" s="1"/>
  <c r="AB185" i="90"/>
  <c r="AD185" i="90" s="1"/>
  <c r="Y185" i="90"/>
  <c r="AG184" i="90"/>
  <c r="AI184" i="90" s="1"/>
  <c r="AB184" i="90"/>
  <c r="AD184" i="90" s="1"/>
  <c r="Y184" i="90"/>
  <c r="AG183" i="90"/>
  <c r="AI183" i="90" s="1"/>
  <c r="AB183" i="90"/>
  <c r="AD183" i="90" s="1"/>
  <c r="Y183" i="90"/>
  <c r="AG182" i="90"/>
  <c r="AI182" i="90" s="1"/>
  <c r="AB182" i="90"/>
  <c r="AD182" i="90" s="1"/>
  <c r="Y182" i="90"/>
  <c r="AG181" i="90"/>
  <c r="AI181" i="90" s="1"/>
  <c r="AB181" i="90"/>
  <c r="AD181" i="90" s="1"/>
  <c r="Y181" i="90"/>
  <c r="AG180" i="90"/>
  <c r="AI180" i="90" s="1"/>
  <c r="AB180" i="90"/>
  <c r="AD180" i="90" s="1"/>
  <c r="Y180" i="90"/>
  <c r="AG179" i="90"/>
  <c r="AI179" i="90" s="1"/>
  <c r="AB179" i="90"/>
  <c r="AD179" i="90" s="1"/>
  <c r="Y179" i="90"/>
  <c r="AG178" i="90"/>
  <c r="AI178" i="90" s="1"/>
  <c r="AB178" i="90"/>
  <c r="AD178" i="90" s="1"/>
  <c r="Y178" i="90"/>
  <c r="AG177" i="90"/>
  <c r="AI177" i="90" s="1"/>
  <c r="AB177" i="90"/>
  <c r="AD177" i="90" s="1"/>
  <c r="Y177" i="90"/>
  <c r="AG176" i="90"/>
  <c r="AI176" i="90" s="1"/>
  <c r="AB176" i="90"/>
  <c r="AD176" i="90" s="1"/>
  <c r="Y176" i="90"/>
  <c r="AG173" i="90"/>
  <c r="AI173" i="90" s="1"/>
  <c r="AB173" i="90"/>
  <c r="AD173" i="90" s="1"/>
  <c r="Y173" i="90"/>
  <c r="AG172" i="90"/>
  <c r="AI172" i="90" s="1"/>
  <c r="AB172" i="90"/>
  <c r="AD172" i="90" s="1"/>
  <c r="Y172" i="90"/>
  <c r="AG171" i="90"/>
  <c r="AI171" i="90" s="1"/>
  <c r="AB171" i="90"/>
  <c r="AD171" i="90" s="1"/>
  <c r="Y171" i="90"/>
  <c r="AG170" i="90"/>
  <c r="AI170" i="90" s="1"/>
  <c r="AB170" i="90"/>
  <c r="AD170" i="90" s="1"/>
  <c r="AG138" i="90"/>
  <c r="AB138" i="90"/>
  <c r="AG139" i="90"/>
  <c r="AB139" i="90"/>
  <c r="AB142" i="90"/>
  <c r="AG142" i="90"/>
  <c r="AG167" i="90"/>
  <c r="AB167" i="90"/>
  <c r="AG166" i="90"/>
  <c r="AB166" i="90"/>
  <c r="AG163" i="90"/>
  <c r="AB163" i="90"/>
  <c r="AG162" i="90"/>
  <c r="AB162" i="90"/>
  <c r="AG159" i="90"/>
  <c r="AB159" i="90"/>
  <c r="AG158" i="90"/>
  <c r="AB158" i="90"/>
  <c r="AG155" i="90"/>
  <c r="AB155" i="90"/>
  <c r="AG154" i="90"/>
  <c r="AB154" i="90"/>
  <c r="AG151" i="90"/>
  <c r="AB151" i="90"/>
  <c r="AG150" i="90"/>
  <c r="AB150" i="90"/>
  <c r="AG147" i="90"/>
  <c r="AB147" i="90"/>
  <c r="AG146" i="90"/>
  <c r="AB146" i="90"/>
  <c r="AG135" i="90"/>
  <c r="AB135" i="90"/>
  <c r="AG134" i="90"/>
  <c r="AB134" i="90"/>
  <c r="AG131" i="90"/>
  <c r="AB131" i="90"/>
  <c r="AG130" i="90"/>
  <c r="AB130" i="90"/>
  <c r="Y84" i="90"/>
  <c r="Y85" i="90" s="1"/>
  <c r="Q37" i="90"/>
  <c r="Y188" i="90" l="1"/>
  <c r="AD188" i="90"/>
  <c r="AI188" i="90"/>
  <c r="AI188" i="96"/>
  <c r="AI215" i="90"/>
  <c r="AD215" i="90"/>
  <c r="AD146" i="90"/>
  <c r="AD147" i="90"/>
  <c r="AD158" i="90"/>
  <c r="AD159" i="90"/>
  <c r="AI143" i="90"/>
  <c r="AI142" i="90"/>
  <c r="AI147" i="90"/>
  <c r="AI146" i="90"/>
  <c r="AI159" i="90"/>
  <c r="AI158" i="90"/>
  <c r="AD142" i="90"/>
  <c r="AD143" i="90"/>
  <c r="AD130" i="90"/>
  <c r="AD131" i="90"/>
  <c r="AD150" i="90"/>
  <c r="AD151" i="90"/>
  <c r="AD162" i="90"/>
  <c r="AD163" i="90"/>
  <c r="AD138" i="90"/>
  <c r="AD139" i="90"/>
  <c r="AI163" i="90"/>
  <c r="AI162" i="90"/>
  <c r="AI207" i="90"/>
  <c r="AI130" i="90"/>
  <c r="AI131" i="90"/>
  <c r="AI151" i="90"/>
  <c r="AI150" i="90"/>
  <c r="AI138" i="90"/>
  <c r="AI139" i="90"/>
  <c r="AD207" i="90"/>
  <c r="AD134" i="90"/>
  <c r="AD135" i="90"/>
  <c r="AD154" i="90"/>
  <c r="AD155" i="90"/>
  <c r="AD166" i="90"/>
  <c r="AD167" i="90"/>
  <c r="AI134" i="90"/>
  <c r="AI135" i="90"/>
  <c r="AI155" i="90"/>
  <c r="AI154" i="90"/>
  <c r="AI167" i="90"/>
  <c r="AI166" i="90"/>
  <c r="Y207" i="90"/>
  <c r="Y32" i="96"/>
  <c r="Y82" i="96"/>
  <c r="AD242" i="96"/>
  <c r="AI242" i="96"/>
  <c r="AD210" i="96"/>
  <c r="AD85" i="96"/>
  <c r="AI210" i="96"/>
  <c r="AD217" i="96"/>
  <c r="AI85" i="96"/>
  <c r="AI217" i="96"/>
  <c r="AI32" i="96"/>
  <c r="AD215" i="96"/>
  <c r="AD32" i="96"/>
  <c r="AD168" i="96"/>
  <c r="AI168" i="96"/>
  <c r="Y242" i="96"/>
  <c r="AD82" i="96"/>
  <c r="AD207" i="96"/>
  <c r="AI82" i="96"/>
  <c r="AI207" i="96"/>
  <c r="AI215" i="96"/>
  <c r="Y227" i="96"/>
  <c r="Y207" i="96"/>
  <c r="AI227" i="96"/>
  <c r="AD227" i="96"/>
  <c r="Y218" i="96" l="1"/>
  <c r="AI168" i="90"/>
  <c r="AD168" i="90"/>
  <c r="AD243" i="96"/>
  <c r="AD218" i="96"/>
  <c r="Y243" i="96"/>
  <c r="AI218" i="96"/>
  <c r="AI243" i="96"/>
  <c r="AD245" i="96" l="1"/>
  <c r="AD247" i="96" s="1"/>
  <c r="AD249" i="96" s="1"/>
  <c r="Y245" i="96"/>
  <c r="AI245" i="96"/>
  <c r="F138" i="95"/>
  <c r="F137" i="95"/>
  <c r="AH136" i="95"/>
  <c r="AK136" i="95" s="1"/>
  <c r="AE136" i="95"/>
  <c r="AB136" i="95"/>
  <c r="Y136" i="95"/>
  <c r="P136" i="95"/>
  <c r="AH135" i="95"/>
  <c r="AK135" i="95" s="1"/>
  <c r="AE135" i="95"/>
  <c r="AB135" i="95"/>
  <c r="Y135" i="95"/>
  <c r="P135" i="95"/>
  <c r="AH134" i="95"/>
  <c r="AK134" i="95" s="1"/>
  <c r="AE134" i="95"/>
  <c r="AB134" i="95"/>
  <c r="Y134" i="95"/>
  <c r="P134" i="95"/>
  <c r="AH133" i="95"/>
  <c r="AK133" i="95" s="1"/>
  <c r="AE133" i="95"/>
  <c r="AB133" i="95"/>
  <c r="Y133" i="95"/>
  <c r="P133" i="95"/>
  <c r="AH132" i="95"/>
  <c r="AK132" i="95" s="1"/>
  <c r="AE132" i="95"/>
  <c r="AB132" i="95"/>
  <c r="Y132" i="95"/>
  <c r="P132" i="95"/>
  <c r="AH131" i="95"/>
  <c r="AK131" i="95" s="1"/>
  <c r="AE131" i="95"/>
  <c r="AB131" i="95"/>
  <c r="Y131" i="95"/>
  <c r="P131" i="95"/>
  <c r="AH130" i="95"/>
  <c r="AK130" i="95" s="1"/>
  <c r="AE130" i="95"/>
  <c r="AB130" i="95"/>
  <c r="Y130" i="95"/>
  <c r="P130" i="95"/>
  <c r="AH129" i="95"/>
  <c r="AK129" i="95" s="1"/>
  <c r="AE129" i="95"/>
  <c r="AB129" i="95"/>
  <c r="Y129" i="95"/>
  <c r="P129" i="95"/>
  <c r="AH128" i="95"/>
  <c r="AK128" i="95" s="1"/>
  <c r="AE128" i="95"/>
  <c r="AB128" i="95"/>
  <c r="Y128" i="95"/>
  <c r="P128" i="95"/>
  <c r="AH127" i="95"/>
  <c r="AK127" i="95" s="1"/>
  <c r="AE127" i="95"/>
  <c r="AB127" i="95"/>
  <c r="Y127" i="95"/>
  <c r="P127" i="95"/>
  <c r="AH126" i="95"/>
  <c r="AK126" i="95" s="1"/>
  <c r="AE126" i="95"/>
  <c r="AB126" i="95"/>
  <c r="Y126" i="95"/>
  <c r="P126" i="95"/>
  <c r="AH125" i="95"/>
  <c r="AK125" i="95" s="1"/>
  <c r="AE125" i="95"/>
  <c r="AB125" i="95"/>
  <c r="Y125" i="95"/>
  <c r="P125" i="95"/>
  <c r="AH124" i="95"/>
  <c r="AK124" i="95" s="1"/>
  <c r="AE124" i="95"/>
  <c r="AB124" i="95"/>
  <c r="Y124" i="95"/>
  <c r="P124" i="95"/>
  <c r="AH123" i="95"/>
  <c r="AK123" i="95" s="1"/>
  <c r="AE123" i="95"/>
  <c r="AB123" i="95"/>
  <c r="Y123" i="95"/>
  <c r="P123" i="95"/>
  <c r="F122" i="95"/>
  <c r="AH121" i="95"/>
  <c r="AK121" i="95" s="1"/>
  <c r="AE121" i="95"/>
  <c r="AB121" i="95"/>
  <c r="Y121" i="95"/>
  <c r="P121" i="95"/>
  <c r="AH120" i="95"/>
  <c r="AK120" i="95" s="1"/>
  <c r="AE120" i="95"/>
  <c r="AB120" i="95"/>
  <c r="Y120" i="95"/>
  <c r="P120" i="95"/>
  <c r="AH119" i="95"/>
  <c r="AK119" i="95" s="1"/>
  <c r="AE119" i="95"/>
  <c r="AB119" i="95"/>
  <c r="Y119" i="95"/>
  <c r="P119" i="95"/>
  <c r="AH118" i="95"/>
  <c r="AK118" i="95" s="1"/>
  <c r="AE118" i="95"/>
  <c r="AB118" i="95"/>
  <c r="Y118" i="95"/>
  <c r="P118" i="95"/>
  <c r="AH117" i="95"/>
  <c r="AK117" i="95" s="1"/>
  <c r="AE117" i="95"/>
  <c r="AB117" i="95"/>
  <c r="Y117" i="95"/>
  <c r="P117" i="95"/>
  <c r="AH116" i="95"/>
  <c r="AK116" i="95" s="1"/>
  <c r="AE116" i="95"/>
  <c r="AB116" i="95"/>
  <c r="Y116" i="95"/>
  <c r="P116" i="95"/>
  <c r="AH110" i="95"/>
  <c r="AK110" i="95" s="1"/>
  <c r="AK111" i="95" s="1"/>
  <c r="AE110" i="95"/>
  <c r="AE111" i="95" s="1"/>
  <c r="AB110" i="95"/>
  <c r="Y110" i="95"/>
  <c r="Y111" i="95" s="1"/>
  <c r="P110" i="95"/>
  <c r="F109" i="95"/>
  <c r="AH108" i="95"/>
  <c r="AK108" i="95" s="1"/>
  <c r="AE108" i="95"/>
  <c r="AB108" i="95"/>
  <c r="P108" i="95"/>
  <c r="AH107" i="95"/>
  <c r="AK107" i="95" s="1"/>
  <c r="AE107" i="95"/>
  <c r="AB107" i="95"/>
  <c r="Y107" i="95"/>
  <c r="Y109" i="95" s="1"/>
  <c r="P107" i="95"/>
  <c r="F106" i="95"/>
  <c r="AH105" i="95"/>
  <c r="AK105" i="95" s="1"/>
  <c r="AK106" i="95" s="1"/>
  <c r="AE105" i="95"/>
  <c r="AE106" i="95" s="1"/>
  <c r="AB105" i="95"/>
  <c r="Y105" i="95"/>
  <c r="Y106" i="95" s="1"/>
  <c r="P105" i="95"/>
  <c r="F104" i="95"/>
  <c r="AH103" i="95"/>
  <c r="AK103" i="95" s="1"/>
  <c r="AE103" i="95"/>
  <c r="AB103" i="95"/>
  <c r="Y103" i="95"/>
  <c r="P103" i="95"/>
  <c r="AH102" i="95"/>
  <c r="AK102" i="95" s="1"/>
  <c r="AE102" i="95"/>
  <c r="AB102" i="95"/>
  <c r="Y102" i="95"/>
  <c r="P102" i="95"/>
  <c r="AH101" i="95"/>
  <c r="AK101" i="95" s="1"/>
  <c r="AE101" i="95"/>
  <c r="AB101" i="95"/>
  <c r="Y101" i="95"/>
  <c r="P101" i="95"/>
  <c r="AH100" i="95"/>
  <c r="AK100" i="95" s="1"/>
  <c r="AE100" i="95"/>
  <c r="AB100" i="95"/>
  <c r="Y100" i="95"/>
  <c r="P100" i="95"/>
  <c r="AH99" i="95"/>
  <c r="AK99" i="95" s="1"/>
  <c r="AE99" i="95"/>
  <c r="AB99" i="95"/>
  <c r="Y99" i="95"/>
  <c r="P99" i="95"/>
  <c r="AH98" i="95"/>
  <c r="AK98" i="95" s="1"/>
  <c r="AE98" i="95"/>
  <c r="AB98" i="95"/>
  <c r="Y98" i="95"/>
  <c r="P98" i="95"/>
  <c r="AH97" i="95"/>
  <c r="AK97" i="95" s="1"/>
  <c r="AE97" i="95"/>
  <c r="AB97" i="95"/>
  <c r="Y97" i="95"/>
  <c r="P97" i="95"/>
  <c r="AH96" i="95"/>
  <c r="AK96" i="95" s="1"/>
  <c r="AE96" i="95"/>
  <c r="AB96" i="95"/>
  <c r="Y96" i="95"/>
  <c r="P96" i="95"/>
  <c r="AH95" i="95"/>
  <c r="AK95" i="95" s="1"/>
  <c r="AE95" i="95"/>
  <c r="AB95" i="95"/>
  <c r="Y95" i="95"/>
  <c r="P95" i="95"/>
  <c r="F94" i="95"/>
  <c r="AH93" i="95"/>
  <c r="AK93" i="95" s="1"/>
  <c r="AE93" i="95"/>
  <c r="AB93" i="95"/>
  <c r="Y93" i="95"/>
  <c r="P93" i="95"/>
  <c r="AH92" i="95"/>
  <c r="AK92" i="95" s="1"/>
  <c r="AE92" i="95"/>
  <c r="AB92" i="95"/>
  <c r="Y92" i="95"/>
  <c r="P92" i="95"/>
  <c r="AH91" i="95"/>
  <c r="AK91" i="95" s="1"/>
  <c r="AE91" i="95"/>
  <c r="AB91" i="95"/>
  <c r="Y91" i="95"/>
  <c r="P91" i="95"/>
  <c r="AH90" i="95"/>
  <c r="AK90" i="95" s="1"/>
  <c r="AE90" i="95"/>
  <c r="AB90" i="95"/>
  <c r="Y90" i="95"/>
  <c r="P90" i="95"/>
  <c r="AH89" i="95"/>
  <c r="AK89" i="95" s="1"/>
  <c r="AE89" i="95"/>
  <c r="AB89" i="95"/>
  <c r="Y89" i="95"/>
  <c r="P89" i="95"/>
  <c r="AH88" i="95"/>
  <c r="AK88" i="95" s="1"/>
  <c r="AE88" i="95"/>
  <c r="AB88" i="95"/>
  <c r="Y88" i="95"/>
  <c r="P88" i="95"/>
  <c r="AH87" i="95"/>
  <c r="AK87" i="95" s="1"/>
  <c r="AE87" i="95"/>
  <c r="AB87" i="95"/>
  <c r="Y87" i="95"/>
  <c r="P87" i="95"/>
  <c r="AH86" i="95"/>
  <c r="AK86" i="95" s="1"/>
  <c r="AE86" i="95"/>
  <c r="AB86" i="95"/>
  <c r="Y86" i="95"/>
  <c r="P86" i="95"/>
  <c r="AH85" i="95"/>
  <c r="AK85" i="95" s="1"/>
  <c r="AE85" i="95"/>
  <c r="AB85" i="95"/>
  <c r="Y85" i="95"/>
  <c r="P85" i="95"/>
  <c r="AH84" i="95"/>
  <c r="AK84" i="95" s="1"/>
  <c r="AE84" i="95"/>
  <c r="AB84" i="95"/>
  <c r="Y84" i="95"/>
  <c r="P84" i="95"/>
  <c r="AH83" i="95"/>
  <c r="AK83" i="95" s="1"/>
  <c r="AE83" i="95"/>
  <c r="AB83" i="95"/>
  <c r="Y83" i="95"/>
  <c r="P83" i="95"/>
  <c r="AH82" i="95"/>
  <c r="AK82" i="95" s="1"/>
  <c r="AE82" i="95"/>
  <c r="AB82" i="95"/>
  <c r="Y82" i="95"/>
  <c r="P82" i="95"/>
  <c r="AH81" i="95"/>
  <c r="AK81" i="95" s="1"/>
  <c r="AE81" i="95"/>
  <c r="AB81" i="95"/>
  <c r="Y81" i="95"/>
  <c r="P81" i="95"/>
  <c r="AH80" i="95"/>
  <c r="AK80" i="95" s="1"/>
  <c r="AE80" i="95"/>
  <c r="AB80" i="95"/>
  <c r="Y80" i="95"/>
  <c r="P80" i="95"/>
  <c r="AH79" i="95"/>
  <c r="AK79" i="95" s="1"/>
  <c r="AE79" i="95"/>
  <c r="AB79" i="95"/>
  <c r="Y79" i="95"/>
  <c r="P79" i="95"/>
  <c r="AH78" i="95"/>
  <c r="AK78" i="95" s="1"/>
  <c r="AE78" i="95"/>
  <c r="AB78" i="95"/>
  <c r="Y78" i="95"/>
  <c r="P78" i="95"/>
  <c r="F77" i="95"/>
  <c r="AH76" i="95"/>
  <c r="AK76" i="95" s="1"/>
  <c r="AE76" i="95"/>
  <c r="AB76" i="95"/>
  <c r="Y76" i="95"/>
  <c r="P76" i="95"/>
  <c r="AH75" i="95"/>
  <c r="AK75" i="95" s="1"/>
  <c r="AE75" i="95"/>
  <c r="AB75" i="95"/>
  <c r="Y75" i="95"/>
  <c r="P75" i="95"/>
  <c r="AH74" i="95"/>
  <c r="AK74" i="95" s="1"/>
  <c r="AE74" i="95"/>
  <c r="AB74" i="95"/>
  <c r="Y74" i="95"/>
  <c r="P74" i="95"/>
  <c r="AH73" i="95"/>
  <c r="AK73" i="95" s="1"/>
  <c r="AE73" i="95"/>
  <c r="AB73" i="95"/>
  <c r="Y73" i="95"/>
  <c r="P73" i="95"/>
  <c r="AH72" i="95"/>
  <c r="AK72" i="95" s="1"/>
  <c r="AE72" i="95"/>
  <c r="AB72" i="95"/>
  <c r="Y72" i="95"/>
  <c r="P72" i="95"/>
  <c r="AH71" i="95"/>
  <c r="AK71" i="95" s="1"/>
  <c r="AE71" i="95"/>
  <c r="AB71" i="95"/>
  <c r="Y71" i="95"/>
  <c r="P71" i="95"/>
  <c r="AH70" i="95"/>
  <c r="AK70" i="95" s="1"/>
  <c r="AE70" i="95"/>
  <c r="AB70" i="95"/>
  <c r="Y70" i="95"/>
  <c r="P70" i="95"/>
  <c r="AH69" i="95"/>
  <c r="AK69" i="95" s="1"/>
  <c r="AE69" i="95"/>
  <c r="AB69" i="95"/>
  <c r="Y69" i="95"/>
  <c r="P69" i="95"/>
  <c r="AH68" i="95"/>
  <c r="AK68" i="95" s="1"/>
  <c r="AE68" i="95"/>
  <c r="AB68" i="95"/>
  <c r="Y68" i="95"/>
  <c r="P68" i="95"/>
  <c r="AH67" i="95"/>
  <c r="AK67" i="95" s="1"/>
  <c r="AE67" i="95"/>
  <c r="AB67" i="95"/>
  <c r="Y67" i="95"/>
  <c r="P67" i="95"/>
  <c r="AH66" i="95"/>
  <c r="AK66" i="95" s="1"/>
  <c r="AE66" i="95"/>
  <c r="AB66" i="95"/>
  <c r="Y66" i="95"/>
  <c r="P66" i="95"/>
  <c r="AH65" i="95"/>
  <c r="AK65" i="95" s="1"/>
  <c r="AE65" i="95"/>
  <c r="AB65" i="95"/>
  <c r="Y65" i="95"/>
  <c r="P65" i="95"/>
  <c r="AH64" i="95"/>
  <c r="AK64" i="95" s="1"/>
  <c r="AE64" i="95"/>
  <c r="AB64" i="95"/>
  <c r="Y64" i="95"/>
  <c r="P64" i="95"/>
  <c r="AH63" i="95"/>
  <c r="AK63" i="95" s="1"/>
  <c r="AE63" i="95"/>
  <c r="AB63" i="95"/>
  <c r="Y63" i="95"/>
  <c r="P63" i="95"/>
  <c r="AH62" i="95"/>
  <c r="AK62" i="95" s="1"/>
  <c r="AE62" i="95"/>
  <c r="AB62" i="95"/>
  <c r="Y62" i="95"/>
  <c r="P62" i="95"/>
  <c r="AH61" i="95"/>
  <c r="AK61" i="95" s="1"/>
  <c r="AE61" i="95"/>
  <c r="AB61" i="95"/>
  <c r="Y61" i="95"/>
  <c r="P61" i="95"/>
  <c r="AH60" i="95"/>
  <c r="AK60" i="95" s="1"/>
  <c r="AE60" i="95"/>
  <c r="AB60" i="95"/>
  <c r="Y60" i="95"/>
  <c r="P60" i="95"/>
  <c r="AH59" i="95"/>
  <c r="AK59" i="95" s="1"/>
  <c r="AE59" i="95"/>
  <c r="AB59" i="95"/>
  <c r="Y59" i="95"/>
  <c r="P59" i="95"/>
  <c r="AH58" i="95"/>
  <c r="AK58" i="95" s="1"/>
  <c r="AE58" i="95"/>
  <c r="AB58" i="95"/>
  <c r="Y58" i="95"/>
  <c r="P58" i="95"/>
  <c r="AH57" i="95"/>
  <c r="AK57" i="95" s="1"/>
  <c r="AE57" i="95"/>
  <c r="AB57" i="95"/>
  <c r="Y57" i="95"/>
  <c r="P57" i="95"/>
  <c r="AH56" i="95"/>
  <c r="AK56" i="95" s="1"/>
  <c r="AE56" i="95"/>
  <c r="AB56" i="95"/>
  <c r="Y56" i="95"/>
  <c r="P56" i="95"/>
  <c r="AH55" i="95"/>
  <c r="AK55" i="95" s="1"/>
  <c r="AE55" i="95"/>
  <c r="AB55" i="95"/>
  <c r="Y55" i="95"/>
  <c r="P55" i="95"/>
  <c r="AH54" i="95"/>
  <c r="AK54" i="95" s="1"/>
  <c r="AE54" i="95"/>
  <c r="AB54" i="95"/>
  <c r="Y54" i="95"/>
  <c r="P54" i="95"/>
  <c r="AH53" i="95"/>
  <c r="AK53" i="95" s="1"/>
  <c r="AE53" i="95"/>
  <c r="AB53" i="95"/>
  <c r="Y53" i="95"/>
  <c r="P53" i="95"/>
  <c r="AH52" i="95"/>
  <c r="AK52" i="95" s="1"/>
  <c r="AE52" i="95"/>
  <c r="AB52" i="95"/>
  <c r="Y52" i="95"/>
  <c r="P52" i="95"/>
  <c r="AH51" i="95"/>
  <c r="AK51" i="95" s="1"/>
  <c r="AE51" i="95"/>
  <c r="AB51" i="95"/>
  <c r="Y51" i="95"/>
  <c r="P51" i="95"/>
  <c r="AH50" i="95"/>
  <c r="AK50" i="95" s="1"/>
  <c r="AE50" i="95"/>
  <c r="AB50" i="95"/>
  <c r="Y50" i="95"/>
  <c r="P50" i="95"/>
  <c r="AH49" i="95"/>
  <c r="AK49" i="95" s="1"/>
  <c r="AE49" i="95"/>
  <c r="AB49" i="95"/>
  <c r="Y49" i="95"/>
  <c r="P49" i="95"/>
  <c r="AH48" i="95"/>
  <c r="AK48" i="95" s="1"/>
  <c r="AE48" i="95"/>
  <c r="AB48" i="95"/>
  <c r="Y48" i="95"/>
  <c r="P48" i="95"/>
  <c r="AH47" i="95"/>
  <c r="AK47" i="95" s="1"/>
  <c r="AE47" i="95"/>
  <c r="AB47" i="95"/>
  <c r="Y47" i="95"/>
  <c r="P47" i="95"/>
  <c r="AH46" i="95"/>
  <c r="AK46" i="95" s="1"/>
  <c r="AE46" i="95"/>
  <c r="AB46" i="95"/>
  <c r="Y46" i="95"/>
  <c r="P46" i="95"/>
  <c r="AH45" i="95"/>
  <c r="AK45" i="95" s="1"/>
  <c r="AE45" i="95"/>
  <c r="AB45" i="95"/>
  <c r="Y45" i="95"/>
  <c r="P45" i="95"/>
  <c r="AH44" i="95"/>
  <c r="AK44" i="95" s="1"/>
  <c r="AE44" i="95"/>
  <c r="AB44" i="95"/>
  <c r="Y44" i="95"/>
  <c r="P44" i="95"/>
  <c r="AH43" i="95"/>
  <c r="AK43" i="95" s="1"/>
  <c r="AE43" i="95"/>
  <c r="AB43" i="95"/>
  <c r="Y43" i="95"/>
  <c r="P43" i="95"/>
  <c r="AH42" i="95"/>
  <c r="AK42" i="95" s="1"/>
  <c r="AE42" i="95"/>
  <c r="AB42" i="95"/>
  <c r="Y42" i="95"/>
  <c r="P42" i="95"/>
  <c r="AH41" i="95"/>
  <c r="AK41" i="95" s="1"/>
  <c r="AE41" i="95"/>
  <c r="AB41" i="95"/>
  <c r="Y41" i="95"/>
  <c r="P41" i="95"/>
  <c r="AH40" i="95"/>
  <c r="AK40" i="95" s="1"/>
  <c r="AE40" i="95"/>
  <c r="AB40" i="95"/>
  <c r="Y40" i="95"/>
  <c r="P40" i="95"/>
  <c r="AH39" i="95"/>
  <c r="AK39" i="95" s="1"/>
  <c r="AE39" i="95"/>
  <c r="AB39" i="95"/>
  <c r="Y39" i="95"/>
  <c r="P39" i="95"/>
  <c r="AH38" i="95"/>
  <c r="AK38" i="95" s="1"/>
  <c r="AE38" i="95"/>
  <c r="AB38" i="95"/>
  <c r="Y38" i="95"/>
  <c r="P38" i="95"/>
  <c r="AH37" i="95"/>
  <c r="AK37" i="95" s="1"/>
  <c r="AE37" i="95"/>
  <c r="AB37" i="95"/>
  <c r="Y37" i="95"/>
  <c r="P37" i="95"/>
  <c r="AH36" i="95"/>
  <c r="AK36" i="95" s="1"/>
  <c r="AE36" i="95"/>
  <c r="AB36" i="95"/>
  <c r="Y36" i="95"/>
  <c r="P36" i="95"/>
  <c r="AH35" i="95"/>
  <c r="AK35" i="95" s="1"/>
  <c r="AE35" i="95"/>
  <c r="AB35" i="95"/>
  <c r="Y35" i="95"/>
  <c r="P35" i="95"/>
  <c r="F34" i="95"/>
  <c r="AH33" i="95"/>
  <c r="AK33" i="95" s="1"/>
  <c r="AK34" i="95" s="1"/>
  <c r="AE33" i="95"/>
  <c r="AE34" i="95" s="1"/>
  <c r="AB33" i="95"/>
  <c r="Y33" i="95"/>
  <c r="Y34" i="95" s="1"/>
  <c r="P33" i="95"/>
  <c r="F32" i="95"/>
  <c r="AH31" i="95"/>
  <c r="AK31" i="95" s="1"/>
  <c r="AE31" i="95"/>
  <c r="AB31" i="95"/>
  <c r="Y31" i="95"/>
  <c r="P31" i="95"/>
  <c r="AH30" i="95"/>
  <c r="AK30" i="95" s="1"/>
  <c r="AE30" i="95"/>
  <c r="AB30" i="95"/>
  <c r="Y30" i="95"/>
  <c r="P30" i="95"/>
  <c r="AH29" i="95"/>
  <c r="AK29" i="95" s="1"/>
  <c r="AE29" i="95"/>
  <c r="AB29" i="95"/>
  <c r="Y29" i="95"/>
  <c r="P29" i="95"/>
  <c r="AH28" i="95"/>
  <c r="AK28" i="95" s="1"/>
  <c r="AE28" i="95"/>
  <c r="AB28" i="95"/>
  <c r="Y28" i="95"/>
  <c r="P28" i="95"/>
  <c r="AH27" i="95"/>
  <c r="AK27" i="95" s="1"/>
  <c r="AE27" i="95"/>
  <c r="AB27" i="95"/>
  <c r="Y27" i="95"/>
  <c r="P27" i="95"/>
  <c r="AH26" i="95"/>
  <c r="AK26" i="95" s="1"/>
  <c r="AE26" i="95"/>
  <c r="AB26" i="95"/>
  <c r="Y26" i="95"/>
  <c r="P26" i="95"/>
  <c r="AH25" i="95"/>
  <c r="AK25" i="95" s="1"/>
  <c r="AE25" i="95"/>
  <c r="AB25" i="95"/>
  <c r="Y25" i="95"/>
  <c r="P25" i="95"/>
  <c r="AH24" i="95"/>
  <c r="AK24" i="95" s="1"/>
  <c r="AE24" i="95"/>
  <c r="AB24" i="95"/>
  <c r="Y24" i="95"/>
  <c r="P24" i="95"/>
  <c r="AH23" i="95"/>
  <c r="AK23" i="95" s="1"/>
  <c r="AE23" i="95"/>
  <c r="AB23" i="95"/>
  <c r="Y23" i="95"/>
  <c r="P23" i="95"/>
  <c r="AH22" i="95"/>
  <c r="AK22" i="95" s="1"/>
  <c r="AE22" i="95"/>
  <c r="AB22" i="95"/>
  <c r="Y22" i="95"/>
  <c r="P22" i="95"/>
  <c r="AH21" i="95"/>
  <c r="AK21" i="95" s="1"/>
  <c r="AE21" i="95"/>
  <c r="AB21" i="95"/>
  <c r="Y21" i="95"/>
  <c r="P21" i="95"/>
  <c r="AH20" i="95"/>
  <c r="AK20" i="95" s="1"/>
  <c r="AE20" i="95"/>
  <c r="AB20" i="95"/>
  <c r="Y20" i="95"/>
  <c r="P20" i="95"/>
  <c r="F19" i="95"/>
  <c r="AH18" i="95"/>
  <c r="AK18" i="95" s="1"/>
  <c r="AE18" i="95"/>
  <c r="AB18" i="95"/>
  <c r="Y18" i="95"/>
  <c r="P18" i="95"/>
  <c r="AH17" i="95"/>
  <c r="AK17" i="95" s="1"/>
  <c r="AE17" i="95"/>
  <c r="AB17" i="95"/>
  <c r="Y17" i="95"/>
  <c r="P17" i="95"/>
  <c r="AH16" i="95"/>
  <c r="AK16" i="95" s="1"/>
  <c r="AE16" i="95"/>
  <c r="AB16" i="95"/>
  <c r="Y16" i="95"/>
  <c r="P16" i="95"/>
  <c r="F15" i="95"/>
  <c r="AH14" i="95"/>
  <c r="AK14" i="95" s="1"/>
  <c r="AB14" i="95"/>
  <c r="AE14" i="95" s="1"/>
  <c r="Y14" i="95"/>
  <c r="P14" i="95"/>
  <c r="AH13" i="95"/>
  <c r="AK13" i="95" s="1"/>
  <c r="AB13" i="95"/>
  <c r="AE13" i="95" s="1"/>
  <c r="Y13" i="95"/>
  <c r="P13" i="95"/>
  <c r="AH12" i="95"/>
  <c r="AK12" i="95" s="1"/>
  <c r="AB12" i="95"/>
  <c r="AE12" i="95" s="1"/>
  <c r="Y12" i="95"/>
  <c r="P12" i="95"/>
  <c r="AH11" i="95"/>
  <c r="AK11" i="95" s="1"/>
  <c r="AB11" i="95"/>
  <c r="AE11" i="95" s="1"/>
  <c r="Y11" i="95"/>
  <c r="P11" i="95"/>
  <c r="AH10" i="95"/>
  <c r="AK10" i="95" s="1"/>
  <c r="AB10" i="95"/>
  <c r="AE10" i="95" s="1"/>
  <c r="Y10" i="95"/>
  <c r="P10" i="95"/>
  <c r="AH9" i="95"/>
  <c r="AK9" i="95" s="1"/>
  <c r="AB9" i="95"/>
  <c r="AE9" i="95" s="1"/>
  <c r="Y9" i="95"/>
  <c r="P9" i="95"/>
  <c r="AH8" i="95"/>
  <c r="AK8" i="95" s="1"/>
  <c r="AB8" i="95"/>
  <c r="AE8" i="95" s="1"/>
  <c r="Y8" i="95"/>
  <c r="P8" i="95"/>
  <c r="AH7" i="95"/>
  <c r="AK7" i="95" s="1"/>
  <c r="AB7" i="95"/>
  <c r="AE7" i="95" s="1"/>
  <c r="Y7" i="95"/>
  <c r="P7" i="95"/>
  <c r="F227" i="90"/>
  <c r="F242" i="90"/>
  <c r="F217" i="90"/>
  <c r="AI247" i="96" l="1"/>
  <c r="AI249" i="96" s="1"/>
  <c r="Y249" i="96"/>
  <c r="AK15" i="95"/>
  <c r="AE104" i="95"/>
  <c r="Y137" i="95"/>
  <c r="Y94" i="95"/>
  <c r="AE138" i="95"/>
  <c r="AE109" i="95"/>
  <c r="Y77" i="95"/>
  <c r="AE77" i="95"/>
  <c r="AK109" i="95"/>
  <c r="Y122" i="95"/>
  <c r="AE94" i="95"/>
  <c r="AE122" i="95"/>
  <c r="Y15" i="95"/>
  <c r="Y104" i="95"/>
  <c r="AE15" i="95"/>
  <c r="Y32" i="95"/>
  <c r="Y19" i="95"/>
  <c r="AE19" i="95"/>
  <c r="AE32" i="95"/>
  <c r="AK32" i="95"/>
  <c r="AK77" i="95"/>
  <c r="AK104" i="95"/>
  <c r="AK138" i="95"/>
  <c r="AK94" i="95"/>
  <c r="AK19" i="95"/>
  <c r="AK122" i="95"/>
  <c r="E10" i="71" l="1"/>
  <c r="Y138" i="95"/>
  <c r="F10" i="71"/>
  <c r="AE112" i="95"/>
  <c r="AE141" i="95" s="1"/>
  <c r="AE143" i="95" s="1"/>
  <c r="Y112" i="95"/>
  <c r="Y141" i="95" s="1"/>
  <c r="Y145" i="95" s="1"/>
  <c r="AK112" i="95"/>
  <c r="AK141" i="95" s="1"/>
  <c r="Y33" i="90"/>
  <c r="Y38" i="90" s="1"/>
  <c r="Y218" i="90" l="1"/>
  <c r="Y245" i="90" s="1"/>
  <c r="AE145" i="95"/>
  <c r="AK143" i="95"/>
  <c r="AK145" i="95"/>
  <c r="Y249" i="90" l="1"/>
  <c r="AG216" i="90" l="1"/>
  <c r="AI216" i="90" s="1"/>
  <c r="AG209" i="90"/>
  <c r="AI209" i="90" s="1"/>
  <c r="AI210" i="90" s="1"/>
  <c r="AG84" i="90"/>
  <c r="AI84" i="90" s="1"/>
  <c r="AG33" i="90"/>
  <c r="AI33" i="90" s="1"/>
  <c r="AI38" i="90" s="1"/>
  <c r="AB216" i="90"/>
  <c r="AB209" i="90"/>
  <c r="AD209" i="90" s="1"/>
  <c r="AD210" i="90" s="1"/>
  <c r="AB84" i="90"/>
  <c r="AD84" i="90" s="1"/>
  <c r="AD85" i="90" s="1"/>
  <c r="AB33" i="90"/>
  <c r="Q226" i="90"/>
  <c r="AD227" i="90" l="1"/>
  <c r="AI227" i="90"/>
  <c r="AI242" i="90"/>
  <c r="AD242" i="90"/>
  <c r="AD33" i="90"/>
  <c r="AD38" i="90" s="1"/>
  <c r="AD216" i="90"/>
  <c r="AD217" i="90" s="1"/>
  <c r="AI85" i="90"/>
  <c r="AI217" i="90"/>
  <c r="AD218" i="90" l="1"/>
  <c r="AD243" i="90"/>
  <c r="AI243" i="90"/>
  <c r="AI218" i="90"/>
  <c r="H11" i="46"/>
  <c r="H19" i="46" s="1"/>
  <c r="AI245" i="90" l="1"/>
  <c r="AD245" i="90"/>
  <c r="AD247" i="90" s="1"/>
  <c r="AD249" i="90" s="1"/>
  <c r="F215" i="90"/>
  <c r="F210" i="90"/>
  <c r="AI247" i="90" l="1"/>
  <c r="AI249" i="90" s="1"/>
  <c r="F11" i="71" s="1"/>
  <c r="F16" i="71" s="1"/>
  <c r="Q216" i="90"/>
  <c r="Q209" i="90"/>
  <c r="E11" i="71" l="1"/>
  <c r="E16" i="71" s="1"/>
  <c r="N9" i="92"/>
  <c r="S9" i="92"/>
  <c r="S13" i="92"/>
  <c r="S15" i="92"/>
  <c r="S17" i="92"/>
  <c r="S11" i="92"/>
  <c r="S19" i="92"/>
  <c r="N13" i="92"/>
  <c r="N17" i="92"/>
  <c r="N11" i="92"/>
  <c r="N15" i="92"/>
  <c r="N19" i="92"/>
  <c r="I31" i="92" l="1"/>
  <c r="I35" i="92" s="1"/>
  <c r="S31" i="92"/>
  <c r="S33" i="92" s="1"/>
  <c r="S35" i="92" s="1"/>
  <c r="N31" i="92"/>
  <c r="N33" i="92" s="1"/>
  <c r="N35" i="92" s="1"/>
  <c r="Q241" i="90"/>
  <c r="Q240" i="90"/>
  <c r="Q239" i="90"/>
  <c r="Q238" i="90"/>
  <c r="Q237" i="90"/>
  <c r="Q236" i="90"/>
  <c r="Q235" i="90"/>
  <c r="Q234" i="90"/>
  <c r="Q233" i="90"/>
  <c r="Q232" i="90"/>
  <c r="Q231" i="90"/>
  <c r="Q230" i="90"/>
  <c r="Q229" i="90"/>
  <c r="Q228" i="90"/>
  <c r="Q225" i="90"/>
  <c r="Q224" i="90"/>
  <c r="Q223" i="90"/>
  <c r="Q222" i="90"/>
  <c r="Q221" i="90"/>
  <c r="F12" i="71" l="1"/>
  <c r="Q25" i="80"/>
  <c r="Q26" i="80"/>
  <c r="Q27" i="80"/>
  <c r="Q28" i="80"/>
  <c r="Q29" i="80"/>
  <c r="Q30" i="80"/>
  <c r="Q31" i="80"/>
  <c r="Q32" i="80"/>
  <c r="Q33" i="80"/>
  <c r="Q24" i="80"/>
  <c r="Q12" i="80"/>
  <c r="Q13" i="80"/>
  <c r="Q14" i="80"/>
  <c r="Q15" i="80"/>
  <c r="Q16" i="80"/>
  <c r="Q17" i="80"/>
  <c r="Q18" i="80"/>
  <c r="Q11" i="80"/>
  <c r="E12" i="71" l="1"/>
  <c r="F19" i="80"/>
  <c r="Q20" i="80"/>
  <c r="Z21" i="80"/>
  <c r="Q21" i="80"/>
  <c r="F23" i="80"/>
  <c r="Z22" i="80"/>
  <c r="Q22" i="80"/>
  <c r="Z20" i="80"/>
  <c r="Q47" i="80" l="1"/>
  <c r="Q48" i="80"/>
  <c r="Q49" i="80"/>
  <c r="Q50" i="80"/>
  <c r="Q51" i="80"/>
  <c r="Q52" i="80"/>
  <c r="Q53" i="80"/>
  <c r="Q54" i="80"/>
  <c r="Q55" i="80"/>
  <c r="Q56" i="80"/>
  <c r="Q57" i="80"/>
  <c r="Q58" i="80"/>
  <c r="Q59" i="80"/>
  <c r="Q60" i="80"/>
  <c r="Q61" i="80"/>
  <c r="Q62" i="80"/>
  <c r="Q63" i="80"/>
  <c r="Q64" i="80"/>
  <c r="Q65" i="80"/>
  <c r="Q66" i="80"/>
  <c r="Q67" i="80"/>
  <c r="Q68" i="80"/>
  <c r="Q69" i="80"/>
  <c r="Q70" i="80"/>
  <c r="Q71" i="80"/>
  <c r="Q72" i="80"/>
  <c r="Q73" i="80"/>
  <c r="Q74" i="80"/>
  <c r="Q75" i="80"/>
  <c r="Q76" i="80"/>
  <c r="Q77" i="80"/>
  <c r="Q78" i="80"/>
  <c r="Q79" i="80"/>
  <c r="Q80" i="80"/>
  <c r="Q81" i="80"/>
  <c r="Q82" i="80"/>
  <c r="Q83" i="80"/>
  <c r="Q84" i="80"/>
  <c r="Q85" i="80"/>
  <c r="Q86" i="80"/>
  <c r="Q87" i="80"/>
  <c r="Q88" i="80"/>
  <c r="Q89" i="80"/>
  <c r="Q90" i="80"/>
  <c r="Q91" i="80"/>
  <c r="Q92" i="80"/>
  <c r="Q93" i="80"/>
  <c r="Q94" i="80"/>
  <c r="Q95" i="80"/>
  <c r="Q96" i="80"/>
  <c r="Q97" i="80"/>
  <c r="Q98" i="80"/>
  <c r="Q99" i="80"/>
  <c r="Q100" i="80"/>
  <c r="Z99" i="80"/>
  <c r="Z95" i="80"/>
  <c r="Z94" i="80"/>
  <c r="Z93" i="80"/>
  <c r="Z92" i="80"/>
  <c r="Z97" i="80"/>
  <c r="Z96" i="80"/>
  <c r="Z98" i="80"/>
  <c r="Z91" i="80"/>
  <c r="Z90" i="80"/>
  <c r="Z89" i="80"/>
  <c r="Z88" i="80"/>
  <c r="Z87" i="80"/>
  <c r="Z86" i="80"/>
  <c r="Z85" i="80"/>
  <c r="Z84" i="80"/>
  <c r="Z83" i="80"/>
  <c r="Z82" i="80"/>
  <c r="Z81" i="80"/>
  <c r="Z80" i="80"/>
  <c r="Z79" i="80"/>
  <c r="Z78" i="80"/>
  <c r="Z77" i="80"/>
  <c r="Z76" i="80"/>
  <c r="Z75" i="80"/>
  <c r="Z74" i="80"/>
  <c r="Z73" i="80"/>
  <c r="Z72" i="80"/>
  <c r="Z71" i="80"/>
  <c r="Z70" i="80"/>
  <c r="Z69" i="80"/>
  <c r="Z68" i="80"/>
  <c r="Z67" i="80"/>
  <c r="Z66" i="80"/>
  <c r="Z65" i="80"/>
  <c r="F106" i="80"/>
  <c r="F101" i="80"/>
  <c r="Z63" i="80"/>
  <c r="Z59" i="80"/>
  <c r="Z58" i="80"/>
  <c r="Z57" i="80"/>
  <c r="Z56" i="80"/>
  <c r="Z61" i="80"/>
  <c r="Z60" i="80"/>
  <c r="Z64" i="80"/>
  <c r="Z54" i="80"/>
  <c r="Z50" i="80"/>
  <c r="Z49" i="80"/>
  <c r="Z48" i="80"/>
  <c r="Z47" i="80"/>
  <c r="Z52" i="80"/>
  <c r="Z51" i="80"/>
  <c r="Z55" i="80"/>
  <c r="Z46" i="80" l="1"/>
  <c r="Q46" i="80"/>
  <c r="Z45" i="80"/>
  <c r="Q45" i="80"/>
  <c r="Z44" i="80"/>
  <c r="Q44" i="80"/>
  <c r="Q38" i="80"/>
  <c r="Q39" i="80"/>
  <c r="Q40" i="80"/>
  <c r="Q41" i="80"/>
  <c r="Q42" i="80"/>
  <c r="Q43" i="80"/>
  <c r="Z43" i="80"/>
  <c r="Z42" i="80"/>
  <c r="Z41" i="80"/>
  <c r="Z38" i="80"/>
  <c r="Z39" i="80"/>
  <c r="Z40" i="80"/>
  <c r="Z53" i="80"/>
  <c r="Z62" i="80"/>
  <c r="Z100" i="80"/>
  <c r="Z102" i="80"/>
  <c r="Z103" i="80"/>
  <c r="Z104" i="80"/>
  <c r="Z105" i="80"/>
  <c r="Z37" i="80"/>
  <c r="Z33" i="80"/>
  <c r="Z17" i="80"/>
  <c r="Z18" i="80"/>
  <c r="Z11" i="80"/>
  <c r="Z12" i="80"/>
  <c r="Z13" i="80"/>
  <c r="Z14" i="80"/>
  <c r="Z15" i="80"/>
  <c r="Z16" i="80"/>
  <c r="Z9" i="80"/>
  <c r="Q146" i="80"/>
  <c r="Q145" i="80"/>
  <c r="Q144" i="80"/>
  <c r="Q143" i="80"/>
  <c r="Q142" i="80"/>
  <c r="Q141" i="80"/>
  <c r="Q140" i="80"/>
  <c r="Q139" i="80"/>
  <c r="Q138" i="80"/>
  <c r="Q137" i="80"/>
  <c r="Q136" i="80"/>
  <c r="Q135" i="80"/>
  <c r="Q134" i="80"/>
  <c r="Q133" i="80"/>
  <c r="Q132" i="80"/>
  <c r="Q131" i="80"/>
  <c r="Q130" i="80"/>
  <c r="Q129" i="80"/>
  <c r="Q128" i="80"/>
  <c r="Q127" i="80"/>
  <c r="Q126" i="80"/>
  <c r="Q125" i="80"/>
  <c r="Q124" i="80"/>
  <c r="Q123" i="80"/>
  <c r="Q122" i="80"/>
  <c r="Q121" i="80"/>
  <c r="Q120" i="80"/>
  <c r="Q9" i="80"/>
  <c r="Z101" i="80" l="1"/>
  <c r="Q104" i="80" l="1"/>
  <c r="Q103" i="80"/>
  <c r="Q102" i="80"/>
  <c r="F36" i="80" l="1"/>
  <c r="Q117" i="80" l="1"/>
  <c r="Q118" i="80"/>
  <c r="Z147" i="80"/>
  <c r="F147" i="80"/>
  <c r="Q116" i="80"/>
  <c r="Q115" i="80"/>
  <c r="Q114" i="80"/>
  <c r="F109" i="80"/>
  <c r="Z108" i="80"/>
  <c r="Q108" i="80"/>
  <c r="Z107" i="80"/>
  <c r="Q107" i="80"/>
  <c r="Z35" i="80"/>
  <c r="Q35" i="80"/>
  <c r="F34" i="80"/>
  <c r="Z32" i="80"/>
  <c r="Z31" i="80"/>
  <c r="Z30" i="80"/>
  <c r="Z29" i="80"/>
  <c r="Z28" i="80"/>
  <c r="Z27" i="80"/>
  <c r="Z26" i="80"/>
  <c r="Z25" i="80"/>
  <c r="Z24" i="80"/>
  <c r="Z8" i="80"/>
  <c r="Z19" i="80" s="1"/>
  <c r="Z23" i="80" s="1"/>
  <c r="Q8" i="80"/>
  <c r="AA7" i="80"/>
  <c r="Q7" i="80"/>
  <c r="Z36" i="80" l="1"/>
  <c r="Z34" i="80"/>
  <c r="Z106" i="80"/>
  <c r="Z109" i="80"/>
  <c r="Z110" i="80" l="1"/>
  <c r="Z148" i="80" l="1"/>
  <c r="H7" i="46" l="1"/>
  <c r="H8" i="46" s="1"/>
  <c r="H26" i="46" s="1"/>
  <c r="H28" i="46" s="1"/>
  <c r="H30" i="46" l="1"/>
  <c r="F8" i="71" s="1"/>
  <c r="F15" i="71" s="1"/>
  <c r="F18" i="71" s="1"/>
  <c r="E8" i="71"/>
  <c r="E15" i="71" l="1"/>
  <c r="F49" i="78"/>
  <c r="X48" i="78"/>
  <c r="X47" i="78"/>
  <c r="X46" i="78"/>
  <c r="P46" i="78"/>
  <c r="X45" i="78"/>
  <c r="P45" i="78"/>
  <c r="X44" i="78"/>
  <c r="P44" i="78"/>
  <c r="F36" i="78"/>
  <c r="X35" i="78"/>
  <c r="X34" i="78"/>
  <c r="X33" i="78"/>
  <c r="F31" i="78"/>
  <c r="X30" i="78"/>
  <c r="F29" i="78"/>
  <c r="X28" i="78"/>
  <c r="X27" i="78"/>
  <c r="X26" i="78"/>
  <c r="X25" i="78"/>
  <c r="X24" i="78"/>
  <c r="X23" i="78"/>
  <c r="F22" i="78"/>
  <c r="X21" i="78"/>
  <c r="X20" i="78"/>
  <c r="X19" i="78"/>
  <c r="X18" i="78"/>
  <c r="X17" i="78"/>
  <c r="F16" i="78"/>
  <c r="X15" i="78"/>
  <c r="R13" i="78"/>
  <c r="X13" i="78" s="1"/>
  <c r="X12" i="78"/>
  <c r="X11" i="78"/>
  <c r="X10" i="78"/>
  <c r="X9" i="78"/>
  <c r="F8" i="78"/>
  <c r="X7" i="78"/>
  <c r="F49" i="77"/>
  <c r="X48" i="77"/>
  <c r="X47" i="77"/>
  <c r="X46" i="77"/>
  <c r="P46" i="77"/>
  <c r="X45" i="77"/>
  <c r="P45" i="77"/>
  <c r="X44" i="77"/>
  <c r="P44" i="77"/>
  <c r="F36" i="77"/>
  <c r="X35" i="77"/>
  <c r="X34" i="77"/>
  <c r="X33" i="77"/>
  <c r="F31" i="77"/>
  <c r="X30" i="77"/>
  <c r="F29" i="77"/>
  <c r="X28" i="77"/>
  <c r="X27" i="77"/>
  <c r="X26" i="77"/>
  <c r="X25" i="77"/>
  <c r="X24" i="77"/>
  <c r="X23" i="77"/>
  <c r="F22" i="77"/>
  <c r="X21" i="77"/>
  <c r="X20" i="77"/>
  <c r="X19" i="77"/>
  <c r="X18" i="77"/>
  <c r="X17" i="77"/>
  <c r="F16" i="77"/>
  <c r="X15" i="77"/>
  <c r="R13" i="77"/>
  <c r="X13" i="77" s="1"/>
  <c r="X12" i="77"/>
  <c r="X11" i="77"/>
  <c r="X10" i="77"/>
  <c r="X9" i="77"/>
  <c r="F8" i="77"/>
  <c r="X7" i="77"/>
  <c r="R14" i="78" l="1"/>
  <c r="X14" i="78" s="1"/>
  <c r="R14" i="77"/>
  <c r="X14" i="77" s="1"/>
  <c r="M6" i="55" l="1"/>
  <c r="M7" i="55" s="1"/>
  <c r="M8" i="55" s="1"/>
  <c r="N6" i="55"/>
  <c r="N7" i="55" s="1"/>
  <c r="N8" i="55" s="1"/>
  <c r="O6" i="55"/>
  <c r="O7" i="55" s="1"/>
  <c r="O8" i="55" s="1"/>
  <c r="P6" i="55"/>
  <c r="P7" i="55" s="1"/>
  <c r="P8" i="55" s="1"/>
  <c r="Q6" i="55"/>
  <c r="Q7" i="55" s="1"/>
  <c r="Q8" i="55" s="1"/>
  <c r="L6" i="55"/>
  <c r="L7" i="55" s="1"/>
  <c r="L8" i="55" s="1"/>
  <c r="R6" i="55" l="1"/>
  <c r="R7" i="55" s="1"/>
  <c r="R8" i="55" s="1"/>
</calcChain>
</file>

<file path=xl/comments1.xml><?xml version="1.0" encoding="utf-8"?>
<comments xmlns="http://schemas.openxmlformats.org/spreadsheetml/2006/main">
  <authors>
    <author>Autor</author>
  </authors>
  <commentList>
    <comment ref="S91"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Wird nur benötigt, wenn kein Rack  (siehe "Housing Rackspace") aufgestellt werden kann.</t>
        </r>
      </text>
    </comment>
  </commentList>
</comments>
</file>

<file path=xl/comments2.xml><?xml version="1.0" encoding="utf-8"?>
<comments xmlns="http://schemas.openxmlformats.org/spreadsheetml/2006/main">
  <authors>
    <author>Autor</author>
  </authors>
  <commentList>
    <comment ref="G4"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Rückfragen der Anbieter, wenn nicht durchgängig gefüllt…?</t>
        </r>
      </text>
    </comment>
  </commentList>
</comments>
</file>

<file path=xl/comments3.xml><?xml version="1.0" encoding="utf-8"?>
<comments xmlns="http://schemas.openxmlformats.org/spreadsheetml/2006/main">
  <authors>
    <author>Autor</author>
  </authors>
  <commentList>
    <comment ref="Z4" authorId="0" shape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DENTONS - TSR: U.a. aufgrund des Fehlens einer Mindestabnahmeverpflichtung hat der Vertrag u.E. den Charakter einer Rahmenvereinbarung. Nach der EuGH-Rechtsprechung müssen daher auch die Höchstwerte der zu erbringenden Dienstleistungen angeben werden, d.h. das maximale ausgeschrieben Auftragsvolumen. Nach Erreichen dieser Höchstgrenzen verliert die Rahmenvereinbarung nach der Rspr. des EuGH automatisch ihre Wirksamkeit.  </t>
        </r>
      </text>
    </comment>
    <comment ref="B35" authorId="0" shape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Entscheidung ob diese Service Variante in non-Sap abgebildet wird. </t>
        </r>
      </text>
    </comment>
    <comment ref="F43" authorId="0" shape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Müssen noch angepasst werden </t>
        </r>
      </text>
    </comment>
  </commentList>
</comments>
</file>

<file path=xl/comments4.xml><?xml version="1.0" encoding="utf-8"?>
<comments xmlns="http://schemas.openxmlformats.org/spreadsheetml/2006/main">
  <authors>
    <author>Autor</author>
  </authors>
  <commentList>
    <comment ref="Z4" authorId="0" shape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DENTONS - TSR: U.a. aufgrund des Fehlens einer Mindestabnahmeverpflichtung hat der Vertrag u.E. den Charakter einer Rahmenvereinbarung. Nach der EuGH-Rechtsprechung müssen daher auch die Höchstwerte der zu erbringenden Dienstleistungen angeben werden, d.h. das maximale ausgeschrieben Auftragsvolumen. Nach Erreichen dieser Höchstgrenzen verliert die Rahmenvereinbarung nach der Rspr. des EuGH automatisch ihre Wirksamkeit.  </t>
        </r>
      </text>
    </comment>
    <comment ref="B35" authorId="0" shape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Entscheidung ob diese Service Variante in non-Sap abgebildet wird. </t>
        </r>
      </text>
    </comment>
    <comment ref="F43" authorId="0" shape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Müssen noch angepasst werden </t>
        </r>
      </text>
    </comment>
  </commentList>
</comments>
</file>

<file path=xl/sharedStrings.xml><?xml version="1.0" encoding="utf-8"?>
<sst xmlns="http://schemas.openxmlformats.org/spreadsheetml/2006/main" count="9160" uniqueCount="1077">
  <si>
    <t>01-06 Leistungsverzeichnis</t>
  </si>
  <si>
    <t>SAP Managed Services</t>
  </si>
  <si>
    <t>der</t>
  </si>
  <si>
    <t>BARMER und der HEK</t>
  </si>
  <si>
    <t>PRICING AND QUANTITIES</t>
  </si>
  <si>
    <t>EUR</t>
  </si>
  <si>
    <t>Pricing Structure</t>
  </si>
  <si>
    <r>
      <t xml:space="preserve">Annual </t>
    </r>
    <r>
      <rPr>
        <b/>
        <sz val="10"/>
        <rFont val="Arial"/>
        <family val="2"/>
      </rPr>
      <t>Charges</t>
    </r>
    <r>
      <rPr>
        <sz val="10"/>
        <rFont val="Arial"/>
        <family val="2"/>
      </rPr>
      <t xml:space="preserve"> for Assumed Average Quantities (P </t>
    </r>
    <r>
      <rPr>
        <b/>
        <sz val="11"/>
        <rFont val="Calibri"/>
        <family val="2"/>
      </rPr>
      <t>× Q)</t>
    </r>
  </si>
  <si>
    <r>
      <t xml:space="preserve">Montly </t>
    </r>
    <r>
      <rPr>
        <b/>
        <sz val="10"/>
        <rFont val="Arial"/>
        <family val="2"/>
      </rPr>
      <t>Unit Prices</t>
    </r>
    <r>
      <rPr>
        <sz val="10"/>
        <rFont val="Arial"/>
        <family val="2"/>
      </rPr>
      <t xml:space="preserve"> (P)</t>
    </r>
  </si>
  <si>
    <t>Average Quantities per Month (Q) - non-binding</t>
  </si>
  <si>
    <r>
      <rPr>
        <b/>
        <sz val="10"/>
        <rFont val="Arial"/>
        <family val="2"/>
      </rPr>
      <t>Service</t>
    </r>
    <r>
      <rPr>
        <sz val="10"/>
        <rFont val="Arial"/>
        <family val="2"/>
      </rPr>
      <t xml:space="preserve"> Area (SA)</t>
    </r>
  </si>
  <si>
    <r>
      <rPr>
        <b/>
        <sz val="10"/>
        <rFont val="Arial"/>
        <family val="2"/>
      </rPr>
      <t>Service</t>
    </r>
    <r>
      <rPr>
        <sz val="10"/>
        <rFont val="Arial"/>
        <family val="2"/>
      </rPr>
      <t xml:space="preserve"> Group (SG)</t>
    </r>
  </si>
  <si>
    <r>
      <rPr>
        <b/>
        <sz val="10"/>
        <rFont val="Arial"/>
        <family val="2"/>
      </rPr>
      <t>Service</t>
    </r>
    <r>
      <rPr>
        <sz val="10"/>
        <rFont val="Arial"/>
        <family val="2"/>
      </rPr>
      <t xml:space="preserve"> Type (ST)</t>
    </r>
  </si>
  <si>
    <r>
      <t xml:space="preserve">One-time Support </t>
    </r>
    <r>
      <rPr>
        <b/>
        <sz val="10"/>
        <rFont val="Arial"/>
        <family val="2"/>
      </rPr>
      <t>Service</t>
    </r>
  </si>
  <si>
    <t>Service Level</t>
  </si>
  <si>
    <t>Billing Unit</t>
  </si>
  <si>
    <t>Billing Period</t>
  </si>
  <si>
    <r>
      <t xml:space="preserve">Support </t>
    </r>
    <r>
      <rPr>
        <b/>
        <sz val="10"/>
        <rFont val="Arial"/>
        <family val="2"/>
      </rPr>
      <t>Service</t>
    </r>
    <r>
      <rPr>
        <sz val="10"/>
        <rFont val="Arial"/>
        <family val="2"/>
      </rPr>
      <t xml:space="preserve"> ID</t>
    </r>
  </si>
  <si>
    <t>Billing Unit ID</t>
  </si>
  <si>
    <r>
      <rPr>
        <b/>
        <sz val="10"/>
        <rFont val="Arial"/>
        <family val="2"/>
      </rPr>
      <t>Contract Year</t>
    </r>
    <r>
      <rPr>
        <sz val="10"/>
        <rFont val="Arial"/>
        <family val="2"/>
      </rPr>
      <t xml:space="preserve"> 0</t>
    </r>
  </si>
  <si>
    <r>
      <rPr>
        <b/>
        <sz val="10"/>
        <rFont val="Arial"/>
        <family val="2"/>
      </rPr>
      <t>Contract Year</t>
    </r>
    <r>
      <rPr>
        <sz val="10"/>
        <rFont val="Arial"/>
        <family val="2"/>
      </rPr>
      <t xml:space="preserve"> 1</t>
    </r>
  </si>
  <si>
    <r>
      <rPr>
        <b/>
        <sz val="10"/>
        <rFont val="Arial"/>
        <family val="2"/>
      </rPr>
      <t>Contract Year</t>
    </r>
    <r>
      <rPr>
        <sz val="10"/>
        <rFont val="Arial"/>
        <family val="2"/>
      </rPr>
      <t xml:space="preserve"> 2</t>
    </r>
  </si>
  <si>
    <r>
      <rPr>
        <b/>
        <sz val="10"/>
        <rFont val="Arial"/>
        <family val="2"/>
      </rPr>
      <t>Contract Year</t>
    </r>
    <r>
      <rPr>
        <sz val="10"/>
        <rFont val="Arial"/>
        <family val="2"/>
      </rPr>
      <t xml:space="preserve"> 3</t>
    </r>
  </si>
  <si>
    <r>
      <rPr>
        <b/>
        <sz val="10"/>
        <rFont val="Arial"/>
        <family val="2"/>
      </rPr>
      <t>Contract Year</t>
    </r>
    <r>
      <rPr>
        <sz val="10"/>
        <rFont val="Arial"/>
        <family val="2"/>
      </rPr>
      <t xml:space="preserve"> 4</t>
    </r>
  </si>
  <si>
    <r>
      <rPr>
        <b/>
        <sz val="10"/>
        <rFont val="Arial"/>
        <family val="2"/>
      </rPr>
      <t>Contract Year</t>
    </r>
    <r>
      <rPr>
        <sz val="10"/>
        <rFont val="Arial"/>
        <family val="2"/>
      </rPr>
      <t xml:space="preserve"> 5</t>
    </r>
  </si>
  <si>
    <r>
      <rPr>
        <b/>
        <sz val="10"/>
        <rFont val="Arial"/>
        <family val="2"/>
      </rPr>
      <t>Contract Year</t>
    </r>
    <r>
      <rPr>
        <sz val="10"/>
        <rFont val="Arial"/>
        <family val="2"/>
      </rPr>
      <t xml:space="preserve"> 6 
(Extension Year)</t>
    </r>
  </si>
  <si>
    <t>Total</t>
  </si>
  <si>
    <r>
      <rPr>
        <b/>
        <sz val="10"/>
        <rFont val="Arial"/>
        <family val="2"/>
      </rPr>
      <t>Contract Year</t>
    </r>
    <r>
      <rPr>
        <sz val="10"/>
        <rFont val="Arial"/>
        <family val="2"/>
      </rPr>
      <t xml:space="preserve"> 6
 (Extension Year)</t>
    </r>
  </si>
  <si>
    <t>Baseline</t>
  </si>
  <si>
    <r>
      <t xml:space="preserve">IT Workplace </t>
    </r>
    <r>
      <rPr>
        <b/>
        <sz val="10"/>
        <rFont val="Arial"/>
        <family val="2"/>
      </rPr>
      <t>Services</t>
    </r>
  </si>
  <si>
    <t>n/a</t>
  </si>
  <si>
    <t>All</t>
  </si>
  <si>
    <r>
      <t xml:space="preserve">Subtotal One-time Support </t>
    </r>
    <r>
      <rPr>
        <b/>
        <sz val="10"/>
        <rFont val="Arial"/>
        <family val="2"/>
      </rPr>
      <t>Service</t>
    </r>
    <r>
      <rPr>
        <sz val="10"/>
        <rFont val="Arial"/>
        <family val="2"/>
      </rPr>
      <t xml:space="preserve"> </t>
    </r>
    <r>
      <rPr>
        <b/>
        <sz val="10"/>
        <rFont val="Arial"/>
        <family val="2"/>
      </rPr>
      <t>Charges</t>
    </r>
  </si>
  <si>
    <t>Preise &amp; Mengen</t>
  </si>
  <si>
    <t xml:space="preserve">Vom Auftraggeber für die obligatorische Gesamtlandschaft ausgewiesene SAPS: </t>
  </si>
  <si>
    <t>Vom Auftragnehmer für die obligatorische Gesamtlandschaft angesetzte SAPS:</t>
  </si>
  <si>
    <t>Preis-ID</t>
  </si>
  <si>
    <t>Servicebereich</t>
  </si>
  <si>
    <t>Servicegruppe</t>
  </si>
  <si>
    <t>Servicetyp</t>
  </si>
  <si>
    <t>Servicevariante</t>
  </si>
  <si>
    <t>Grundlegende IT-Leistungen inkludiert</t>
  </si>
  <si>
    <t>Varianten-Kennung</t>
  </si>
  <si>
    <t xml:space="preserve">Optional </t>
  </si>
  <si>
    <t>Vergütungsmodell</t>
  </si>
  <si>
    <t>Abrechnungseinheit</t>
  </si>
  <si>
    <t>Abrechnungszeitraum</t>
  </si>
  <si>
    <t>Service Verfügbarkeits-klassen</t>
  </si>
  <si>
    <t>Incident Lösungsklasse</t>
  </si>
  <si>
    <t>Disaster Recovery Klasse</t>
  </si>
  <si>
    <t>Abrechnungs-ID</t>
  </si>
  <si>
    <t xml:space="preserve">Abnahmewahr-scheinlichkeit des Service in % </t>
  </si>
  <si>
    <t>Schätzmenge</t>
  </si>
  <si>
    <t>Mindestabnahmemenge</t>
  </si>
  <si>
    <t>Schätzmonate
(exklusive Transition)</t>
  </si>
  <si>
    <t>Mindestlaufzeit
in Monaten</t>
  </si>
  <si>
    <t>Einzelpreis pro Abrechnungszeitraum und Abrechnungseinheit</t>
  </si>
  <si>
    <t>Preisnachlass in %</t>
  </si>
  <si>
    <t>Gesamtpreis für 5 Jahre Vertragszeitraum</t>
  </si>
  <si>
    <t>Wahrscheinlichkeit der Vertragsverlängerung</t>
  </si>
  <si>
    <t>Schätzmenge Jahr 6</t>
  </si>
  <si>
    <t>Mindestabnahmemenge Jahr 7</t>
  </si>
  <si>
    <t>Einzelpreis pro Abrechnungszeitraum und Abrechnungseinheit für Jahr 6</t>
  </si>
  <si>
    <t>Preis für Jahr 6</t>
  </si>
  <si>
    <t>Schätzmenge Jahr 7</t>
  </si>
  <si>
    <t>Einzelpreis pro Abrechnungszeitraum und Abrechnungseinheit für Jahr 7</t>
  </si>
  <si>
    <t>Preis für Jahr 7</t>
  </si>
  <si>
    <t>1.1</t>
  </si>
  <si>
    <t>Infrastruktur Services</t>
  </si>
  <si>
    <t>Compute Services</t>
  </si>
  <si>
    <t>Obligatorische Gesamtlandschaft</t>
  </si>
  <si>
    <t>Systemgruppe Core</t>
  </si>
  <si>
    <t>ja</t>
  </si>
  <si>
    <t>SAP-OG-SC</t>
  </si>
  <si>
    <t>nein</t>
  </si>
  <si>
    <t>Festpreismodell</t>
  </si>
  <si>
    <t>Systemgruppe</t>
  </si>
  <si>
    <t>Monat</t>
  </si>
  <si>
    <t>Bronze / Gold</t>
  </si>
  <si>
    <t>IK1</t>
  </si>
  <si>
    <t>DR1-5</t>
  </si>
  <si>
    <t>1.2</t>
  </si>
  <si>
    <t>Systemgruppe Business Warehouse  </t>
  </si>
  <si>
    <t>SAP-OG-SBW</t>
  </si>
  <si>
    <t>1.3</t>
  </si>
  <si>
    <t>Systemgruppe SAP Tools, SLD</t>
  </si>
  <si>
    <t>SAP-OG-SST</t>
  </si>
  <si>
    <t>1.4</t>
  </si>
  <si>
    <t>Systemgruppe Personalwirtschaft (HR)  </t>
  </si>
  <si>
    <t>SAP-OG-SPW</t>
  </si>
  <si>
    <t>1.5</t>
  </si>
  <si>
    <t>Systemgruppe Java  Stack BW</t>
  </si>
  <si>
    <t>SAP-OG-SJS</t>
  </si>
  <si>
    <t>1.6</t>
  </si>
  <si>
    <t>Systemgruppe Java Webgrouper (CORE)</t>
  </si>
  <si>
    <t>SAP-OG-SJW</t>
  </si>
  <si>
    <t>1.7</t>
  </si>
  <si>
    <t>Systemgruppe Java XML Validator (ZBV)</t>
  </si>
  <si>
    <t>SAP-OG-SJX</t>
  </si>
  <si>
    <t>1.8</t>
  </si>
  <si>
    <t>Systemgruppe Datenaustausch PZ2</t>
  </si>
  <si>
    <t>SAP-OD-PZ2</t>
  </si>
  <si>
    <t>2.1</t>
  </si>
  <si>
    <t>Übergreifende Services</t>
  </si>
  <si>
    <t>Management Services</t>
  </si>
  <si>
    <t xml:space="preserve">SAP Basis Betriebsleistungen </t>
  </si>
  <si>
    <t>SAP Basis-Betriebsleistungen Bereitstellung</t>
  </si>
  <si>
    <t>SAP-BB-BER</t>
  </si>
  <si>
    <t>Serviceleistung</t>
  </si>
  <si>
    <t>2.2</t>
  </si>
  <si>
    <t>SAP Basis-Betriebsleistungen pro SAP SID</t>
  </si>
  <si>
    <t>SAP-BB-SID</t>
  </si>
  <si>
    <t>Pauschalpreismodell</t>
  </si>
  <si>
    <t>SID</t>
  </si>
  <si>
    <t>Bronze</t>
  </si>
  <si>
    <t>2.3</t>
  </si>
  <si>
    <t>Gold</t>
  </si>
  <si>
    <t>3.1</t>
  </si>
  <si>
    <t>Optionale Einzelsysteme</t>
  </si>
  <si>
    <t>Systemgruppe E-Akte</t>
  </si>
  <si>
    <t>SAP-OE-EA</t>
  </si>
  <si>
    <t>3.2</t>
  </si>
  <si>
    <t>Systemgruppe SAP-Process Operation (PO)</t>
  </si>
  <si>
    <t>SAP-OE-PO</t>
  </si>
  <si>
    <t>3.3</t>
  </si>
  <si>
    <t>Systemgruppe FIORI</t>
  </si>
  <si>
    <t>SAP-OE-FS</t>
  </si>
  <si>
    <t>3.4</t>
  </si>
  <si>
    <t>Systemgruppe CRM</t>
  </si>
  <si>
    <t>SAP-OE-CRM</t>
  </si>
  <si>
    <t>3.5</t>
  </si>
  <si>
    <t>Systemgruppe SAP Portal auf LUW</t>
  </si>
  <si>
    <t>SAP-OE-POR</t>
  </si>
  <si>
    <t>3.6</t>
  </si>
  <si>
    <t>Systemgruppe SAP-IDM</t>
  </si>
  <si>
    <t>SAP-OE-IDM</t>
  </si>
  <si>
    <t>3.7</t>
  </si>
  <si>
    <t>Systemgruppe ZBV &amp; Datenaustausch</t>
  </si>
  <si>
    <t>SAP-OE-ZBV</t>
  </si>
  <si>
    <t>3.8</t>
  </si>
  <si>
    <t>Systemgruppe DWH - Natives HANA-DB</t>
  </si>
  <si>
    <t>SAP-OE-HBI</t>
  </si>
  <si>
    <t>3.9</t>
  </si>
  <si>
    <t>Systemgruppe SAP Solution Manager</t>
  </si>
  <si>
    <t>SAP-OE-SOL</t>
  </si>
  <si>
    <t>3.10</t>
  </si>
  <si>
    <t>Systemgruppe OS-LE</t>
  </si>
  <si>
    <t>SAP-OE-OSLE</t>
  </si>
  <si>
    <t>3.11</t>
  </si>
  <si>
    <t>TREX für Portal</t>
  </si>
  <si>
    <t>SAP-OE-TP</t>
  </si>
  <si>
    <t>IK2</t>
  </si>
  <si>
    <t>3.12</t>
  </si>
  <si>
    <t>SAP Powerdesigner</t>
  </si>
  <si>
    <t>SAP-OE-PD</t>
  </si>
  <si>
    <t>4.1</t>
  </si>
  <si>
    <t>Übergreifender Storage</t>
  </si>
  <si>
    <t>Übergreifender Storage (Gold)</t>
  </si>
  <si>
    <t>SAP-UES</t>
  </si>
  <si>
    <t>Gigabyte (GB)</t>
  </si>
  <si>
    <t>DR5</t>
  </si>
  <si>
    <t>5.1</t>
  </si>
  <si>
    <t>Optionales Standard-Sizing</t>
  </si>
  <si>
    <t>Small - SAP Applicationserver (Bronze/ DR1)</t>
  </si>
  <si>
    <t>SAP-OSS-ASS</t>
  </si>
  <si>
    <t>Server</t>
  </si>
  <si>
    <t>DR1</t>
  </si>
  <si>
    <t>5.3</t>
  </si>
  <si>
    <t>5.5</t>
  </si>
  <si>
    <t>Small - SAP Applicationserver (Bronze/ DR2)</t>
  </si>
  <si>
    <t>DR2</t>
  </si>
  <si>
    <t>5.6</t>
  </si>
  <si>
    <t>5.7</t>
  </si>
  <si>
    <t>Small - SAP Applicationserver (Gold/ DR5)</t>
  </si>
  <si>
    <t>5.8</t>
  </si>
  <si>
    <t>5.9</t>
  </si>
  <si>
    <t>Medium - SAP Applicationserver (Bronze/ DR1)</t>
  </si>
  <si>
    <t>SAP-OSS-ASM</t>
  </si>
  <si>
    <t>5.10</t>
  </si>
  <si>
    <t>5.11</t>
  </si>
  <si>
    <t>Medium - SAP Applicationserver (Bronze/ DR2)</t>
  </si>
  <si>
    <t>5.12</t>
  </si>
  <si>
    <t>5.13</t>
  </si>
  <si>
    <t>Medium - SAP Applicationserver (Gold/ DR5)</t>
  </si>
  <si>
    <t>5.14</t>
  </si>
  <si>
    <t>5.15</t>
  </si>
  <si>
    <t>Large - SAP Applicationserver (Bronze/ DR1)</t>
  </si>
  <si>
    <t>SAP-OSS-ASL</t>
  </si>
  <si>
    <t>5.16</t>
  </si>
  <si>
    <t>5.17</t>
  </si>
  <si>
    <t>Large - SAP Applicationserver (Bronze/ DR2)</t>
  </si>
  <si>
    <t>5.18</t>
  </si>
  <si>
    <t>5.19</t>
  </si>
  <si>
    <t>Large - SAP Applicationserver (Gold/ DR5)</t>
  </si>
  <si>
    <t>5.20</t>
  </si>
  <si>
    <t>5.21</t>
  </si>
  <si>
    <t>Small - SAP HANA Database Server (Bronze/ DR1)</t>
  </si>
  <si>
    <t>SAP-OSS-DSS</t>
  </si>
  <si>
    <t>5.22</t>
  </si>
  <si>
    <t>5.23</t>
  </si>
  <si>
    <t>Small - SAP HANA Database Server (Bronze/ DR2)</t>
  </si>
  <si>
    <t>5.24</t>
  </si>
  <si>
    <t>5.25</t>
  </si>
  <si>
    <t>Small - SAP HANA Database Server (Gold/ DR5)</t>
  </si>
  <si>
    <t>5.26</t>
  </si>
  <si>
    <t>5.27</t>
  </si>
  <si>
    <t>Medium - SAP HANA Database Server (Bronze/ DR1)</t>
  </si>
  <si>
    <t>SAP-OSS-DSM</t>
  </si>
  <si>
    <t>5.28</t>
  </si>
  <si>
    <t>5.29</t>
  </si>
  <si>
    <t>Medium - SAP HANA Database Server (Bronze/ DR2)</t>
  </si>
  <si>
    <t>5.30</t>
  </si>
  <si>
    <t>5.31</t>
  </si>
  <si>
    <t>Medium - SAP HANA Database Server (Gold/ DR5)</t>
  </si>
  <si>
    <t>5.32</t>
  </si>
  <si>
    <t>5.33</t>
  </si>
  <si>
    <t>Large - SAP HANA Database Server (Bronze/ DR1)</t>
  </si>
  <si>
    <t>SAP-OSS-DSL</t>
  </si>
  <si>
    <t>5.34</t>
  </si>
  <si>
    <t>5.35</t>
  </si>
  <si>
    <t>Large - SAP HANA Database Server (Bronze/ DR2)</t>
  </si>
  <si>
    <t>5.36</t>
  </si>
  <si>
    <t>5.37</t>
  </si>
  <si>
    <t>Large - SAP HANA Database Server (Gold/ DR5)</t>
  </si>
  <si>
    <t>5.38</t>
  </si>
  <si>
    <t>5.39</t>
  </si>
  <si>
    <t>Large - SAP HANA Database Server (Scale-Out) (Bronze/DR1)</t>
  </si>
  <si>
    <t>SAP-OSS-DSSO</t>
  </si>
  <si>
    <t>5.40</t>
  </si>
  <si>
    <t>5.41</t>
  </si>
  <si>
    <t>Large - SAP HANA Database Server (Scale-Out) (Bronze/DR2)</t>
  </si>
  <si>
    <t>5.42</t>
  </si>
  <si>
    <t>5.43</t>
  </si>
  <si>
    <t>Large - SAP HANA Database Server (Scale-Out) (Gold/DR5)</t>
  </si>
  <si>
    <t>5.44</t>
  </si>
  <si>
    <t>6.1</t>
  </si>
  <si>
    <t>Add-on Standard-Sizing</t>
  </si>
  <si>
    <t>Virtual WinLnx System, Small</t>
  </si>
  <si>
    <t>IS-CS-VS-WLS</t>
  </si>
  <si>
    <t>6.2</t>
  </si>
  <si>
    <t>Virtual WinLnx System, Medium</t>
  </si>
  <si>
    <t>IS-CS-VS-WLM</t>
  </si>
  <si>
    <t>6.3</t>
  </si>
  <si>
    <t>Silber</t>
  </si>
  <si>
    <t>DR4</t>
  </si>
  <si>
    <t>6.4</t>
  </si>
  <si>
    <t>6.5</t>
  </si>
  <si>
    <t>Virtual WinLnx System, Large</t>
  </si>
  <si>
    <t>IS-CS-VS-WLL</t>
  </si>
  <si>
    <t>6.6</t>
  </si>
  <si>
    <t>Virtual WinLnx System, Extra Large</t>
  </si>
  <si>
    <t>IS-CS-VS-WLX</t>
  </si>
  <si>
    <t>6.7</t>
  </si>
  <si>
    <t>Virtual WinLnx System, Extra Large Extended</t>
  </si>
  <si>
    <t>IS-CS-VS-WLE</t>
  </si>
  <si>
    <t>6.8</t>
  </si>
  <si>
    <t>Virtual WinLnx System, Extra Large Plus</t>
  </si>
  <si>
    <t>IS-CS-VS-WLP</t>
  </si>
  <si>
    <t>6.9</t>
  </si>
  <si>
    <t>Virtual WinLnx System, Extra Large Pro</t>
  </si>
  <si>
    <t>IS-CS-VS-WPR</t>
  </si>
  <si>
    <t>6.10</t>
  </si>
  <si>
    <t>Virtual Platform, Small</t>
  </si>
  <si>
    <t>IS-CS-VS-VP01</t>
  </si>
  <si>
    <t>6.11</t>
  </si>
  <si>
    <t>Virtual Platform, Medium</t>
  </si>
  <si>
    <t>IS-CS-VS-VP02</t>
  </si>
  <si>
    <t>6.12</t>
  </si>
  <si>
    <t>6.13</t>
  </si>
  <si>
    <t>Virtual Platform, Large</t>
  </si>
  <si>
    <t>IS-CS-VS-VP03</t>
  </si>
  <si>
    <t>6.14</t>
  </si>
  <si>
    <t>Virtual Platform, Extra Large Pro</t>
  </si>
  <si>
    <t>IS-CS-VS-VP04</t>
  </si>
  <si>
    <t>6.15</t>
  </si>
  <si>
    <t>Virtual WinLnx System, Zusätzliche (v)Cores</t>
  </si>
  <si>
    <t>IS-CS-VS-VCORE</t>
  </si>
  <si>
    <t>vCore</t>
  </si>
  <si>
    <t>6.16</t>
  </si>
  <si>
    <t>Virtual WinLnx System, 
Zusätzliches (v)RAM in GB</t>
  </si>
  <si>
    <t>IS-CS-VS-VRAM</t>
  </si>
  <si>
    <t>vRAM</t>
  </si>
  <si>
    <t>7.1</t>
  </si>
  <si>
    <t>Scale-Up über die Gesamtlandschaft</t>
  </si>
  <si>
    <t>Add-On "Memory/RAM" - unter 300TB</t>
  </si>
  <si>
    <t>SAP-SU-RAM</t>
  </si>
  <si>
    <t>Gigabyte</t>
  </si>
  <si>
    <t>7.2</t>
  </si>
  <si>
    <t>Add-On "Memory/RAM" 300TB bis 350TB</t>
  </si>
  <si>
    <t>7.3</t>
  </si>
  <si>
    <t>Add-On "Memory/RAM" über 350TB</t>
  </si>
  <si>
    <t>7.4</t>
  </si>
  <si>
    <t>Add-On "Storage" - unter 200TB</t>
  </si>
  <si>
    <t>SAP-SU-STO</t>
  </si>
  <si>
    <t>7.5</t>
  </si>
  <si>
    <t>Add-On "Storage" - 200TB bis 250TB</t>
  </si>
  <si>
    <t>7.6</t>
  </si>
  <si>
    <t>Add-On "Storage" - über 250TB</t>
  </si>
  <si>
    <t>7.7</t>
  </si>
  <si>
    <t>Add-On SAPS - bei bis zu zusätzlichen 5 Mio. SAPS 
in der obligatorischen Gesamtlandschaft basierend 
auf den vom Auftraggeber angesetzten SAPS</t>
  </si>
  <si>
    <t>SAP-SU-SAPS</t>
  </si>
  <si>
    <t>SAPS</t>
  </si>
  <si>
    <t>7.8</t>
  </si>
  <si>
    <t>Add-On SAPS - zwischen 5 und 10 Mio. zusätzlichen SAPS 
in der obligatorischen Gesamtlandschaft basierend 
auf den vom Auftraggeber angesetzten SAPS</t>
  </si>
  <si>
    <t>7.9</t>
  </si>
  <si>
    <t>Add-On SAPS - mehr als 10 Mio. zusätzliche SAPS 
in der obligatorischen Gesamtlandschaft basierend 
auf den vom Auftraggeber angesetzten SAPS</t>
  </si>
  <si>
    <t>8.1</t>
  </si>
  <si>
    <t>Firewall</t>
  </si>
  <si>
    <t>SEC-NW-FW</t>
  </si>
  <si>
    <t>Festpreis</t>
  </si>
  <si>
    <t>Diamant</t>
  </si>
  <si>
    <t>9.1</t>
  </si>
  <si>
    <t xml:space="preserve">Internet </t>
  </si>
  <si>
    <t>Internet Bereitstellung</t>
  </si>
  <si>
    <t>CS-II-INAC-INTER</t>
  </si>
  <si>
    <t>9.2</t>
  </si>
  <si>
    <t>Internet</t>
  </si>
  <si>
    <t>Internet Upgrade</t>
  </si>
  <si>
    <t>CS-II-INAC-UPG10</t>
  </si>
  <si>
    <t>10 Gbps</t>
  </si>
  <si>
    <t>10.1</t>
  </si>
  <si>
    <t>Housing - Rackspace 
(nur Bereitstellungsmodell "Dedicated")</t>
  </si>
  <si>
    <t>Höheneinheiten (Summe für Dual-Datacenter Bereitstellung)</t>
  </si>
  <si>
    <t>DC-HS-HE</t>
  </si>
  <si>
    <t>Höheneinheit</t>
  </si>
  <si>
    <t>Gesamtsumme Services</t>
  </si>
  <si>
    <t>Service Request</t>
  </si>
  <si>
    <t>Request-Kennung</t>
  </si>
  <si>
    <t>Abrechnungs-zeitraum</t>
  </si>
  <si>
    <t>Stückpreise pro Servicevariante</t>
  </si>
  <si>
    <t>11.1</t>
  </si>
  <si>
    <t>Alle</t>
  </si>
  <si>
    <t>Service Request - Infrastruktur</t>
  </si>
  <si>
    <t>System Backup</t>
  </si>
  <si>
    <t>SR-SI-SB</t>
  </si>
  <si>
    <t>per Request</t>
  </si>
  <si>
    <t>einmalig</t>
  </si>
  <si>
    <t>11.2</t>
  </si>
  <si>
    <t>System Recovery</t>
  </si>
  <si>
    <t>SR-SI-SR</t>
  </si>
  <si>
    <t>11.3</t>
  </si>
  <si>
    <t>Firewalländerungen</t>
  </si>
  <si>
    <t>SR-SI-FW</t>
  </si>
  <si>
    <t>11.4</t>
  </si>
  <si>
    <t>Systemuser anlegen / ändern</t>
  </si>
  <si>
    <t>SR-SI-SU</t>
  </si>
  <si>
    <t>11.5</t>
  </si>
  <si>
    <t>Wartungsfenster deaktivieren / aktivieren </t>
  </si>
  <si>
    <t>SR-SI-WV</t>
  </si>
  <si>
    <t>11.6</t>
  </si>
  <si>
    <t>Aktualisierung von Golden Images</t>
  </si>
  <si>
    <t>SR-SI-GI</t>
  </si>
  <si>
    <t>12.1</t>
  </si>
  <si>
    <t>Service Request -SAP Basis</t>
  </si>
  <si>
    <t>Zusätzliches Schema für SAP-HANA</t>
  </si>
  <si>
    <t>SAP-BB-ZSH</t>
  </si>
  <si>
    <t>12.2</t>
  </si>
  <si>
    <t>SAP-HANA-Datenbank-ID und -Instanznummer ändern</t>
  </si>
  <si>
    <t>SAP-BB-HDI</t>
  </si>
  <si>
    <t>12.3</t>
  </si>
  <si>
    <t>Datenbankarchitektur von SAP HANA ändern</t>
  </si>
  <si>
    <t>SAP-BB-DA</t>
  </si>
  <si>
    <t>12.4</t>
  </si>
  <si>
    <t>Transportbasierte Korrekturanleitungen für SAP Notes</t>
  </si>
  <si>
    <t>SAP-BB-TK</t>
  </si>
  <si>
    <t>12.5</t>
  </si>
  <si>
    <t>Anwendung von Applikations-SAP-Hinweisen für die Lizenzvermessung</t>
  </si>
  <si>
    <t>SAP-BB-LV</t>
  </si>
  <si>
    <t>12.6</t>
  </si>
  <si>
    <t>SAP Readiness Check für SAP-S/4HANA-Upgrades</t>
  </si>
  <si>
    <t>SAP-BB-RC</t>
  </si>
  <si>
    <t>12.7</t>
  </si>
  <si>
    <t>Repository-Objekte im Rahmen der Softwareänderungen anpassen</t>
  </si>
  <si>
    <t>SAP-BB-RO</t>
  </si>
  <si>
    <t>12.8</t>
  </si>
  <si>
    <t>Leistungsprobleme analysieren und beheben</t>
  </si>
  <si>
    <t>SAP-BB-LA</t>
  </si>
  <si>
    <t>12.9</t>
  </si>
  <si>
    <t>Kundencode prüfen und optimieren</t>
  </si>
  <si>
    <t>SAP-BB-KC</t>
  </si>
  <si>
    <t>12.10</t>
  </si>
  <si>
    <t>Incident Management: Fehlerbehebung bei technischen/nicht-funktionalen Vorfällen</t>
  </si>
  <si>
    <t>SAP-BB-IM</t>
  </si>
  <si>
    <t>12.11</t>
  </si>
  <si>
    <t>Änderungsmanagement: Änderungen technischer Systemkonfigurationen</t>
  </si>
  <si>
    <t>SAP-BB-AM</t>
  </si>
  <si>
    <t>12.12</t>
  </si>
  <si>
    <t>Ereignismanagement: Überwachung technischer/nicht-funktionaler Ereignistypen</t>
  </si>
  <si>
    <t>SAP-BB-EM</t>
  </si>
  <si>
    <t>12.13</t>
  </si>
  <si>
    <t>Drucker im Rahmen der SAP-Lösung anlegen, ändern und löschen</t>
  </si>
  <si>
    <t>SAP-BB-DR</t>
  </si>
  <si>
    <t>12.14</t>
  </si>
  <si>
    <t>SAP-Drucker sperren/entsperren</t>
  </si>
  <si>
    <t>SAP-BB-DS</t>
  </si>
  <si>
    <t>Gesamtangebotssumme ohne USt. (EUR) für 5 Jahre Vertragszeitraum:</t>
  </si>
  <si>
    <t>Gesamtangebotssumme ohne Ust. (EUR) für Jahr 6:</t>
  </si>
  <si>
    <t>Gesamtangebotssumme ohne Ust. (EUR) für Jahr 7:</t>
  </si>
  <si>
    <t>Wahrscheinlichkeit der Vertragsverlängerung Jahr 6:</t>
  </si>
  <si>
    <t>Wahrscheinlichkeit der Vertragsverlängerung Jahr 7:</t>
  </si>
  <si>
    <t>Gewichtete Gesamtangebotssumme Jahr 6 (ohne USt.):</t>
  </si>
  <si>
    <t>Gewichtete Gesamtangebotssumme Jahr 7 (ohne USt.):</t>
  </si>
  <si>
    <t>USt. In %:</t>
  </si>
  <si>
    <t>USt. In %</t>
  </si>
  <si>
    <t>Gesamtangebotssumme inkl. USt. (EUR):</t>
  </si>
  <si>
    <t>Gewichtete Gesamtangebotssumme Jahr 6 inkl. USt. (EUR):</t>
  </si>
  <si>
    <t>Gewichtete Gesamtangebotssumme Jahr 7 inkl. USt. (EUR):</t>
  </si>
  <si>
    <t>Leistungsverzeichnis SAP Managed Services: Übersicht Angebotssumme</t>
  </si>
  <si>
    <t>Bietername</t>
  </si>
  <si>
    <t>Leistungsteile</t>
  </si>
  <si>
    <t>Hinweis</t>
  </si>
  <si>
    <t>Kasse</t>
  </si>
  <si>
    <t>Gesamtsumme (EUR) netto</t>
  </si>
  <si>
    <t>Gesamtsumme (EUR) brutto</t>
  </si>
  <si>
    <t>Transition</t>
  </si>
  <si>
    <t>Transition Preis + Transition Preis (Ressourcen) (immer ohne USt.)</t>
  </si>
  <si>
    <t>BARMER</t>
  </si>
  <si>
    <t>HEK</t>
  </si>
  <si>
    <t>Betriebsleistungen</t>
  </si>
  <si>
    <r>
      <t xml:space="preserve">Summe der </t>
    </r>
    <r>
      <rPr>
        <b/>
        <i/>
        <sz val="11"/>
        <rFont val="Arial"/>
        <family val="2"/>
      </rPr>
      <t>Betriebsleistungen</t>
    </r>
    <r>
      <rPr>
        <i/>
        <sz val="11"/>
        <rFont val="Arial"/>
        <family val="2"/>
      </rPr>
      <t xml:space="preserve">
- Gesamtsumme der Ordentlichen Vertragslaufzeit
- gewichtete Gesamtsumme der ersten Verlängerungsoption (Jahr 6)
- gewichtete Gesamtsumme der zweiten Verlängerungsoption (Jahr 7)</t>
    </r>
  </si>
  <si>
    <t>Skillprofile</t>
  </si>
  <si>
    <r>
      <t xml:space="preserve">Summe der </t>
    </r>
    <r>
      <rPr>
        <b/>
        <i/>
        <sz val="11"/>
        <rFont val="Arial"/>
        <family val="2"/>
      </rPr>
      <t>Skillprofile</t>
    </r>
    <r>
      <rPr>
        <i/>
        <sz val="11"/>
        <rFont val="Arial"/>
        <family val="2"/>
      </rPr>
      <t xml:space="preserve">
- Gesamtsumme der Ordentlichen Vertragslaufzeit
- gewichtete Gesamtsumme der ersten Verlängerungsoption (Jahr 6)
- gewichtete Gesamtsumme der zweiten Verlängerungsoption (Jahr 7)</t>
    </r>
  </si>
  <si>
    <t>Gesamtsumme BARMER (EUR)</t>
  </si>
  <si>
    <t>Gesamtsumme HEK (EUR)</t>
  </si>
  <si>
    <t>zuschlagsrelevante Gesamtangebotssumme inkl. Ust. (EUR)</t>
  </si>
  <si>
    <t xml:space="preserve">Leistungsverzeichnis SAP Managed Services: </t>
  </si>
  <si>
    <t>Betriebsleistungen BARMER</t>
  </si>
  <si>
    <t>Anzahl SAPS</t>
  </si>
  <si>
    <t>Grundlegende IT-Infrastruktur-leistungen inkludiert</t>
  </si>
  <si>
    <t>Mindestabnahme-menge</t>
  </si>
  <si>
    <t>Gesamtpreis für 5 Jahre Ordentliche Vertragslaufzeit</t>
  </si>
  <si>
    <t>Schätzmenge
Jahr 6</t>
  </si>
  <si>
    <t>Einzelpreis pro Abrechnungszeitraum und Abrechnungseinheit Jahr 6</t>
  </si>
  <si>
    <t>Gesamtpreis
Jahr 6</t>
  </si>
  <si>
    <t>Schätzmenge
Jahr 7</t>
  </si>
  <si>
    <t>Einzelpreis pro Abrechnungszeitraum und Abrechnungseinheit Jahr 7</t>
  </si>
  <si>
    <t>Gesamtpreis
Jahr 7</t>
  </si>
  <si>
    <t>BAR_SAP-OG-SC</t>
  </si>
  <si>
    <t>BAR_SAP-OG-SBW</t>
  </si>
  <si>
    <t>BAR_SAP-OG-SST</t>
  </si>
  <si>
    <t>BAR_SAP-OG-SPW</t>
  </si>
  <si>
    <t>BAR_SAP-OG-SJS</t>
  </si>
  <si>
    <t>BAR_SAP-OG-SJW</t>
  </si>
  <si>
    <t>BAR_SAP-OG-SJX</t>
  </si>
  <si>
    <t>BAR_SAP-OD-PZ2</t>
  </si>
  <si>
    <t>1.9</t>
  </si>
  <si>
    <t>nicht vorgesehen für BARMER</t>
  </si>
  <si>
    <t>1.10</t>
  </si>
  <si>
    <t>1.11</t>
  </si>
  <si>
    <t>1.12</t>
  </si>
  <si>
    <t>1.13</t>
  </si>
  <si>
    <t>1.14</t>
  </si>
  <si>
    <t>1.15</t>
  </si>
  <si>
    <t>1.16</t>
  </si>
  <si>
    <t>1.17</t>
  </si>
  <si>
    <t>1.18</t>
  </si>
  <si>
    <t>1.19</t>
  </si>
  <si>
    <t>1.20</t>
  </si>
  <si>
    <t>1.21</t>
  </si>
  <si>
    <t>1.22</t>
  </si>
  <si>
    <t>1.23</t>
  </si>
  <si>
    <t>1.24</t>
  </si>
  <si>
    <t>1.25</t>
  </si>
  <si>
    <t>1.26</t>
  </si>
  <si>
    <t>BAR_SAP-BB-BER</t>
  </si>
  <si>
    <t>BAR_SAP-BB-SID</t>
  </si>
  <si>
    <t>2.4</t>
  </si>
  <si>
    <t>2.5</t>
  </si>
  <si>
    <t>BAR_SAP-OE-EA</t>
  </si>
  <si>
    <t>BAR_SAP-OE-PO</t>
  </si>
  <si>
    <t>BAR_SAP-OE-FS</t>
  </si>
  <si>
    <t>BAR_SAP-OE-CRM</t>
  </si>
  <si>
    <t>BAR_SAP-OE-POR</t>
  </si>
  <si>
    <t>BAR_SAP-OE-IDM</t>
  </si>
  <si>
    <t>BAR_SAP-OE-ZBV</t>
  </si>
  <si>
    <t>BAR_SAP-OE-HBI</t>
  </si>
  <si>
    <t>BAR_SAP-OE-SOL</t>
  </si>
  <si>
    <t>BAR_SAP-OE-OSLE</t>
  </si>
  <si>
    <t>BAR_SAP-OE-TP</t>
  </si>
  <si>
    <t>BAR_SAP-OE-PD</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</si>
  <si>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</si>
  <si>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</si>
  <si>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</si>
  <si>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</si>
  <si>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</si>
  <si>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</si>
  <si>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</si>
  <si>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</si>
  <si>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</si>
  <si>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</si>
  <si>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</si>
  <si>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</si>
  <si>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</si>
  <si>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</si>
  <si>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</si>
  <si>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</si>
  <si>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</si>
  <si>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</si>
  <si>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</si>
  <si>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</si>
  <si>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</si>
  <si>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</si>
  <si>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</si>
  <si>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</si>
  <si>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</si>
  <si>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</si>
  <si>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</si>
  <si>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</si>
  <si>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</si>
  <si>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</si>
  <si>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</si>
  <si>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BAR_SAP-UES</t>
  </si>
  <si>
    <t>4.2</t>
  </si>
  <si>
    <t>BAR_SAP-OSS-ASS</t>
  </si>
  <si>
    <t>5.2</t>
  </si>
  <si>
    <t>5.4</t>
  </si>
  <si>
    <t>BAR_SAP-OSS-ASM</t>
  </si>
  <si>
    <t>BAR_SAP-OSS-ASL</t>
  </si>
  <si>
    <t>BAR_SAP-OSS-DSS</t>
  </si>
  <si>
    <t>BAR_SAP-OSS-DSM</t>
  </si>
  <si>
    <t>BAR_SAP-OSS-DSL</t>
  </si>
  <si>
    <t>BAR_SAP-OSS-DSSO</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</si>
  <si>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</si>
  <si>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</si>
  <si>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</si>
  <si>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</si>
  <si>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</si>
  <si>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</si>
  <si>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</si>
  <si>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</si>
  <si>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</si>
  <si>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</si>
  <si>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</si>
  <si>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</si>
  <si>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</si>
  <si>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</si>
  <si>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</si>
  <si>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</si>
  <si>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</si>
  <si>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</si>
  <si>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</si>
  <si>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</si>
  <si>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</si>
  <si>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</si>
  <si>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</si>
  <si>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</si>
  <si>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</si>
  <si>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</si>
  <si>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</si>
  <si>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</si>
  <si>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</si>
  <si>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</si>
  <si>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</si>
  <si>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</si>
  <si>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</si>
  <si>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</si>
  <si>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</si>
  <si>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</si>
  <si>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</si>
  <si>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</si>
  <si>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BAR_IS-CS-VS-WLS</t>
  </si>
  <si>
    <t>BAR_IS-CS-VS-WLM</t>
  </si>
  <si>
    <t>BAR_IS-CS-VS-WLL</t>
  </si>
  <si>
    <t>BAR_IS-CS-VS-WLX</t>
  </si>
  <si>
    <t>BAR_IS-CS-VS-WLE</t>
  </si>
  <si>
    <t>BAR_IS-CS-VS-WLP</t>
  </si>
  <si>
    <t>BAR_IS-CS-VS-WPR</t>
  </si>
  <si>
    <t>BAR_IS-CS-VS-VP01</t>
  </si>
  <si>
    <t>BAR_IS-CS-VS-VP02</t>
  </si>
  <si>
    <t>BAR_IS-CS-VS-VP03</t>
  </si>
  <si>
    <t>6.17</t>
  </si>
  <si>
    <t>BAR_IS-CS-VS-VP04</t>
  </si>
  <si>
    <t>6.18</t>
  </si>
  <si>
    <t>BAR_IS-CS-VS-VCORE</t>
  </si>
  <si>
    <t>6.19</t>
  </si>
  <si>
    <t>Virtual WinLnx System, Zusätzliches (v)RAM in GB</t>
  </si>
  <si>
    <t>BAR_IS-CS-VS-VRAM</t>
  </si>
  <si>
    <t>BAR_SAP-SU-RAM</t>
  </si>
  <si>
    <t>Staffelpreismodell</t>
  </si>
  <si>
    <t>BAR_SAP-SU-STO</t>
  </si>
  <si>
    <t>Add-On SAPS - bei bis zu zusätzlichen 5 Mio. SAPS 
in der obligatorischen Gesamtlandschaft basierend 
auf den vom Auftragnehmer angesetzten SAPS</t>
  </si>
  <si>
    <t>BAR_SAP-SU-SAPS</t>
  </si>
  <si>
    <t>Add-On SAPS - zwischen 5 und 10 Mio. zusätzlichen SAPS 
in der obligatorischen Gesamtlandschaft basierend 
auf den vom Auftragnehmer angesetzten SAPS</t>
  </si>
  <si>
    <t>Add-On SAPS - mehr als 10 Mio. zusätzliche SAPS 
in der obligatorischen Gesamtlandschaft basierend 
auf den vom Auftragnehmer angesetzten SAPS</t>
  </si>
  <si>
    <t>7.10</t>
  </si>
  <si>
    <t>7.11</t>
  </si>
  <si>
    <t>7.12</t>
  </si>
  <si>
    <t>7.13</t>
  </si>
  <si>
    <t>7.14</t>
  </si>
  <si>
    <t>7.15</t>
  </si>
  <si>
    <t>7.16</t>
  </si>
  <si>
    <t>7.17</t>
  </si>
  <si>
    <t>7.18</t>
  </si>
  <si>
    <t>Firewall-Service</t>
  </si>
  <si>
    <t>BAR_SEC-NW-FW</t>
  </si>
  <si>
    <t>8.2</t>
  </si>
  <si>
    <t>BAR_CS-II-INAC-INTER</t>
  </si>
  <si>
    <t>BAR_CS-II-INAC-UPG10</t>
  </si>
  <si>
    <t>9.3</t>
  </si>
  <si>
    <t>9.4</t>
  </si>
  <si>
    <t>Höheneinheiten (Summe für Dual-Data Center Bereitstellung)</t>
  </si>
  <si>
    <t>BAR_DC-HS-HE</t>
  </si>
  <si>
    <t xml:space="preserve">Abnahmewahr-scheinlichkeit des Service Requests in % </t>
  </si>
  <si>
    <t>Gesamtpreis für 5 Jahre ordentliche Vertragslaufzeit</t>
  </si>
  <si>
    <t>DB Backup pro System</t>
  </si>
  <si>
    <t>BAR_SR-SI-SB</t>
  </si>
  <si>
    <t>DB Recovery pro System</t>
  </si>
  <si>
    <t>BAR_SR-SI-SR</t>
  </si>
  <si>
    <t>BAR_SR-SI-FW</t>
  </si>
  <si>
    <t>BAR_SR-SI-SU</t>
  </si>
  <si>
    <t>BAR_SR-SI-WV</t>
  </si>
  <si>
    <t>BAR_SR-SI-GI</t>
  </si>
  <si>
    <t>BAR_SR-SB-ZSH</t>
  </si>
  <si>
    <t>BAR_SR-SB-HDI</t>
  </si>
  <si>
    <t>BAR_SR-SB-DA</t>
  </si>
  <si>
    <t>BAR_SR-SB-TK</t>
  </si>
  <si>
    <t>BAR_SR-SB-LV</t>
  </si>
  <si>
    <t>BAR_SR-SB-RC</t>
  </si>
  <si>
    <t>BAR_SR-SB-RO</t>
  </si>
  <si>
    <t>BAR_SR-SB-LA</t>
  </si>
  <si>
    <t>BAR_SR-SB-KC</t>
  </si>
  <si>
    <t>BAR_SR-SB-IM</t>
  </si>
  <si>
    <t>BAR_SR-SB-AM</t>
  </si>
  <si>
    <t>BAR_SR-SB-EM</t>
  </si>
  <si>
    <t>BAR_SR-SB-DR</t>
  </si>
  <si>
    <t>BAR_SR-SB-DS</t>
  </si>
  <si>
    <t>Gesamtsumme Service Requests</t>
  </si>
  <si>
    <t>Gesamtsumme Betriebsleistungen BARMER Ordentliche Vertragslaufzeit ohne USt.:</t>
  </si>
  <si>
    <t>Gesamtsumme Betriebsleistungen BARMER Jahr 6 ohne USt.:</t>
  </si>
  <si>
    <t>Gesamtsumme Betriebsleistungen BARMER Jahr 7 ohne Ust.:</t>
  </si>
  <si>
    <t>Gewichtete Gesamtsumme Betriebsleistungen BARMER Jahr 6 ohne USt.:</t>
  </si>
  <si>
    <t>Gewichtete Gesamtsumme Betriebsleistungen BARMER Jahr 7 ohne USt.:</t>
  </si>
  <si>
    <t>Gesamtsumme Betriebsleistungen BARMER Ordentliche Vertragslaufzeit  inkl. USt.:</t>
  </si>
  <si>
    <t>Gewichtete Gesamtsumme Betriebsleistungen BARMER Jahr 6 inkl. USt.:</t>
  </si>
  <si>
    <t>Gewichtete Gesamtsumme Betriebsleistungen BARMER  Jahr 7 inkl. USt.:</t>
  </si>
  <si>
    <t>Betriebsleistungen HEK</t>
  </si>
  <si>
    <t>Schätzmenge 
Jahr 7</t>
  </si>
  <si>
    <t>nicht vorgesehen für HEK</t>
  </si>
  <si>
    <t>HEK_SAP-OG-SC</t>
  </si>
  <si>
    <t>Basis / Silber</t>
  </si>
  <si>
    <t>DR2-4</t>
  </si>
  <si>
    <t>DR2-5</t>
  </si>
  <si>
    <t>HEK_SAP-OG-SBW</t>
  </si>
  <si>
    <t>HEK_SAP-OG-SST</t>
  </si>
  <si>
    <t>HEK_SAP-OG-SJS</t>
  </si>
  <si>
    <t>Systemgruppe Finanzen (FI)</t>
  </si>
  <si>
    <t>HEK_SAP-OG-SFI</t>
  </si>
  <si>
    <t>Systemgruppe Datenaustausch (DA)</t>
  </si>
  <si>
    <t>HEK_SAP-OG-SDA</t>
  </si>
  <si>
    <t>Systemgruppe HCM (HR)</t>
  </si>
  <si>
    <t>HEK_SAP-OG-HCM</t>
  </si>
  <si>
    <t>HEK_SAP-OE-HCM</t>
  </si>
  <si>
    <t>Systemgruppe Z-System, XML Validator, Webgrouper</t>
  </si>
  <si>
    <t>HEK_SAP-OG-SJX</t>
  </si>
  <si>
    <t>Systemgruppe HANA Cockpit</t>
  </si>
  <si>
    <t>Zwischensumme obligatorische Gesamtlandschaft</t>
  </si>
  <si>
    <t>HEK_SAP-BB-BER</t>
  </si>
  <si>
    <t>HEK_SAP-BB-SID</t>
  </si>
  <si>
    <t>Basis</t>
  </si>
  <si>
    <t xml:space="preserve">Gold </t>
  </si>
  <si>
    <t>Systemgruppe Managed Care (MC)</t>
  </si>
  <si>
    <t>HEK_SAP-OG-SMC</t>
  </si>
  <si>
    <t>HEK_SAP-OE-EA</t>
  </si>
  <si>
    <t>HEK_SAP-OE-PO</t>
  </si>
  <si>
    <t>HEK_SAP-OE-FS</t>
  </si>
  <si>
    <t>HEK_SAP-OE-CRM</t>
  </si>
  <si>
    <t>HEK_SAP-OE-POR</t>
  </si>
  <si>
    <t>HEK_SAP-OE-SOL</t>
  </si>
  <si>
    <t>Systemgruppe OS-LE (OGS)</t>
  </si>
  <si>
    <t>HEK_SAP-OE-OSLE</t>
  </si>
  <si>
    <t>TREX für Portal / CRM</t>
  </si>
  <si>
    <t>HEK_SAP-OE-TP</t>
  </si>
  <si>
    <t>Systemgruppe BO (Business Objects)</t>
  </si>
  <si>
    <t>HEK_SAP-OE-BO</t>
  </si>
  <si>
    <t>HEK_SAP-UES</t>
  </si>
  <si>
    <t>Small - SAP Applicationserver (Basis/ DR2)</t>
  </si>
  <si>
    <t>HEK_SAP-OSS-ASS</t>
  </si>
  <si>
    <t>Small - SAP Applicationserver (Silber/ DR4)</t>
  </si>
  <si>
    <t>Small - SAP Applicationserver (Gold/ DR4)</t>
  </si>
  <si>
    <t>Medium - SAP Applicationserver (Basis/ DR1)</t>
  </si>
  <si>
    <t>HEK_SAP-OSS-ASM</t>
  </si>
  <si>
    <t>Medium - SAP Applicationserver (Silber/ DR4)</t>
  </si>
  <si>
    <t>Medium - SAP Applicationserver (Gold/ DR4)</t>
  </si>
  <si>
    <t>Large - SAP Applicationserver (Silber/ DR4)</t>
  </si>
  <si>
    <t>HEK_SAP-OSS-ASL</t>
  </si>
  <si>
    <t>Large - SAP Applicationserver (Gold/ DR4)</t>
  </si>
  <si>
    <t>Small - SAP HANA Database Server (Basis/ DR2)</t>
  </si>
  <si>
    <t>HEK_SAP-OSS-DSS</t>
  </si>
  <si>
    <t>Small - SAP HANA Database Server (Silber/ DR4)</t>
  </si>
  <si>
    <t>Small - SAP HANA Database Server (Gold/ DR4)</t>
  </si>
  <si>
    <t>Medium - SAP HANA Database Server (Basis/ DR2)</t>
  </si>
  <si>
    <t>HEK_SAP-OSS-DSM</t>
  </si>
  <si>
    <t>Medium - SAP HANA Database Server (Silber/ DR4)</t>
  </si>
  <si>
    <t>Medium - SAP HANA Database Server (Gold/ DR4)</t>
  </si>
  <si>
    <t>Large - SAP HANA Database Server (Silber/ DR4)</t>
  </si>
  <si>
    <t>HEK_SAP-OSS-DSL</t>
  </si>
  <si>
    <t>Large - SAP HANA Database Server (Gold/ DR4)</t>
  </si>
  <si>
    <t>HEK_IS-CS-VS-WLS</t>
  </si>
  <si>
    <t>HEK_IS-CS-VS-WLM</t>
  </si>
  <si>
    <t>HEK_IS-CS-VS-WLL</t>
  </si>
  <si>
    <t>HEK_IS-CS-VS-WLX</t>
  </si>
  <si>
    <t>HEK_IS-CS-VS-WLE</t>
  </si>
  <si>
    <t>HEK_IS-CS-VS-WLP</t>
  </si>
  <si>
    <t>HEK_IS-CS-VS-WPR</t>
  </si>
  <si>
    <t>HEK_IS-CS-VS-VP01</t>
  </si>
  <si>
    <t>HEK_IS-CS-VS-VP02</t>
  </si>
  <si>
    <t>HEK_IS-CS-VS-VP03</t>
  </si>
  <si>
    <t>Virtual Platform, Extra Large</t>
  </si>
  <si>
    <t>HEK_IS-CS-VS-VP04</t>
  </si>
  <si>
    <t>HEK_IS-CS-VS-VCORE</t>
  </si>
  <si>
    <t>HEK_IS-CS-VS-VRAM</t>
  </si>
  <si>
    <t>Add-On "Memory/RAM" - unter 40TB</t>
  </si>
  <si>
    <t>HEK_SAP-SU-RAM</t>
  </si>
  <si>
    <t>Add-On "Memory/RAM" 40TB bis 45TB</t>
  </si>
  <si>
    <t>Add-On "Memory/RAM" über 45TB</t>
  </si>
  <si>
    <t>Add-On "Storage" - unter 40TB</t>
  </si>
  <si>
    <t>HEK_SAP-SU-STO</t>
  </si>
  <si>
    <t>Add-On "Storage" - 40TB bis 45TB</t>
  </si>
  <si>
    <t>Add-On "Storage" - über 45TB</t>
  </si>
  <si>
    <t>Add-On SAPS - bei bis zu zusätzlichen 500 Tsd. SAPS 
in der obligatorischen Gesamtlandschaft basierend 
auf den vom Auftraggeber angesetzten SAPS</t>
  </si>
  <si>
    <t>HEK_SAP-SU-SAPS</t>
  </si>
  <si>
    <t>Add-On SAPS - zwischen 500 Tsd. und 1 Mio. zusätzlichen SAPS in der obligatorischen Gesamtlandschaft basierend 
auf den vom Auftraggeber angesetzten SAPS</t>
  </si>
  <si>
    <t>Add-On SAPS - mehr als 1 Mio. zusätzliche SAPS 
in der obligatorischen Gesamtlandschaft basierend 
auf den vom Auftraggeber angesetzten SAPS</t>
  </si>
  <si>
    <t>HEK_SEC-NW-FW</t>
  </si>
  <si>
    <t>HEK_CS-II-INAC-INTER</t>
  </si>
  <si>
    <t>HEK_CS-II-INAC-UPG10</t>
  </si>
  <si>
    <t>1 Gbps</t>
  </si>
  <si>
    <t>HEK_DC-HS-HE</t>
  </si>
  <si>
    <t>Einzelpreis pro Abrechnungszeitraum und Abrechnungseinheit 
Jahr 6</t>
  </si>
  <si>
    <t>Einzelpreis pro Abrechnungszeitraum und Abrechnungseinheit
Jahr 7</t>
  </si>
  <si>
    <t>HEK_SR-SI-SB</t>
  </si>
  <si>
    <t>HEK_SR-SI-SR</t>
  </si>
  <si>
    <t>HEK_SR-SI-FW</t>
  </si>
  <si>
    <t>HEK_SR-SI-SU</t>
  </si>
  <si>
    <t>HEK_SR-SI-WV</t>
  </si>
  <si>
    <t>HEK_SR-SI-GI</t>
  </si>
  <si>
    <t>HEK_SR-SB-ZSH</t>
  </si>
  <si>
    <t>HEK_SR-SB-HDI</t>
  </si>
  <si>
    <t>HEK_SR-SB-DA</t>
  </si>
  <si>
    <t>HEK_SR-SB-TK</t>
  </si>
  <si>
    <t>HEK_SR-SB-LV</t>
  </si>
  <si>
    <t>HEK_SR-SB-RC</t>
  </si>
  <si>
    <t>HEK_SR-SB-RO</t>
  </si>
  <si>
    <t>HEK_SR-SB-LA</t>
  </si>
  <si>
    <t>HEK_SR-SB-KC</t>
  </si>
  <si>
    <t>HEK_SR-SB-IM</t>
  </si>
  <si>
    <t>HEK_SR-SB-AM</t>
  </si>
  <si>
    <t>HEK_SR-SB-EM</t>
  </si>
  <si>
    <t>HEK_SR-SB-DR</t>
  </si>
  <si>
    <t>HEK_SR-SB-DS</t>
  </si>
  <si>
    <t>Gesamtsumme Betriebsleistungen HEK Ordentliche Vertragslaufzeit ohne Ust.:</t>
  </si>
  <si>
    <t>Gesamtsumme Betriebsleistungen HEK Jahr 6 ohne Ust.:</t>
  </si>
  <si>
    <t>Gesamtsumme Betriebsleistungen HEK Jahr 7 ohne Ust.:</t>
  </si>
  <si>
    <t>Gewichtete Gesamtsumme Betriebsleistungen HEK Jahr 6 ohne USt.:</t>
  </si>
  <si>
    <t>Gewichtete Gesamtsumme Betriebsleistungen HEK Jahr 7 ohne USt.:</t>
  </si>
  <si>
    <t>Gesamtsumme Betriebsleistungen HEK Ordentliche Vertragslaufzeit  inkl. USt.:</t>
  </si>
  <si>
    <t>Gewichtete Gesamtsumme Betriebsleistungen HEK Jahr 6 inkl. USt.:</t>
  </si>
  <si>
    <t>Gewichtete Gesamtsumme Betriebsleistungen HEK Jahr 7 inkl. USt.:</t>
  </si>
  <si>
    <t>Leistungsverzeichnis SAP Managed Services:</t>
  </si>
  <si>
    <t>Transition BARMER</t>
  </si>
  <si>
    <r>
      <t xml:space="preserve">Alle grau gekennzeichneten Zellen enthalten Informationen und Kriterien, die als Kalkulationsgrundlage dienen. Die vorbelegten Eintragungen in diesen Zellen sind nicht veränderbar. Für ein gültiges Angebot </t>
    </r>
    <r>
      <rPr>
        <b/>
        <u/>
        <sz val="10"/>
        <color theme="1"/>
        <rFont val="Arial"/>
        <family val="2"/>
      </rPr>
      <t>müssen zwingend alle gelb gekennzeichneten Zellen</t>
    </r>
    <r>
      <rPr>
        <sz val="10"/>
        <rFont val="Arial"/>
        <family val="2"/>
      </rPr>
      <t xml:space="preserve"> gefüllt werden. </t>
    </r>
  </si>
  <si>
    <t>Service</t>
  </si>
  <si>
    <t>Einzelpreis pro Abrechnungseinheit</t>
  </si>
  <si>
    <t>Transition Preis</t>
  </si>
  <si>
    <t>13.1</t>
  </si>
  <si>
    <t>Überführung von Vertragsleistungen zum Auftragnehmer. Planung, Steuerung und Durchführung der Transition zur Übernahme und Implementierung der vereinbarten Leistungen.</t>
  </si>
  <si>
    <t>Zwischensumme Transition Preis:</t>
  </si>
  <si>
    <t>Schätzmonate</t>
  </si>
  <si>
    <t>Transition Preis
(Betrieb Migrationsgruppen)</t>
  </si>
  <si>
    <t>13.2</t>
  </si>
  <si>
    <t>Betrieb Migrationsgruppe 1 - Managed Service nach erfolgreich abgenommener Migration gemäß Meilenstein bis zum erfolgreichen Abschluss der Transition</t>
  </si>
  <si>
    <t>Pauschalpreis pro Monat</t>
  </si>
  <si>
    <t>13.3</t>
  </si>
  <si>
    <t>Betrieb Migrationsgruppe 2 - Managed Service nach erfolgreich abgenommener Migration gemäß Meilenstein bis zum erfolgreichen Abschluss der Transition</t>
  </si>
  <si>
    <t>13.4</t>
  </si>
  <si>
    <t>Betrieb Migrationsgruppe 3 - Managed Service nach erfolgreich abgenommener Migration gemäß Meilenstein bis zum erfolgreichen Abschluss der Transition</t>
  </si>
  <si>
    <t>13.5</t>
  </si>
  <si>
    <t>Betrieb Migrationsgruppe 4 - Managed Service nach erfolgreich abgenommener Migration gemäß Meilenstein bis zum erfolgreichen Abschluss der Transition</t>
  </si>
  <si>
    <t>13.6</t>
  </si>
  <si>
    <t>Betrieb Migrationsgruppe 5 - Managed Service nach erfolgreich abgenommener Migration gemäß Meilenstein bis zum erfolgreichen Abschluss der Transition</t>
  </si>
  <si>
    <t>13.7</t>
  </si>
  <si>
    <t>Betrieb Migrationsgruppe 6 - Managed Service nach erfolgreich abgenommener Migration gemäß Meilenstein bis zum erfolgreichen Abschluss der Transition</t>
  </si>
  <si>
    <t>13.8</t>
  </si>
  <si>
    <t>Betrieb Migrationsgruppe 7 - Managed Service nach erfolgreich abgenommener Migration gemäß Meilenstein bis zum erfolgreichen Abschluss der Transition</t>
  </si>
  <si>
    <t>13.9</t>
  </si>
  <si>
    <t>Betrieb Migrationsgruppe 8 - Managed Service nach erfolgreich abgenommener Migration gemäß Meilenstein bis zum erfolgreichen Abschluss der Transition</t>
  </si>
  <si>
    <t>Zwischensumme Betrieb Migrationsgruppen:</t>
  </si>
  <si>
    <t>Prognosemenge</t>
  </si>
  <si>
    <t>Transition Preis
(Ressourcen)</t>
  </si>
  <si>
    <t>13.10</t>
  </si>
  <si>
    <t>Mitwirkungsleistungen: Bereitstellung von Auftraggeber-Ressourcen zur Unterstützung der Transition</t>
  </si>
  <si>
    <t>Personentage</t>
  </si>
  <si>
    <t>Zwischensumme Mitwirkungsleistungen:</t>
  </si>
  <si>
    <t>Transition Preis BARMER ohne Ust. (EUR):</t>
  </si>
  <si>
    <t>Ust. In %:</t>
  </si>
  <si>
    <t>Transition Preis BARMER mit Ust. (EUR):</t>
  </si>
  <si>
    <t>Transition Preis (Ressourcen) BARMER:</t>
  </si>
  <si>
    <t>Gesamtsumme Transition BARMER inkl. Ust. (EUR):</t>
  </si>
  <si>
    <t>Transition HEK</t>
  </si>
  <si>
    <t>Transitions Preis</t>
  </si>
  <si>
    <t>Transitions Preis (Migrationsgruppe)</t>
  </si>
  <si>
    <t>Transitions Preis (Ressourcen)</t>
  </si>
  <si>
    <t>Transition Preis HEK ohne Ust. (EUR):</t>
  </si>
  <si>
    <t>Transition Preis HEK mit Ust. (EUR):</t>
  </si>
  <si>
    <t>Transition Preis (Ressourcen) HEK:</t>
  </si>
  <si>
    <t>Gesamtsumme Transition HEK inkl. Ust. (EUR):</t>
  </si>
  <si>
    <t>Annahme: 21 AT pro Monat</t>
  </si>
  <si>
    <t>exkl. Ust in EUR</t>
  </si>
  <si>
    <t>Anpassung der Menge notwendig!</t>
  </si>
  <si>
    <t xml:space="preserve">Formel updaten </t>
  </si>
  <si>
    <t>Mindestlaufzeit</t>
  </si>
  <si>
    <t>Prognosemenge 
(Anzahl der Menge der Abrechnungs-einheiten)</t>
  </si>
  <si>
    <t xml:space="preserve">Abnahmewahr-scheinlichkeit in % </t>
  </si>
  <si>
    <t xml:space="preserve">Prognosemonate (Beschreibung) </t>
  </si>
  <si>
    <t>Rabatt (in %) auf Stückpreis</t>
  </si>
  <si>
    <t>Gesamtbetrag</t>
  </si>
  <si>
    <t>Validierung</t>
  </si>
  <si>
    <t>1) SAP Infrastruktur</t>
  </si>
  <si>
    <t>Bisheriges Modell zur Abrechnung der obligatorischen Gesamtlandschaft:</t>
  </si>
  <si>
    <t>End User Services</t>
  </si>
  <si>
    <t>Arbeitsplatz</t>
  </si>
  <si>
    <t>Basis-Setup</t>
  </si>
  <si>
    <t>Obligatorische Gesamtlandschaft mit fester Gesamtkapazität (Leistungsbeschreibung 3.3.1) 26Mio.</t>
  </si>
  <si>
    <t>SAP-BS-OG</t>
  </si>
  <si>
    <t>Pauschalpreis</t>
  </si>
  <si>
    <t>Grundlegende IT-Infrastruktur Leistungen  (Leistungsbeschreibung 3.4) mit Serviceklasse Gold</t>
  </si>
  <si>
    <t>SAP-BS-GIL</t>
  </si>
  <si>
    <t>SAP Basis-Betriebsleistungen</t>
  </si>
  <si>
    <t>SAP-BB-LST</t>
  </si>
  <si>
    <t>In Session mit Einkauf erarbeitete Varianten zur Abrechnung der obligatorischen Gesamtlandschaft:</t>
  </si>
  <si>
    <t>Systemgruppe HANA DB für PowerDesigner</t>
  </si>
  <si>
    <t>SAP-OG-SHP</t>
  </si>
  <si>
    <t>SAP-BB-SV</t>
  </si>
  <si>
    <t>gemäß System</t>
  </si>
  <si>
    <t>Systemgruppe e-Akte / DA</t>
  </si>
  <si>
    <t>Systemgruppe SAP-PO</t>
  </si>
  <si>
    <t>Systemgruppe Frontend-Server</t>
  </si>
  <si>
    <t>Systemgruppe SAP Portal</t>
  </si>
  <si>
    <t>Systemgruppe ZBV / DA</t>
  </si>
  <si>
    <t>Systemgruppe Native HANA / BI</t>
  </si>
  <si>
    <t>SAP-OD-OSLE</t>
  </si>
  <si>
    <t>Terabyte (TB)</t>
  </si>
  <si>
    <t>Vorschlag vom Einkauf: Preise für unterschiedliche Mindestlaufzeiten abfragen.</t>
  </si>
  <si>
    <t>1 Monat</t>
  </si>
  <si>
    <t>1 Jahr</t>
  </si>
  <si>
    <t>3 Jahre</t>
  </si>
  <si>
    <t>1.27</t>
  </si>
  <si>
    <t>Virtual WinLnx System, Medium (Silber)</t>
  </si>
  <si>
    <t>IAM-OSS-VWM</t>
  </si>
  <si>
    <t>1.28</t>
  </si>
  <si>
    <t>Virtual WinLnx System, Medium (Gold)</t>
  </si>
  <si>
    <t>1.29</t>
  </si>
  <si>
    <t>Virtual WinLnx System, Large (Gold)</t>
  </si>
  <si>
    <t>IAM-OSS-VWL</t>
  </si>
  <si>
    <t>Weitere Server für Last-Performance Test, Netzwerk</t>
  </si>
  <si>
    <t>1.30</t>
  </si>
  <si>
    <t>Scale-Up</t>
  </si>
  <si>
    <t>Add-On "Memory/ RAM"</t>
  </si>
  <si>
    <t>DR3</t>
  </si>
  <si>
    <t>1.31</t>
  </si>
  <si>
    <t>Add-On "Storage" (Gold)</t>
  </si>
  <si>
    <t>SAP Infrastruktur</t>
  </si>
  <si>
    <t>SAP Basis Betriebsleistungen</t>
  </si>
  <si>
    <t>SAP-Anpassung des Transportsystems</t>
  </si>
  <si>
    <t>SR-SB-AT</t>
  </si>
  <si>
    <t>SAP-Anpassung von Systemparametern</t>
  </si>
  <si>
    <t>SR-SB-AS</t>
  </si>
  <si>
    <t>4.3</t>
  </si>
  <si>
    <t xml:space="preserve"> Backup eines SAP Systems</t>
  </si>
  <si>
    <t>SR-SB-BS</t>
  </si>
  <si>
    <t>4.4</t>
  </si>
  <si>
    <t>SAP Basis Systemcheck wird durchgeführt</t>
  </si>
  <si>
    <t>SR-SB-SC</t>
  </si>
  <si>
    <t>4.5</t>
  </si>
  <si>
    <t>Entwicklerschlüssel oder Objektschlüssel beantragen</t>
  </si>
  <si>
    <t>SR-SB-EOB</t>
  </si>
  <si>
    <t>4.6</t>
  </si>
  <si>
    <t>Installation von Sprachen</t>
  </si>
  <si>
    <t>SR-SB-IS</t>
  </si>
  <si>
    <t>4.7</t>
  </si>
  <si>
    <t>Im SAP System wird ein Job der Hintergrundverarbeitung angepasst</t>
  </si>
  <si>
    <t>SR-SB-HJ</t>
  </si>
  <si>
    <t>4.8</t>
  </si>
  <si>
    <t>Im SAP System wird ein Programm/Report für die Hintergrundverarbeitung eingeplant</t>
  </si>
  <si>
    <t>SR-SB-HR</t>
  </si>
  <si>
    <t>4.9</t>
  </si>
  <si>
    <t>Im SAP System wird ein Job der Hintergrundverarbeitung gelöscht</t>
  </si>
  <si>
    <t>SR-SB-HL</t>
  </si>
  <si>
    <t>4.10</t>
  </si>
  <si>
    <t>Ein SAP Mandant wird nach Anforderungen des Kunden kopiert</t>
  </si>
  <si>
    <t>SR-SB-MK</t>
  </si>
  <si>
    <t>4.11</t>
  </si>
  <si>
    <t>Nummernkreis erweitern</t>
  </si>
  <si>
    <t>SR-SB-NE</t>
  </si>
  <si>
    <t>4.12</t>
  </si>
  <si>
    <t>Performance-Analyse</t>
  </si>
  <si>
    <t>SR-SB-PA</t>
  </si>
  <si>
    <t>4.13</t>
  </si>
  <si>
    <t>Restore eines SAP Systems</t>
  </si>
  <si>
    <t>SR-SB-RS</t>
  </si>
  <si>
    <t>4.14</t>
  </si>
  <si>
    <t>Business Function aktivieren</t>
  </si>
  <si>
    <t>SR-SB-BF</t>
  </si>
  <si>
    <t>4.15</t>
  </si>
  <si>
    <t>SAP Meldung anlegen</t>
  </si>
  <si>
    <t>SR-SB-MA</t>
  </si>
  <si>
    <t>4.16</t>
  </si>
  <si>
    <t>SAP System Restart</t>
  </si>
  <si>
    <t>SR-SB-SR</t>
  </si>
  <si>
    <t>4.17</t>
  </si>
  <si>
    <t>Systemänderbarkeit einstellen</t>
  </si>
  <si>
    <t>SR-SB-SAE</t>
  </si>
  <si>
    <t>4.18</t>
  </si>
  <si>
    <t>Systemkopie erstellen</t>
  </si>
  <si>
    <t>SR-SB-SK</t>
  </si>
  <si>
    <t>4.19</t>
  </si>
  <si>
    <t>SAP Systemvermessung</t>
  </si>
  <si>
    <t>SR-SB-SV</t>
  </si>
  <si>
    <t>4.20</t>
  </si>
  <si>
    <t xml:space="preserve"> Unterstützung bei SAP GUI Aktualisierung</t>
  </si>
  <si>
    <t>SR-SB-GA</t>
  </si>
  <si>
    <t>4.21</t>
  </si>
  <si>
    <t xml:space="preserve">Wartung SAP Business Connector </t>
  </si>
  <si>
    <t>SR-SB-BCW</t>
  </si>
  <si>
    <t>4.22</t>
  </si>
  <si>
    <t xml:space="preserve">Installation SAP Business Connector </t>
  </si>
  <si>
    <t>SR-SB-BCI</t>
  </si>
  <si>
    <t>4.23</t>
  </si>
  <si>
    <t>Installation SAP Router</t>
  </si>
  <si>
    <t>SR-SB-RI</t>
  </si>
  <si>
    <t>4.24</t>
  </si>
  <si>
    <t>Wartung SAP Router</t>
  </si>
  <si>
    <t>SR-SB-RW</t>
  </si>
  <si>
    <t>4.25</t>
  </si>
  <si>
    <t>Zertifikatshandling SAP</t>
  </si>
  <si>
    <t>SR-SB-ZH</t>
  </si>
  <si>
    <t>4.26</t>
  </si>
  <si>
    <t>Pflege von Schnittstellen</t>
  </si>
  <si>
    <t>SR-SB-SP</t>
  </si>
  <si>
    <t>4.27</t>
  </si>
  <si>
    <t>Aktivierung von WEB Services</t>
  </si>
  <si>
    <t>SR-SB-WSA</t>
  </si>
  <si>
    <t>Gesamtsumme Services &amp; Service Requests</t>
  </si>
  <si>
    <t>Skillprofile BARMER</t>
  </si>
  <si>
    <t>Beschreibung</t>
  </si>
  <si>
    <t>Verteilung auf Region</t>
  </si>
  <si>
    <t>Region</t>
  </si>
  <si>
    <t>Gesamtpreis netto (EUR)</t>
  </si>
  <si>
    <t>Einzelpreis pro Abrechnungseinheit
Jahr 6</t>
  </si>
  <si>
    <t>Einzelpreis pro Abrechnungseinheit
Jahr 7</t>
  </si>
  <si>
    <t>14.1</t>
  </si>
  <si>
    <r>
      <rPr>
        <sz val="10"/>
        <color theme="1"/>
        <rFont val="Arial"/>
        <family val="2"/>
      </rPr>
      <t>Skill-Profil: Experte IT-Infrastruktur</t>
    </r>
    <r>
      <rPr>
        <sz val="10"/>
        <rFont val="Arial"/>
        <family val="2"/>
      </rPr>
      <t xml:space="preserve">
Details siehe </t>
    </r>
    <r>
      <rPr>
        <b/>
        <sz val="10"/>
        <rFont val="Arial"/>
        <family val="2"/>
      </rPr>
      <t>01-07 Skillprofile,</t>
    </r>
    <r>
      <rPr>
        <sz val="10"/>
        <rFont val="Arial"/>
        <family val="2"/>
      </rPr>
      <t xml:space="preserve"> Ziff. 2.1</t>
    </r>
  </si>
  <si>
    <t>onshore</t>
  </si>
  <si>
    <t>nearshore</t>
  </si>
  <si>
    <t>14.2</t>
  </si>
  <si>
    <r>
      <rPr>
        <sz val="10"/>
        <color theme="1"/>
        <rFont val="Arial"/>
        <family val="2"/>
      </rPr>
      <t>Skill-Profil: Strategischer Berater SAP</t>
    </r>
    <r>
      <rPr>
        <sz val="10"/>
        <rFont val="Arial"/>
        <family val="2"/>
      </rPr>
      <t xml:space="preserve">
Details siehe</t>
    </r>
    <r>
      <rPr>
        <b/>
        <sz val="10"/>
        <rFont val="Arial"/>
        <family val="2"/>
      </rPr>
      <t xml:space="preserve"> 01-07 Skillprofile</t>
    </r>
    <r>
      <rPr>
        <sz val="10"/>
        <rFont val="Arial"/>
        <family val="2"/>
      </rPr>
      <t>, Ziff. 2.2</t>
    </r>
  </si>
  <si>
    <t>14.3</t>
  </si>
  <si>
    <r>
      <rPr>
        <sz val="10"/>
        <color theme="1"/>
        <rFont val="Arial"/>
        <family val="2"/>
      </rPr>
      <t>Skill-Profil: IT-Systemspezialist SAP Basis &amp; Hosting</t>
    </r>
    <r>
      <rPr>
        <sz val="10"/>
        <rFont val="Arial"/>
        <family val="2"/>
      </rPr>
      <t xml:space="preserve">
Details siehe </t>
    </r>
    <r>
      <rPr>
        <b/>
        <sz val="10"/>
        <rFont val="Arial"/>
        <family val="2"/>
      </rPr>
      <t>01-07 Skillprofile</t>
    </r>
    <r>
      <rPr>
        <sz val="10"/>
        <rFont val="Arial"/>
        <family val="2"/>
      </rPr>
      <t>, Ziff. 2.3</t>
    </r>
  </si>
  <si>
    <t>14.4</t>
  </si>
  <si>
    <r>
      <rPr>
        <sz val="10"/>
        <color theme="1"/>
        <rFont val="Arial"/>
        <family val="2"/>
      </rPr>
      <t>Skill-Profil: IT-Systemspezialist SAP HANA</t>
    </r>
    <r>
      <rPr>
        <sz val="10"/>
        <rFont val="Arial"/>
        <family val="2"/>
      </rPr>
      <t xml:space="preserve">
Details siehe </t>
    </r>
    <r>
      <rPr>
        <b/>
        <sz val="10"/>
        <rFont val="Arial"/>
        <family val="2"/>
      </rPr>
      <t>01-07 Skillprofile</t>
    </r>
    <r>
      <rPr>
        <sz val="10"/>
        <rFont val="Arial"/>
        <family val="2"/>
      </rPr>
      <t>, Ziff. 2.4</t>
    </r>
  </si>
  <si>
    <t>14.5</t>
  </si>
  <si>
    <r>
      <rPr>
        <sz val="10"/>
        <color theme="1"/>
        <rFont val="Arial"/>
        <family val="2"/>
      </rPr>
      <t>Skill-Profil: Berater IT-Security</t>
    </r>
    <r>
      <rPr>
        <sz val="10"/>
        <rFont val="Arial"/>
        <family val="2"/>
      </rPr>
      <t xml:space="preserve">
Details siehe </t>
    </r>
    <r>
      <rPr>
        <b/>
        <sz val="10"/>
        <rFont val="Arial"/>
        <family val="2"/>
      </rPr>
      <t>01-07 Skillprofile</t>
    </r>
    <r>
      <rPr>
        <sz val="10"/>
        <rFont val="Arial"/>
        <family val="2"/>
      </rPr>
      <t>, Ziff. 2.5</t>
    </r>
  </si>
  <si>
    <t>14.6</t>
  </si>
  <si>
    <r>
      <rPr>
        <sz val="10"/>
        <color theme="1"/>
        <rFont val="Arial"/>
        <family val="2"/>
      </rPr>
      <t>Skill-Profil: Berater Information Security</t>
    </r>
    <r>
      <rPr>
        <sz val="10"/>
        <rFont val="Arial"/>
        <family val="2"/>
      </rPr>
      <t xml:space="preserve">
Details siehe </t>
    </r>
    <r>
      <rPr>
        <b/>
        <sz val="10"/>
        <rFont val="Arial"/>
        <family val="2"/>
      </rPr>
      <t>01-07 Skillprofile</t>
    </r>
    <r>
      <rPr>
        <sz val="10"/>
        <rFont val="Arial"/>
        <family val="2"/>
      </rPr>
      <t>, Ziff. 2.6</t>
    </r>
  </si>
  <si>
    <t>14.7</t>
  </si>
  <si>
    <r>
      <rPr>
        <sz val="10"/>
        <color theme="1"/>
        <rFont val="Arial"/>
        <family val="2"/>
      </rPr>
      <t xml:space="preserve">Skill-Profil: Solution Architekt Infrastruktur - </t>
    </r>
    <r>
      <rPr>
        <b/>
        <sz val="10"/>
        <color theme="1"/>
        <rFont val="Arial"/>
        <family val="2"/>
      </rPr>
      <t>dedicated</t>
    </r>
    <r>
      <rPr>
        <sz val="10"/>
        <rFont val="Arial"/>
        <family val="2"/>
      </rPr>
      <t xml:space="preserve">
Details siehe </t>
    </r>
    <r>
      <rPr>
        <b/>
        <sz val="10"/>
        <rFont val="Arial"/>
        <family val="2"/>
      </rPr>
      <t>01-07 Skillprofile</t>
    </r>
    <r>
      <rPr>
        <sz val="10"/>
        <rFont val="Arial"/>
        <family val="2"/>
      </rPr>
      <t>, Ziff. 3.1
(nur Bereitstellungsmodell "</t>
    </r>
    <r>
      <rPr>
        <b/>
        <sz val="10"/>
        <rFont val="Arial"/>
        <family val="2"/>
      </rPr>
      <t>Dedicated Resources</t>
    </r>
    <r>
      <rPr>
        <sz val="10"/>
        <rFont val="Arial"/>
        <family val="2"/>
      </rPr>
      <t>")</t>
    </r>
  </si>
  <si>
    <t>14.8</t>
  </si>
  <si>
    <r>
      <rPr>
        <sz val="10"/>
        <color theme="1"/>
        <rFont val="Arial"/>
        <family val="2"/>
      </rPr>
      <t xml:space="preserve">Skill-Profil: Solution Architekt Infrastruktur - </t>
    </r>
    <r>
      <rPr>
        <b/>
        <sz val="10"/>
        <color theme="1"/>
        <rFont val="Arial"/>
        <family val="2"/>
      </rPr>
      <t>shared</t>
    </r>
    <r>
      <rPr>
        <sz val="10"/>
        <rFont val="Arial"/>
        <family val="2"/>
      </rPr>
      <t xml:space="preserve">
Details siehe</t>
    </r>
    <r>
      <rPr>
        <b/>
        <sz val="10"/>
        <rFont val="Arial"/>
        <family val="2"/>
      </rPr>
      <t xml:space="preserve"> 01-07 Skillprofile</t>
    </r>
    <r>
      <rPr>
        <sz val="10"/>
        <rFont val="Arial"/>
        <family val="2"/>
      </rPr>
      <t>, Ziff. 4.1
(nur Bereitstellungsmodell "</t>
    </r>
    <r>
      <rPr>
        <b/>
        <sz val="10"/>
        <rFont val="Arial"/>
        <family val="2"/>
      </rPr>
      <t>Shared Resources</t>
    </r>
    <r>
      <rPr>
        <sz val="10"/>
        <rFont val="Arial"/>
        <family val="2"/>
      </rPr>
      <t>")</t>
    </r>
  </si>
  <si>
    <t>14.9</t>
  </si>
  <si>
    <r>
      <rPr>
        <sz val="10"/>
        <color theme="1"/>
        <rFont val="Arial"/>
        <family val="2"/>
      </rPr>
      <t xml:space="preserve">Skill-Profil: Technischer Projektleiter Infrastruktur - </t>
    </r>
    <r>
      <rPr>
        <b/>
        <sz val="10"/>
        <color theme="1"/>
        <rFont val="Arial"/>
        <family val="2"/>
      </rPr>
      <t>dedicated</t>
    </r>
    <r>
      <rPr>
        <sz val="10"/>
        <rFont val="Arial"/>
        <family val="2"/>
      </rPr>
      <t xml:space="preserve">
Details siehe </t>
    </r>
    <r>
      <rPr>
        <b/>
        <sz val="10"/>
        <rFont val="Arial"/>
        <family val="2"/>
      </rPr>
      <t>01-07 Skillprofile</t>
    </r>
    <r>
      <rPr>
        <sz val="10"/>
        <rFont val="Arial"/>
        <family val="2"/>
      </rPr>
      <t>, Ziff. 3.2
(nur Bereitstellungsmodell "</t>
    </r>
    <r>
      <rPr>
        <b/>
        <sz val="10"/>
        <rFont val="Arial"/>
        <family val="2"/>
      </rPr>
      <t>Dedicated Resources</t>
    </r>
    <r>
      <rPr>
        <sz val="10"/>
        <rFont val="Arial"/>
        <family val="2"/>
      </rPr>
      <t>")</t>
    </r>
  </si>
  <si>
    <t>14.10</t>
  </si>
  <si>
    <r>
      <rPr>
        <sz val="10"/>
        <color theme="1"/>
        <rFont val="Arial"/>
        <family val="2"/>
      </rPr>
      <t xml:space="preserve">Skill-Profil: Technischer Projektleiter Infrastruktur - </t>
    </r>
    <r>
      <rPr>
        <b/>
        <sz val="10"/>
        <color theme="1"/>
        <rFont val="Arial"/>
        <family val="2"/>
      </rPr>
      <t>shared</t>
    </r>
    <r>
      <rPr>
        <sz val="10"/>
        <rFont val="Arial"/>
        <family val="2"/>
      </rPr>
      <t xml:space="preserve">
Details siehe </t>
    </r>
    <r>
      <rPr>
        <b/>
        <sz val="10"/>
        <rFont val="Arial"/>
        <family val="2"/>
      </rPr>
      <t>01-07 Skillprofile</t>
    </r>
    <r>
      <rPr>
        <sz val="10"/>
        <rFont val="Arial"/>
        <family val="2"/>
      </rPr>
      <t>, Ziff. 4.2
(nur Bereitstellungsmodell "</t>
    </r>
    <r>
      <rPr>
        <b/>
        <sz val="10"/>
        <rFont val="Arial"/>
        <family val="2"/>
      </rPr>
      <t>Shared Resources</t>
    </r>
    <r>
      <rPr>
        <sz val="10"/>
        <rFont val="Arial"/>
        <family val="2"/>
      </rPr>
      <t>")</t>
    </r>
  </si>
  <si>
    <t>14.11</t>
  </si>
  <si>
    <r>
      <t xml:space="preserve">Reisekostenpauschale
</t>
    </r>
    <r>
      <rPr>
        <sz val="10"/>
        <color theme="1"/>
        <rFont val="Arial"/>
        <family val="2"/>
      </rPr>
      <t xml:space="preserve">Details siehe </t>
    </r>
    <r>
      <rPr>
        <b/>
        <sz val="10"/>
        <color theme="1"/>
        <rFont val="Arial"/>
        <family val="2"/>
      </rPr>
      <t>02-08 Vergütung</t>
    </r>
    <r>
      <rPr>
        <sz val="10"/>
        <color theme="1"/>
        <rFont val="Arial"/>
        <family val="2"/>
      </rPr>
      <t>, Ziff. 4.2</t>
    </r>
  </si>
  <si>
    <t>Pauschale</t>
  </si>
  <si>
    <t>Gesamtsumme Skillprofile BARMER Ordentliche Vertragslaufzeit ohne USt.:</t>
  </si>
  <si>
    <t>Gesamtsumme Skillprofile BARMER Jahr 6 ohne USt. (EUR):</t>
  </si>
  <si>
    <t>Gesamtsumme Skillprofile BARMER Jahr 7 ohne USt. (EUR):</t>
  </si>
  <si>
    <t>Gewichtete Gesamtsumme Skillprofile BARMER Jahr 6 ohne Ust.:</t>
  </si>
  <si>
    <t>Gewichtete Gesamtsumme Skillprofile BARMER Jahr 7 ohne Ust.:</t>
  </si>
  <si>
    <t>Gesamtsumme Skillprofile BARMER Ordentliche Vertragslaufzeit inkl. USt.:</t>
  </si>
  <si>
    <t>Gewichtete Gesamtsumme Skillprofile BARMER Jahr 6 inkl. USt.:</t>
  </si>
  <si>
    <t>Gewichtete Gesamtsumme Skillprofile BARMER Jahr 7 inkl. USt.:</t>
  </si>
  <si>
    <t xml:space="preserve">muss überarbeitet werden </t>
  </si>
  <si>
    <t>muss überarbeitet werden/validiert werden</t>
  </si>
  <si>
    <t xml:space="preserve">zu ergänzen </t>
  </si>
  <si>
    <t>Preisstruktur</t>
  </si>
  <si>
    <t>Shared</t>
  </si>
  <si>
    <t>Dedicated</t>
  </si>
  <si>
    <r>
      <rPr>
        <b/>
        <sz val="11"/>
        <color rgb="FF4472C4"/>
        <rFont val="Calibri"/>
        <family val="2"/>
        <scheme val="minor"/>
      </rPr>
      <t>Hinweis:</t>
    </r>
    <r>
      <rPr>
        <sz val="11"/>
        <color rgb="FF4472C4"/>
        <rFont val="Calibri"/>
        <family val="2"/>
        <scheme val="minor"/>
      </rPr>
      <t xml:space="preserve"> Die Schätzmengen und Schätzmonate wurden aus kalkulatorischen Gründen und für den finanziellen Vergleich angegeben. Hieraus leitet sich keine Abnahmeverfplichtung ab. Die Abrechnung erfolgt gemäß Anlage E (Vergütungsrichtlinien) nach tatsächlichem Verbrauch.</t>
    </r>
  </si>
  <si>
    <t>Relevant für Betriebsmodell</t>
  </si>
  <si>
    <t>Optionale Leistung</t>
  </si>
  <si>
    <t>Ongoing Charge</t>
  </si>
  <si>
    <t>Abrechnungs-einheit</t>
  </si>
  <si>
    <t>Service Verfügbarkeitsklassen</t>
  </si>
  <si>
    <t>Incident 
Lösungsklasse</t>
  </si>
  <si>
    <t xml:space="preserve">Rabatt auf Stückpreis bei Mindestabnahme der Schätzmenge über je 12 Monate in % </t>
  </si>
  <si>
    <t xml:space="preserve">Rabatt auf Stückpreis bei Mindestabnahme der Schätzmenge über je 36 Monate in % </t>
  </si>
  <si>
    <t>Mindestabnahmezeitraum (Monate) Initial bzw. je Verlängerung (Anzahl der Monate)</t>
  </si>
  <si>
    <t>1) Arbeitsplatz</t>
  </si>
  <si>
    <t>Workplace</t>
  </si>
  <si>
    <t>Office Arbeitsplatz</t>
  </si>
  <si>
    <t>Office Fat Client</t>
  </si>
  <si>
    <t>EUS-WP-OFF-FC</t>
  </si>
  <si>
    <t>Endgerät</t>
  </si>
  <si>
    <t xml:space="preserve">Bronze </t>
  </si>
  <si>
    <t>Virtueller Arbeitsplatz Shared</t>
  </si>
  <si>
    <t>Persistent Virtual Desktop S</t>
  </si>
  <si>
    <t>EUS-WP-VIRT-PE-S</t>
  </si>
  <si>
    <t xml:space="preserve">VM </t>
  </si>
  <si>
    <t>Persistent Virtual Desktop M</t>
  </si>
  <si>
    <t>EUS-WP-VIRT-PE-M</t>
  </si>
  <si>
    <t>Persistent Virtual Desktop L</t>
  </si>
  <si>
    <t>EUS-WP-VIRT-PE-L</t>
  </si>
  <si>
    <t>Persistent Virtual Desktop XL</t>
  </si>
  <si>
    <t>EUS-WP-VIRT-PE-XL</t>
  </si>
  <si>
    <t>Nutzungsgebühr Shared Infrastruktur</t>
  </si>
  <si>
    <t>EUS-WP-VIRT-PO</t>
  </si>
  <si>
    <t>Stunden</t>
  </si>
  <si>
    <t>Ruhegebühr Shared Infrastruktur</t>
  </si>
  <si>
    <t>Grundgebühr</t>
  </si>
  <si>
    <t>Virtueller Arbeitsplatz Dedicated</t>
  </si>
  <si>
    <t>Pooled Virtual Desktop</t>
  </si>
  <si>
    <t>Benutzer</t>
  </si>
  <si>
    <t>Software Management</t>
  </si>
  <si>
    <t>Software Integration Einfach</t>
  </si>
  <si>
    <t>EUS-WP-SWM-PKGS</t>
  </si>
  <si>
    <t>Paket</t>
  </si>
  <si>
    <t>Software Integration Mittel</t>
  </si>
  <si>
    <t>EUS-WP-SWM-PKGM</t>
  </si>
  <si>
    <t>Software Integration Komplex</t>
  </si>
  <si>
    <t>EUS-WP-SWM-PKGC</t>
  </si>
  <si>
    <t>Software Integration Einfach - Emergency-Verfahren</t>
  </si>
  <si>
    <t>Software Integration Mittel - Emergency-Verfahren</t>
  </si>
  <si>
    <t>Software Integration Komplex - Emergency-Verfahren</t>
  </si>
  <si>
    <t>Arbeitsplatzdruck</t>
  </si>
  <si>
    <t>Drucker Management Service</t>
  </si>
  <si>
    <t>EUS-WP-PS-DM</t>
  </si>
  <si>
    <t xml:space="preserve">2) Kollaboration &amp; Kommunikation </t>
  </si>
  <si>
    <t>Kollaboration und Kommunikation</t>
  </si>
  <si>
    <t>UCC</t>
  </si>
  <si>
    <t>Mail Service</t>
  </si>
  <si>
    <t>EUS-UC-COLL-ES</t>
  </si>
  <si>
    <t>Postfach</t>
  </si>
  <si>
    <t>File Service</t>
  </si>
  <si>
    <t>EUS-UC-COLL-FS</t>
  </si>
  <si>
    <t>TB</t>
  </si>
  <si>
    <t>Enterprise Conferencing and Collaboration</t>
  </si>
  <si>
    <t>EUS-UC-COLL-ECC</t>
  </si>
  <si>
    <t xml:space="preserve">3) Netwerkbasisdienste (basierend auf übergreifenden Input zu ergänzen) </t>
  </si>
  <si>
    <t xml:space="preserve">Internet Breakout </t>
  </si>
  <si>
    <t>...</t>
  </si>
  <si>
    <t>Erstinstallation</t>
  </si>
  <si>
    <t>SR-IMAC-INST</t>
  </si>
  <si>
    <t>Request</t>
  </si>
  <si>
    <t>Außerbetriebnahme</t>
  </si>
  <si>
    <t>SR-IMAC-DEINST</t>
  </si>
  <si>
    <t>Major Software Release Installation (IPN)</t>
  </si>
  <si>
    <t>SR-REL-MSWR</t>
  </si>
  <si>
    <t>Sonder Software Release Installation (Sondern IPN)</t>
  </si>
  <si>
    <t>Gewichtungsfaktor für die finanzielle Bewetung</t>
  </si>
  <si>
    <t>Gesamtsumme Services &amp; Service Requests unter Berücksichtigung des Gewichtungsfaktors</t>
  </si>
  <si>
    <t>Gesamtsumme für Bewertung - Ongoing Services</t>
  </si>
  <si>
    <t>Skillprofile HEK</t>
  </si>
  <si>
    <t>Gesamtsumme Skillprofile HEK Ordentliche Vertragslaufzeit ohne USt.:</t>
  </si>
  <si>
    <t>Gesamtsumme Skillprofile HEK Jahr 6 ohne USt. (EUR):</t>
  </si>
  <si>
    <t>Gesamtsumme Skillprofile HEK Jahr 7 ohne USt. (EUR):</t>
  </si>
  <si>
    <t>Gewichtete Gesamtsumme Skillprofile HEK Jahr 6 ohne Ust.:</t>
  </si>
  <si>
    <t>Gewichtete Gesamtsumme Skillprofile HEK Jahr 7 ohne Ust.:</t>
  </si>
  <si>
    <t>Gesamtsumme Skillprofile HEK Ordentliche Vertragslaufzeit inkl. USt.:</t>
  </si>
  <si>
    <t>Gewichtete Gesamtsumme Skillprofile HEK Jahr 6 inkl. USt.:</t>
  </si>
  <si>
    <t>Gewichtete Gesamtsumme Skillprofile HEK Jahr 7 inkl. USt.:</t>
  </si>
  <si>
    <r>
      <t xml:space="preserve">Alle grau gekennzeichneten Zellen enthalten Informationen und Kriterien, 
die als Kalkulationsgrundlage dienen. Die vorbelegten Eintragungen in diesen Zellen sind nicht veränderbar. 
Für ein gültiges Angebot </t>
    </r>
    <r>
      <rPr>
        <b/>
        <u/>
        <sz val="11"/>
        <color theme="1"/>
        <rFont val="Arial"/>
        <family val="2"/>
      </rPr>
      <t>müssen zwingend alle gelb gekennzeichneten Zellen</t>
    </r>
    <r>
      <rPr>
        <sz val="11"/>
        <color theme="1"/>
        <rFont val="Arial"/>
        <family val="2"/>
      </rPr>
      <t xml:space="preserve"> gefüllt werden. </t>
    </r>
  </si>
  <si>
    <r>
      <t>Housing - Rackspace 
(nur Bereitstellungsmodell "</t>
    </r>
    <r>
      <rPr>
        <b/>
        <sz val="11"/>
        <color theme="1"/>
        <rFont val="Arial"/>
        <family val="2"/>
      </rPr>
      <t>Dedicated Resources</t>
    </r>
    <r>
      <rPr>
        <sz val="11"/>
        <color theme="1"/>
        <rFont val="Arial"/>
        <family val="2"/>
      </rPr>
      <t>")</t>
    </r>
  </si>
  <si>
    <r>
      <t>Housing - Rackspace 
(nur Bereitstellungsmodell "</t>
    </r>
    <r>
      <rPr>
        <b/>
        <sz val="11"/>
        <rFont val="Arial"/>
        <family val="2"/>
      </rPr>
      <t>Dedicated Resources</t>
    </r>
    <r>
      <rPr>
        <sz val="11"/>
        <rFont val="Arial"/>
        <family val="2"/>
      </rPr>
      <t>")</t>
    </r>
  </si>
  <si>
    <r>
      <t xml:space="preserve">Monatlicher Pauschalpreis für die Managed Service Leistungen inkl. Grundlegende IT-Leistungen und SAP Basis-Betrieb. Service Level gelten gemäß </t>
    </r>
    <r>
      <rPr>
        <b/>
        <i/>
        <sz val="11"/>
        <rFont val="Arial"/>
        <family val="2"/>
      </rPr>
      <t>01-04 Service Levels</t>
    </r>
    <r>
      <rPr>
        <i/>
        <sz val="11"/>
        <rFont val="Arial"/>
        <family val="2"/>
      </rPr>
      <t>.</t>
    </r>
  </si>
  <si>
    <r>
      <t xml:space="preserve">Unterstützung durch interne Ressourcen des Auftraggebers für die erfolgreiche Umsetzung der Transition sind in </t>
    </r>
    <r>
      <rPr>
        <b/>
        <i/>
        <sz val="11"/>
        <rFont val="Arial"/>
        <family val="2"/>
      </rPr>
      <t>01-08-01-03 Transition Auftraggeber Ressourcen</t>
    </r>
    <r>
      <rPr>
        <i/>
        <sz val="11"/>
        <rFont val="Arial"/>
        <family val="2"/>
      </rPr>
      <t xml:space="preserve"> zu detaillieren.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</si>
</sst>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_(* #,##0.00_);_(* \(#,##0.00\);_(* &quot;-&quot;??_);_(@_)"/>
    <numFmt numFmtId="165" formatCode="_-* #,##0.00\ _€_-;\-* #,##0.00\ _€_-;_-* &quot;-&quot;??\ _€_-;_-@_-"/>
    <numFmt numFmtId="166" formatCode="[$-409]mmmm\ d\,\ yyyy;@"/>
    <numFmt numFmtId="167" formatCode="_([$€]* #,##0.00_);_([$€]* \(#,##0.00\);_([$€]* &quot;-&quot;??_);_(@_)"/>
    <numFmt numFmtId="168" formatCode="#,##0_ ;\-#,##0\ "/>
    <numFmt numFmtId="169" formatCode="_-* #,##0.00\ [$€-407]_-;\-* #,##0.00\ [$€-407]_-;_-* &quot;-&quot;??\ [$€-407]_-;_-@_-"/>
  </numFmts>
  <fonts count="8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color theme="1"/>
      <name val="Times New Roman"/>
      <family val="2"/>
    </font>
    <font>
      <sz val="10"/>
      <name val="Times New Roman"/>
      <family val="1"/>
    </font>
    <font>
      <sz val="10"/>
      <name val="Arial"/>
      <family val="2"/>
    </font>
    <font>
      <sz val="11"/>
      <color theme="1"/>
      <name val="Calibri"/>
      <family val="2"/>
      <scheme val="minor"/>
    </font>
    <font>
      <sz val="10"/>
      <color theme="1"/>
      <name val="Calibri"/>
      <family val="2"/>
      <scheme val="minor"/>
    </font>
    <font>
      <sz val="11"/>
      <color theme="1"/>
      <name val="Calibri"/>
      <family val="2"/>
    </font>
    <font>
      <sz val="11"/>
      <name val="Calibri"/>
      <family val="2"/>
      <scheme val="minor"/>
    </font>
    <font>
      <b/>
      <sz val="11"/>
      <name val="Calibri"/>
      <family val="2"/>
      <scheme val="minor"/>
    </font>
    <font>
      <sz val="11"/>
      <color indexed="8"/>
      <name val="Calibri"/>
      <family val="2"/>
    </font>
    <font>
      <b/>
      <sz val="11"/>
      <color theme="0"/>
      <name val="Calibri"/>
      <family val="2"/>
      <scheme val="minor"/>
    </font>
    <font>
      <b/>
      <sz val="12"/>
      <name val="Calibri"/>
      <family val="2"/>
      <scheme val="minor"/>
    </font>
    <font>
      <b/>
      <sz val="10"/>
      <color rgb="FF000000"/>
      <name val="Arial"/>
      <family val="2"/>
    </font>
    <font>
      <b/>
      <sz val="16"/>
      <name val="Calibri"/>
      <family val="2"/>
      <scheme val="minor"/>
    </font>
    <font>
      <b/>
      <sz val="11"/>
      <color theme="1"/>
      <name val="Calibri"/>
      <family val="2"/>
      <scheme val="minor"/>
    </font>
    <font>
      <b/>
      <sz val="11"/>
      <name val="Calibri"/>
      <family val="2"/>
    </font>
    <font>
      <sz val="10"/>
      <name val="Arial"/>
      <family val="2"/>
    </font>
    <font>
      <b/>
      <sz val="10"/>
      <name val="Arial"/>
      <family val="2"/>
    </font>
    <font>
      <sz val="10"/>
      <name val="Arial"/>
      <family val="2"/>
    </font>
    <font>
      <sz val="13"/>
      <color rgb="FF000000"/>
      <name val="Arial"/>
      <family val="2"/>
    </font>
    <font>
      <b/>
      <sz val="13"/>
      <color theme="0"/>
      <name val="Arial"/>
      <family val="2"/>
    </font>
    <font>
      <u/>
      <sz val="11"/>
      <color indexed="12"/>
      <name val="Calibri"/>
      <family val="2"/>
    </font>
    <font>
      <b/>
      <sz val="11"/>
      <color indexed="8"/>
      <name val="Arial"/>
      <family val="2"/>
    </font>
    <font>
      <sz val="10"/>
      <color rgb="FF000000"/>
      <name val="Arial"/>
      <family val="2"/>
    </font>
    <font>
      <u/>
      <sz val="10"/>
      <color indexed="12"/>
      <name val="Arial"/>
      <family val="2"/>
    </font>
    <font>
      <sz val="10"/>
      <name val="Arial"/>
      <family val="2"/>
    </font>
    <font>
      <sz val="11"/>
      <color theme="0"/>
      <name val="Calibri"/>
      <family val="2"/>
      <scheme val="minor"/>
    </font>
    <font>
      <sz val="10"/>
      <name val="Arial"/>
      <family val="2"/>
    </font>
    <font>
      <sz val="8"/>
      <name val="Arial"/>
      <family val="2"/>
    </font>
    <font>
      <sz val="10"/>
      <name val="Arial"/>
      <family val="2"/>
    </font>
    <font>
      <sz val="10"/>
      <name val="Arial"/>
      <family val="2"/>
    </font>
    <font>
      <sz val="11"/>
      <color rgb="FF3F3F76"/>
      <name val="Calibri"/>
      <family val="2"/>
      <scheme val="minor"/>
    </font>
    <font>
      <i/>
      <sz val="11"/>
      <color rgb="FF3F3F76"/>
      <name val="Calibri"/>
      <family val="2"/>
      <scheme val="minor"/>
    </font>
    <font>
      <sz val="11"/>
      <color theme="4"/>
      <name val="Calibri"/>
      <family val="2"/>
      <scheme val="minor"/>
    </font>
    <font>
      <i/>
      <sz val="11"/>
      <name val="Calibri"/>
      <family val="2"/>
      <scheme val="minor"/>
    </font>
    <font>
      <b/>
      <sz val="11"/>
      <color rgb="FF4472C4"/>
      <name val="Calibri"/>
      <family val="2"/>
      <scheme val="minor"/>
    </font>
    <font>
      <sz val="11"/>
      <color rgb="FF4472C4"/>
      <name val="Calibri"/>
      <family val="2"/>
      <scheme val="minor"/>
    </font>
    <font>
      <sz val="14"/>
      <color rgb="FF3F3F76"/>
      <name val="Calibri"/>
      <family val="2"/>
      <scheme val="minor"/>
    </font>
    <font>
      <sz val="14"/>
      <color theme="0"/>
      <name val="Calibri"/>
      <family val="2"/>
      <scheme val="minor"/>
    </font>
    <font>
      <sz val="8"/>
      <name val="Arial"/>
      <family val="2"/>
    </font>
    <font>
      <b/>
      <sz val="10"/>
      <color theme="1"/>
      <name val="Arial"/>
      <family val="2"/>
    </font>
    <font>
      <b/>
      <sz val="20"/>
      <name val="Calibri"/>
      <family val="2"/>
      <scheme val="minor"/>
    </font>
    <font>
      <strike/>
      <sz val="11"/>
      <name val="Calibri"/>
      <family val="2"/>
      <scheme val="minor"/>
    </font>
    <font>
      <sz val="11"/>
      <color theme="1"/>
      <name val="Arial"/>
      <family val="2"/>
    </font>
    <font>
      <b/>
      <sz val="20"/>
      <color theme="1"/>
      <name val="Arial"/>
      <family val="2"/>
    </font>
    <font>
      <sz val="14"/>
      <name val="Calibri"/>
      <family val="2"/>
      <scheme val="minor"/>
    </font>
    <font>
      <sz val="8"/>
      <name val="Arial"/>
      <family val="2"/>
    </font>
    <font>
      <b/>
      <u/>
      <sz val="10"/>
      <color theme="1"/>
      <name val="Arial"/>
      <family val="2"/>
    </font>
    <font>
      <b/>
      <sz val="10"/>
      <color theme="0"/>
      <name val="Arial"/>
      <family val="2"/>
    </font>
    <font>
      <b/>
      <sz val="14"/>
      <color theme="1"/>
      <name val="Arial"/>
      <family val="2"/>
    </font>
    <font>
      <i/>
      <sz val="10"/>
      <color rgb="FF3F3F76"/>
      <name val="Arial"/>
      <family val="2"/>
    </font>
    <font>
      <i/>
      <sz val="10"/>
      <name val="Arial"/>
      <family val="2"/>
    </font>
    <font>
      <b/>
      <sz val="11"/>
      <name val="Arial"/>
      <family val="2"/>
    </font>
    <font>
      <i/>
      <sz val="11"/>
      <name val="Arial"/>
      <family val="2"/>
    </font>
    <font>
      <b/>
      <sz val="11"/>
      <color theme="1"/>
      <name val="Arial"/>
      <family val="2"/>
    </font>
    <font>
      <b/>
      <sz val="14"/>
      <name val="Arial"/>
      <family val="2"/>
    </font>
    <font>
      <b/>
      <sz val="11"/>
      <color theme="0"/>
      <name val="Arial"/>
      <family val="2"/>
    </font>
    <font>
      <sz val="11"/>
      <name val="Arial"/>
      <family val="2"/>
    </font>
    <font>
      <b/>
      <i/>
      <sz val="11"/>
      <name val="Arial"/>
      <family val="2"/>
    </font>
    <font>
      <b/>
      <sz val="16"/>
      <name val="Arial"/>
      <family val="2"/>
    </font>
    <font>
      <sz val="14"/>
      <name val="Arial"/>
      <family val="2"/>
    </font>
    <font>
      <b/>
      <u/>
      <sz val="11"/>
      <color theme="1"/>
      <name val="Arial"/>
      <family val="2"/>
    </font>
    <font>
      <b/>
      <sz val="12"/>
      <name val="Arial"/>
      <family val="2"/>
    </font>
    <font>
      <i/>
      <sz val="11"/>
      <color rgb="FF3F3F76"/>
      <name val="Arial"/>
      <family val="2"/>
    </font>
    <font>
      <sz val="11"/>
      <color theme="0"/>
      <name val="Arial"/>
      <family val="2"/>
    </font>
    <font>
      <i/>
      <sz val="11"/>
      <color theme="0"/>
      <name val="Arial"/>
      <family val="2"/>
    </font>
    <font>
      <sz val="14"/>
      <color rgb="FF000000"/>
      <name val="Arial"/>
      <family val="2"/>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D6E5EA"/>
        <bgColor indexed="9"/>
      </patternFill>
    </fill>
    <fill>
      <patternFill patternType="solid">
        <fgColor theme="4"/>
        <bgColor indexed="64"/>
      </patternFill>
    </fill>
    <fill>
      <patternFill patternType="solid">
        <fgColor theme="4" tint="0.59999389629810485"/>
        <bgColor indexed="64"/>
      </patternFill>
    </fill>
    <fill>
      <patternFill patternType="solid">
        <fgColor theme="7" tint="0.79998168889431442"/>
        <bgColor indexed="64"/>
      </patternFill>
    </fill>
    <fill>
      <patternFill patternType="lightGray">
        <bgColor theme="0"/>
      </patternFill>
    </fill>
    <fill>
      <patternFill patternType="lightGray">
        <bgColor theme="4" tint="0.79998168889431442"/>
      </patternFill>
    </fill>
    <fill>
      <patternFill patternType="lightGray">
        <bgColor theme="4" tint="0.59999389629810485"/>
      </patternFill>
    </fill>
    <fill>
      <patternFill patternType="lightGray">
        <bgColor theme="4"/>
      </patternFill>
    </fill>
    <fill>
      <patternFill patternType="solid">
        <fgColor theme="0" tint="-0.249977111117893"/>
        <bgColor indexed="64"/>
      </patternFill>
    </fill>
    <fill>
      <patternFill patternType="solid">
        <fgColor rgb="FFF0F3D5"/>
        <bgColor rgb="FF000000"/>
      </patternFill>
    </fill>
    <fill>
      <patternFill patternType="solid">
        <fgColor theme="1"/>
        <bgColor indexed="8"/>
      </patternFill>
    </fill>
    <fill>
      <patternFill patternType="solid">
        <fgColor rgb="FF55B1C9"/>
        <bgColor indexed="8"/>
      </patternFill>
    </fill>
    <fill>
      <patternFill patternType="solid">
        <fgColor theme="8"/>
      </patternFill>
    </fill>
    <fill>
      <patternFill patternType="solid">
        <fgColor rgb="FFFFCC99"/>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theme="6" tint="0.79998168889431442"/>
        <bgColor indexed="9"/>
      </patternFill>
    </fill>
    <fill>
      <patternFill patternType="solid">
        <fgColor rgb="FFFF0000"/>
        <bgColor indexed="64"/>
      </patternFill>
    </fill>
    <fill>
      <patternFill patternType="solid">
        <fgColor theme="0" tint="-0.34998626667073579"/>
        <bgColor indexed="64"/>
      </patternFill>
    </fill>
    <fill>
      <patternFill patternType="solid">
        <fgColor theme="0"/>
        <bgColor indexed="9"/>
      </patternFill>
    </fill>
    <fill>
      <patternFill patternType="solid">
        <fgColor theme="0"/>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top style="thin">
        <color auto="1"/>
      </top>
      <bottom style="thin">
        <color auto="1"/>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thin">
        <color auto="1"/>
      </top>
      <bottom style="double">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dotted">
        <color rgb="FF000000"/>
      </left>
      <right style="dashed">
        <color rgb="FF000000"/>
      </right>
      <top style="dashed">
        <color rgb="FF000000"/>
      </top>
      <bottom style="hair">
        <color indexed="64"/>
      </bottom>
      <diagonal/>
    </border>
    <border>
      <left style="dotted">
        <color rgb="FF000000"/>
      </left>
      <right style="dashed">
        <color rgb="FF000000"/>
      </right>
      <top/>
      <bottom style="hair">
        <color indexed="64"/>
      </bottom>
      <diagonal/>
    </border>
    <border>
      <left style="dotted">
        <color rgb="FF000000"/>
      </left>
      <right style="dashed">
        <color rgb="FF000000"/>
      </right>
      <top style="hair">
        <color indexed="64"/>
      </top>
      <bottom style="hair">
        <color indexed="64"/>
      </bottom>
      <diagonal/>
    </border>
    <border>
      <left style="dotted">
        <color rgb="FF000000"/>
      </left>
      <right style="hair">
        <color theme="3" tint="-0.24994659260841701"/>
      </right>
      <top style="hair">
        <color theme="3" tint="-0.24994659260841701"/>
      </top>
      <bottom style="hair">
        <color theme="3" tint="-0.24994659260841701"/>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87">
    <xf numFmtId="166" fontId="0" fillId="0" borderId="0"/>
    <xf numFmtId="0" fontId="20" fillId="0" borderId="0"/>
    <xf numFmtId="0" fontId="22" fillId="0" borderId="0"/>
    <xf numFmtId="0" fontId="19" fillId="0" borderId="0"/>
    <xf numFmtId="0" fontId="21" fillId="0" borderId="0"/>
    <xf numFmtId="0" fontId="19" fillId="0" borderId="0"/>
    <xf numFmtId="0" fontId="19" fillId="0" borderId="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167" fontId="23" fillId="0" borderId="0"/>
    <xf numFmtId="166" fontId="19" fillId="0" borderId="0"/>
    <xf numFmtId="44" fontId="19" fillId="0" borderId="0" applyFont="0" applyFill="0" applyBorder="0" applyAlignment="0" applyProtection="0"/>
    <xf numFmtId="166" fontId="19" fillId="0" borderId="0"/>
    <xf numFmtId="9" fontId="19" fillId="0" borderId="0" applyFont="0" applyFill="0" applyBorder="0" applyAlignment="0" applyProtection="0"/>
    <xf numFmtId="0" fontId="19" fillId="0" borderId="0"/>
    <xf numFmtId="167" fontId="17" fillId="0" borderId="0"/>
    <xf numFmtId="167" fontId="19" fillId="0" borderId="0"/>
    <xf numFmtId="0" fontId="25" fillId="0" borderId="0"/>
    <xf numFmtId="165" fontId="28" fillId="0" borderId="0" applyFont="0" applyFill="0" applyBorder="0" applyAlignment="0" applyProtection="0"/>
    <xf numFmtId="0" fontId="31" fillId="5" borderId="1">
      <alignment vertical="top" wrapText="1"/>
    </xf>
    <xf numFmtId="167" fontId="16" fillId="0" borderId="0"/>
    <xf numFmtId="164" fontId="28" fillId="0" borderId="0" applyFont="0" applyFill="0" applyBorder="0" applyAlignment="0" applyProtection="0"/>
    <xf numFmtId="167" fontId="19" fillId="0" borderId="0"/>
    <xf numFmtId="0" fontId="24" fillId="0" borderId="0"/>
    <xf numFmtId="167" fontId="15" fillId="0" borderId="0"/>
    <xf numFmtId="167" fontId="14" fillId="0" borderId="0"/>
    <xf numFmtId="167" fontId="14" fillId="0" borderId="0"/>
    <xf numFmtId="167" fontId="14" fillId="0" borderId="0"/>
    <xf numFmtId="167" fontId="14" fillId="0" borderId="0"/>
    <xf numFmtId="166" fontId="35" fillId="0" borderId="0"/>
    <xf numFmtId="0" fontId="14" fillId="0" borderId="0"/>
    <xf numFmtId="0" fontId="14" fillId="0" borderId="0"/>
    <xf numFmtId="0" fontId="19" fillId="0" borderId="0"/>
    <xf numFmtId="0" fontId="13" fillId="0" borderId="0"/>
    <xf numFmtId="165" fontId="28" fillId="0" borderId="0" applyFont="0" applyFill="0" applyBorder="0" applyAlignment="0" applyProtection="0"/>
    <xf numFmtId="167" fontId="13" fillId="0" borderId="0"/>
    <xf numFmtId="0" fontId="19" fillId="0" borderId="0"/>
    <xf numFmtId="167" fontId="13" fillId="0" borderId="0"/>
    <xf numFmtId="0" fontId="19" fillId="0" borderId="0"/>
    <xf numFmtId="0" fontId="19" fillId="0" borderId="0"/>
    <xf numFmtId="0" fontId="38" fillId="14" borderId="3" applyFill="0" applyBorder="0" applyProtection="0">
      <alignment horizontal="left" vertical="center"/>
    </xf>
    <xf numFmtId="0" fontId="39" fillId="15" borderId="1">
      <alignment horizontal="left" vertical="top" wrapText="1"/>
    </xf>
    <xf numFmtId="0" fontId="40" fillId="0" borderId="0" applyNumberFormat="0" applyFill="0" applyBorder="0" applyAlignment="0" applyProtection="0">
      <alignment vertical="top"/>
      <protection locked="0"/>
    </xf>
    <xf numFmtId="0" fontId="41" fillId="16" borderId="1">
      <alignment horizontal="left" vertical="top" wrapText="1"/>
    </xf>
    <xf numFmtId="0" fontId="13" fillId="0" borderId="0"/>
    <xf numFmtId="0" fontId="31" fillId="5" borderId="1">
      <alignment vertical="top" wrapText="1"/>
    </xf>
    <xf numFmtId="0" fontId="13" fillId="0" borderId="0"/>
    <xf numFmtId="0" fontId="41" fillId="16" borderId="1">
      <alignment horizontal="left" vertical="top" wrapText="1"/>
    </xf>
    <xf numFmtId="167" fontId="19" fillId="0" borderId="0"/>
    <xf numFmtId="0" fontId="43" fillId="0" borderId="0" applyNumberFormat="0" applyFill="0" applyBorder="0" applyAlignment="0" applyProtection="0">
      <alignment vertical="top"/>
      <protection locked="0"/>
    </xf>
    <xf numFmtId="0" fontId="13" fillId="0" borderId="0"/>
    <xf numFmtId="0" fontId="42" fillId="5" borderId="1">
      <alignment horizontal="left" vertical="top" wrapText="1" indent="1"/>
    </xf>
    <xf numFmtId="165" fontId="28" fillId="0" borderId="0" applyFont="0" applyFill="0" applyBorder="0" applyAlignment="0" applyProtection="0"/>
    <xf numFmtId="167" fontId="13" fillId="0" borderId="0"/>
    <xf numFmtId="167" fontId="13" fillId="0" borderId="0"/>
    <xf numFmtId="0" fontId="37" fillId="0" borderId="0"/>
    <xf numFmtId="165" fontId="28" fillId="0" borderId="0" applyFont="0" applyFill="0" applyBorder="0" applyAlignment="0" applyProtection="0"/>
    <xf numFmtId="165" fontId="28" fillId="0" borderId="0" applyFont="0" applyFill="0" applyBorder="0" applyAlignment="0" applyProtection="0"/>
    <xf numFmtId="0" fontId="44" fillId="0" borderId="0"/>
    <xf numFmtId="44" fontId="19" fillId="0" borderId="0" applyFont="0" applyFill="0" applyBorder="0" applyAlignment="0" applyProtection="0"/>
    <xf numFmtId="44" fontId="19"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4" fontId="12" fillId="0" borderId="0" applyFont="0" applyFill="0" applyBorder="0" applyAlignment="0" applyProtection="0"/>
    <xf numFmtId="167" fontId="13" fillId="0" borderId="0"/>
    <xf numFmtId="44" fontId="19" fillId="0" borderId="0" applyFont="0" applyFill="0" applyBorder="0" applyAlignment="0" applyProtection="0"/>
    <xf numFmtId="165" fontId="28" fillId="0" borderId="0" applyFont="0" applyFill="0" applyBorder="0" applyAlignment="0" applyProtection="0"/>
    <xf numFmtId="167" fontId="13" fillId="0" borderId="0"/>
    <xf numFmtId="167" fontId="13" fillId="0" borderId="0"/>
    <xf numFmtId="167" fontId="13" fillId="0" borderId="0"/>
    <xf numFmtId="167" fontId="13" fillId="0" borderId="0"/>
    <xf numFmtId="166" fontId="19" fillId="0" borderId="0"/>
    <xf numFmtId="166" fontId="19" fillId="0" borderId="0"/>
    <xf numFmtId="165" fontId="28" fillId="0" borderId="0" applyFont="0" applyFill="0" applyBorder="0" applyAlignment="0" applyProtection="0"/>
    <xf numFmtId="165" fontId="28" fillId="0" borderId="0" applyFont="0" applyFill="0" applyBorder="0" applyAlignment="0" applyProtection="0"/>
    <xf numFmtId="9" fontId="1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46" fillId="0" borderId="0" applyFont="0" applyFill="0" applyBorder="0" applyAlignment="0" applyProtection="0"/>
    <xf numFmtId="0" fontId="19" fillId="0" borderId="0"/>
    <xf numFmtId="44" fontId="48" fillId="0" borderId="0" applyFont="0" applyFill="0" applyBorder="0" applyAlignment="0" applyProtection="0"/>
    <xf numFmtId="0" fontId="45" fillId="17" borderId="0" applyNumberFormat="0" applyBorder="0" applyAlignment="0" applyProtection="0"/>
    <xf numFmtId="9" fontId="49" fillId="0" borderId="0" applyFont="0" applyFill="0" applyBorder="0" applyAlignment="0" applyProtection="0"/>
    <xf numFmtId="0" fontId="50" fillId="18" borderId="26" applyNumberFormat="0" applyAlignment="0" applyProtection="0"/>
    <xf numFmtId="43" fontId="19" fillId="0" borderId="0" applyFont="0" applyFill="0" applyBorder="0" applyAlignment="0" applyProtection="0"/>
    <xf numFmtId="0" fontId="56" fillId="18" borderId="26" applyNumberFormat="0" applyAlignment="0" applyProtection="0"/>
    <xf numFmtId="0" fontId="57" fillId="17" borderId="0" applyNumberFormat="0" applyBorder="0" applyAlignment="0" applyProtection="0"/>
    <xf numFmtId="167" fontId="11" fillId="0" borderId="0"/>
    <xf numFmtId="167" fontId="10"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167" fontId="9" fillId="0" borderId="0"/>
    <xf numFmtId="167" fontId="8" fillId="0" borderId="0"/>
    <xf numFmtId="167" fontId="8" fillId="0" borderId="0"/>
    <xf numFmtId="167" fontId="8" fillId="0" borderId="0"/>
    <xf numFmtId="43" fontId="28" fillId="0" borderId="0" applyFont="0" applyFill="0" applyBorder="0" applyAlignment="0" applyProtection="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0" fontId="19" fillId="0" borderId="0"/>
    <xf numFmtId="167" fontId="8" fillId="0" borderId="0"/>
    <xf numFmtId="167" fontId="8" fillId="0" borderId="0"/>
    <xf numFmtId="167" fontId="8" fillId="0" borderId="0"/>
    <xf numFmtId="167" fontId="8" fillId="0" borderId="0"/>
    <xf numFmtId="167" fontId="8" fillId="0" borderId="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167" fontId="8" fillId="0" borderId="0"/>
    <xf numFmtId="167" fontId="8"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167" fontId="7" fillId="0" borderId="0"/>
    <xf numFmtId="167"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43"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167" fontId="7" fillId="0" borderId="0"/>
    <xf numFmtId="167" fontId="7" fillId="0" borderId="0"/>
    <xf numFmtId="0" fontId="12"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0" fontId="6" fillId="0" borderId="0"/>
    <xf numFmtId="0" fontId="6" fillId="0" borderId="0"/>
    <xf numFmtId="0" fontId="6" fillId="0" borderId="0"/>
    <xf numFmtId="167" fontId="6" fillId="0" borderId="0"/>
    <xf numFmtId="167" fontId="6" fillId="0" borderId="0"/>
    <xf numFmtId="0" fontId="6" fillId="0" borderId="0"/>
    <xf numFmtId="0" fontId="6" fillId="0" borderId="0"/>
    <xf numFmtId="0"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43"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167" fontId="6" fillId="0" borderId="0"/>
    <xf numFmtId="167" fontId="6" fillId="0" borderId="0"/>
  </cellStyleXfs>
  <cellXfs count="823">
    <xf numFmtId="166" fontId="0" fillId="0" borderId="0" xfId="0"/>
    <xf numFmtId="3" fontId="26" fillId="3" borderId="0" xfId="0" applyNumberFormat="1" applyFont="1" applyFill="1"/>
    <xf numFmtId="3" fontId="26" fillId="3" borderId="0" xfId="0" applyNumberFormat="1" applyFont="1" applyFill="1" applyAlignment="1">
      <alignment horizontal="center" vertical="center"/>
    </xf>
    <xf numFmtId="3" fontId="26" fillId="3" borderId="0" xfId="0" applyNumberFormat="1" applyFont="1" applyFill="1" applyAlignment="1">
      <alignment horizontal="left" vertical="center"/>
    </xf>
    <xf numFmtId="3" fontId="26" fillId="3" borderId="0" xfId="0" applyNumberFormat="1" applyFont="1" applyFill="1" applyAlignment="1">
      <alignment horizontal="left" wrapText="1"/>
    </xf>
    <xf numFmtId="3" fontId="26" fillId="3" borderId="0" xfId="0" applyNumberFormat="1" applyFont="1" applyFill="1" applyAlignment="1">
      <alignment vertical="center"/>
    </xf>
    <xf numFmtId="3" fontId="26" fillId="3" borderId="0" xfId="0" applyNumberFormat="1" applyFont="1" applyFill="1" applyAlignment="1">
      <alignment horizontal="left" vertical="center" wrapText="1"/>
    </xf>
    <xf numFmtId="3" fontId="27" fillId="3" borderId="0" xfId="0" applyNumberFormat="1" applyFont="1" applyFill="1"/>
    <xf numFmtId="3" fontId="27" fillId="3" borderId="0" xfId="0" applyNumberFormat="1" applyFont="1" applyFill="1" applyAlignment="1">
      <alignment vertical="center"/>
    </xf>
    <xf numFmtId="3" fontId="26" fillId="3" borderId="6" xfId="0" applyNumberFormat="1" applyFont="1" applyFill="1" applyBorder="1" applyAlignment="1">
      <alignment vertical="center"/>
    </xf>
    <xf numFmtId="3" fontId="26" fillId="3" borderId="7" xfId="0" applyNumberFormat="1" applyFont="1" applyFill="1" applyBorder="1" applyAlignment="1">
      <alignment vertical="center"/>
    </xf>
    <xf numFmtId="3" fontId="26" fillId="3" borderId="16" xfId="0" applyNumberFormat="1" applyFont="1" applyFill="1" applyBorder="1" applyAlignment="1">
      <alignment vertical="center"/>
    </xf>
    <xf numFmtId="3" fontId="26" fillId="8" borderId="6" xfId="0" applyNumberFormat="1" applyFont="1" applyFill="1" applyBorder="1" applyAlignment="1">
      <alignment vertical="center"/>
    </xf>
    <xf numFmtId="3" fontId="26" fillId="8" borderId="7" xfId="0" applyNumberFormat="1" applyFont="1" applyFill="1" applyBorder="1" applyAlignment="1">
      <alignment vertical="center"/>
    </xf>
    <xf numFmtId="3" fontId="26" fillId="3" borderId="7" xfId="0" applyNumberFormat="1" applyFont="1" applyFill="1" applyBorder="1" applyAlignment="1">
      <alignment horizontal="left" vertical="center"/>
    </xf>
    <xf numFmtId="3" fontId="26" fillId="3" borderId="7" xfId="0" applyNumberFormat="1" applyFont="1" applyFill="1" applyBorder="1" applyAlignment="1">
      <alignment horizontal="center" vertical="center"/>
    </xf>
    <xf numFmtId="3" fontId="26" fillId="3" borderId="7" xfId="0" applyNumberFormat="1" applyFont="1" applyFill="1" applyBorder="1" applyAlignment="1">
      <alignment horizontal="left" vertical="center" wrapText="1"/>
    </xf>
    <xf numFmtId="3" fontId="26" fillId="3" borderId="8" xfId="0" applyNumberFormat="1" applyFont="1" applyFill="1" applyBorder="1" applyAlignment="1">
      <alignment horizontal="left" vertical="center" wrapText="1"/>
    </xf>
    <xf numFmtId="3" fontId="27" fillId="9" borderId="18" xfId="0" applyNumberFormat="1" applyFont="1" applyFill="1" applyBorder="1" applyAlignment="1">
      <alignment vertical="center"/>
    </xf>
    <xf numFmtId="3" fontId="27" fillId="9" borderId="19" xfId="0" applyNumberFormat="1" applyFont="1" applyFill="1" applyBorder="1" applyAlignment="1">
      <alignment vertical="center"/>
    </xf>
    <xf numFmtId="3" fontId="27" fillId="9" borderId="2" xfId="0" applyNumberFormat="1" applyFont="1" applyFill="1" applyBorder="1" applyAlignment="1">
      <alignment vertical="center"/>
    </xf>
    <xf numFmtId="4" fontId="26" fillId="8" borderId="7" xfId="0" applyNumberFormat="1" applyFont="1" applyFill="1" applyBorder="1" applyAlignment="1">
      <alignment vertical="center"/>
    </xf>
    <xf numFmtId="4" fontId="27" fillId="9" borderId="19" xfId="0" applyNumberFormat="1" applyFont="1" applyFill="1" applyBorder="1" applyAlignment="1">
      <alignment vertical="center"/>
    </xf>
    <xf numFmtId="4" fontId="26" fillId="3" borderId="0" xfId="0" applyNumberFormat="1" applyFont="1" applyFill="1"/>
    <xf numFmtId="3" fontId="27" fillId="3" borderId="14" xfId="0" applyNumberFormat="1" applyFont="1" applyFill="1" applyBorder="1" applyAlignment="1">
      <alignment vertical="center"/>
    </xf>
    <xf numFmtId="4" fontId="26" fillId="3" borderId="0" xfId="0" applyNumberFormat="1" applyFont="1" applyFill="1" applyAlignment="1">
      <alignment vertical="center"/>
    </xf>
    <xf numFmtId="3" fontId="26" fillId="3" borderId="23" xfId="0" applyNumberFormat="1" applyFont="1" applyFill="1" applyBorder="1" applyAlignment="1">
      <alignment vertical="center"/>
    </xf>
    <xf numFmtId="3" fontId="27" fillId="9" borderId="22" xfId="0" applyNumberFormat="1" applyFont="1" applyFill="1" applyBorder="1" applyAlignment="1">
      <alignment vertical="center"/>
    </xf>
    <xf numFmtId="4" fontId="27" fillId="9" borderId="22" xfId="0" applyNumberFormat="1" applyFont="1" applyFill="1" applyBorder="1" applyAlignment="1">
      <alignment vertical="center"/>
    </xf>
    <xf numFmtId="4" fontId="26" fillId="8" borderId="23" xfId="0" applyNumberFormat="1" applyFont="1" applyFill="1" applyBorder="1" applyAlignment="1">
      <alignment vertical="center"/>
    </xf>
    <xf numFmtId="3" fontId="27" fillId="9" borderId="1" xfId="0" applyNumberFormat="1" applyFont="1" applyFill="1" applyBorder="1" applyAlignment="1">
      <alignment vertical="center"/>
    </xf>
    <xf numFmtId="3" fontId="26" fillId="9" borderId="14" xfId="0" applyNumberFormat="1" applyFont="1" applyFill="1" applyBorder="1" applyAlignment="1">
      <alignment vertical="center"/>
    </xf>
    <xf numFmtId="3" fontId="27" fillId="7" borderId="18" xfId="0" applyNumberFormat="1" applyFont="1" applyFill="1" applyBorder="1" applyAlignment="1">
      <alignment vertical="center"/>
    </xf>
    <xf numFmtId="3" fontId="27" fillId="7" borderId="19" xfId="0" applyNumberFormat="1" applyFont="1" applyFill="1" applyBorder="1" applyAlignment="1">
      <alignment horizontal="left" vertical="center"/>
    </xf>
    <xf numFmtId="3" fontId="27" fillId="7" borderId="19" xfId="0" applyNumberFormat="1" applyFont="1" applyFill="1" applyBorder="1" applyAlignment="1">
      <alignment vertical="center"/>
    </xf>
    <xf numFmtId="3" fontId="29" fillId="6" borderId="18" xfId="0" applyNumberFormat="1" applyFont="1" applyFill="1" applyBorder="1" applyAlignment="1">
      <alignment vertical="center"/>
    </xf>
    <xf numFmtId="3" fontId="29" fillId="6" borderId="19" xfId="0" applyNumberFormat="1" applyFont="1" applyFill="1" applyBorder="1" applyAlignment="1">
      <alignment horizontal="left" vertical="center"/>
    </xf>
    <xf numFmtId="3" fontId="27" fillId="7" borderId="21" xfId="0" applyNumberFormat="1" applyFont="1" applyFill="1" applyBorder="1" applyAlignment="1">
      <alignment vertical="center"/>
    </xf>
    <xf numFmtId="3" fontId="27" fillId="7" borderId="1" xfId="0" applyNumberFormat="1" applyFont="1" applyFill="1" applyBorder="1" applyAlignment="1">
      <alignment vertical="center"/>
    </xf>
    <xf numFmtId="3" fontId="29" fillId="6" borderId="6" xfId="0" applyNumberFormat="1" applyFont="1" applyFill="1" applyBorder="1" applyAlignment="1">
      <alignment horizontal="centerContinuous"/>
    </xf>
    <xf numFmtId="3" fontId="29" fillId="6" borderId="7" xfId="0" applyNumberFormat="1" applyFont="1" applyFill="1" applyBorder="1" applyAlignment="1">
      <alignment horizontal="centerContinuous" vertical="center"/>
    </xf>
    <xf numFmtId="3" fontId="29" fillId="6" borderId="8" xfId="0" applyNumberFormat="1" applyFont="1" applyFill="1" applyBorder="1" applyAlignment="1">
      <alignment horizontal="centerContinuous"/>
    </xf>
    <xf numFmtId="3" fontId="29" fillId="6" borderId="10" xfId="0" applyNumberFormat="1" applyFont="1" applyFill="1" applyBorder="1" applyAlignment="1">
      <alignment horizontal="left" vertical="center"/>
    </xf>
    <xf numFmtId="3" fontId="29" fillId="6" borderId="11" xfId="0" applyNumberFormat="1" applyFont="1" applyFill="1" applyBorder="1" applyAlignment="1">
      <alignment horizontal="left" vertical="center"/>
    </xf>
    <xf numFmtId="3" fontId="29" fillId="6" borderId="11" xfId="0" applyNumberFormat="1" applyFont="1" applyFill="1" applyBorder="1" applyAlignment="1">
      <alignment vertical="center"/>
    </xf>
    <xf numFmtId="3" fontId="29" fillId="6" borderId="11" xfId="0" applyNumberFormat="1" applyFont="1" applyFill="1" applyBorder="1" applyAlignment="1">
      <alignment horizontal="center" vertical="center" wrapText="1"/>
    </xf>
    <xf numFmtId="3" fontId="27" fillId="11" borderId="1" xfId="0" applyNumberFormat="1" applyFont="1" applyFill="1" applyBorder="1" applyAlignment="1">
      <alignment vertical="center"/>
    </xf>
    <xf numFmtId="3" fontId="27" fillId="12" borderId="1" xfId="0" applyNumberFormat="1" applyFont="1" applyFill="1" applyBorder="1" applyAlignment="1">
      <alignment vertical="center"/>
    </xf>
    <xf numFmtId="3" fontId="29" fillId="6" borderId="7" xfId="0" applyNumberFormat="1" applyFont="1" applyFill="1" applyBorder="1" applyAlignment="1">
      <alignment horizontal="centerContinuous"/>
    </xf>
    <xf numFmtId="3" fontId="29" fillId="6" borderId="11" xfId="0" applyNumberFormat="1" applyFont="1" applyFill="1" applyBorder="1" applyAlignment="1">
      <alignment horizontal="left" vertical="center" wrapText="1"/>
    </xf>
    <xf numFmtId="3" fontId="29" fillId="6" borderId="12" xfId="0" applyNumberFormat="1" applyFont="1" applyFill="1" applyBorder="1" applyAlignment="1">
      <alignment horizontal="left" vertical="center" wrapText="1"/>
    </xf>
    <xf numFmtId="3" fontId="29" fillId="6" borderId="11" xfId="2" applyNumberFormat="1" applyFont="1" applyFill="1" applyBorder="1" applyAlignment="1">
      <alignment horizontal="left" vertical="center"/>
    </xf>
    <xf numFmtId="3" fontId="29" fillId="6" borderId="21" xfId="0" applyNumberFormat="1" applyFont="1" applyFill="1" applyBorder="1" applyAlignment="1">
      <alignment vertical="center"/>
    </xf>
    <xf numFmtId="3" fontId="26" fillId="3" borderId="6" xfId="0" applyNumberFormat="1" applyFont="1" applyFill="1" applyBorder="1" applyAlignment="1">
      <alignment horizontal="left" vertical="center"/>
    </xf>
    <xf numFmtId="4" fontId="27" fillId="2" borderId="6" xfId="0" applyNumberFormat="1" applyFont="1" applyFill="1" applyBorder="1" applyAlignment="1">
      <alignment horizontal="centerContinuous" vertical="center"/>
    </xf>
    <xf numFmtId="4" fontId="27" fillId="2" borderId="7" xfId="0" applyNumberFormat="1" applyFont="1" applyFill="1" applyBorder="1" applyAlignment="1">
      <alignment horizontal="centerContinuous" vertical="center"/>
    </xf>
    <xf numFmtId="4" fontId="27" fillId="2" borderId="10" xfId="0" applyNumberFormat="1" applyFont="1" applyFill="1" applyBorder="1" applyAlignment="1">
      <alignment horizontal="center" vertical="center" wrapText="1"/>
    </xf>
    <xf numFmtId="4" fontId="27" fillId="2" borderId="11" xfId="0" applyNumberFormat="1" applyFont="1" applyFill="1" applyBorder="1" applyAlignment="1">
      <alignment horizontal="center" vertical="center" wrapText="1"/>
    </xf>
    <xf numFmtId="3" fontId="27" fillId="11" borderId="18" xfId="0" applyNumberFormat="1" applyFont="1" applyFill="1" applyBorder="1" applyAlignment="1">
      <alignment horizontal="left" vertical="center"/>
    </xf>
    <xf numFmtId="3" fontId="27" fillId="11" borderId="19" xfId="0" applyNumberFormat="1" applyFont="1" applyFill="1" applyBorder="1" applyAlignment="1">
      <alignment horizontal="left" vertical="center"/>
    </xf>
    <xf numFmtId="3" fontId="27" fillId="11" borderId="19" xfId="0" applyNumberFormat="1" applyFont="1" applyFill="1" applyBorder="1" applyAlignment="1">
      <alignment horizontal="center" vertical="center"/>
    </xf>
    <xf numFmtId="3" fontId="27" fillId="11" borderId="19" xfId="0" applyNumberFormat="1" applyFont="1" applyFill="1" applyBorder="1" applyAlignment="1">
      <alignment horizontal="left" vertical="center" wrapText="1"/>
    </xf>
    <xf numFmtId="3" fontId="27" fillId="11" borderId="20" xfId="0" applyNumberFormat="1" applyFont="1" applyFill="1" applyBorder="1" applyAlignment="1">
      <alignment horizontal="left" vertical="center" wrapText="1"/>
    </xf>
    <xf numFmtId="3" fontId="27" fillId="12" borderId="18" xfId="0" applyNumberFormat="1" applyFont="1" applyFill="1" applyBorder="1" applyAlignment="1">
      <alignment horizontal="left" vertical="center"/>
    </xf>
    <xf numFmtId="3" fontId="27" fillId="12" borderId="19" xfId="0" applyNumberFormat="1" applyFont="1" applyFill="1" applyBorder="1" applyAlignment="1">
      <alignment horizontal="left" vertical="center"/>
    </xf>
    <xf numFmtId="3" fontId="27" fillId="12" borderId="19" xfId="0" applyNumberFormat="1" applyFont="1" applyFill="1" applyBorder="1" applyAlignment="1">
      <alignment horizontal="center" vertical="center"/>
    </xf>
    <xf numFmtId="3" fontId="27" fillId="12" borderId="19" xfId="0" applyNumberFormat="1" applyFont="1" applyFill="1" applyBorder="1" applyAlignment="1">
      <alignment horizontal="left" vertical="center" wrapText="1"/>
    </xf>
    <xf numFmtId="3" fontId="27" fillId="12" borderId="20" xfId="0" applyNumberFormat="1" applyFont="1" applyFill="1" applyBorder="1" applyAlignment="1">
      <alignment horizontal="left" vertical="center" wrapText="1"/>
    </xf>
    <xf numFmtId="3" fontId="27" fillId="13" borderId="16" xfId="0" applyNumberFormat="1" applyFont="1" applyFill="1" applyBorder="1" applyAlignment="1">
      <alignment horizontal="centerContinuous" vertical="center"/>
    </xf>
    <xf numFmtId="3" fontId="27" fillId="13" borderId="6" xfId="0" applyNumberFormat="1" applyFont="1" applyFill="1" applyBorder="1" applyAlignment="1">
      <alignment horizontal="centerContinuous" vertical="center"/>
    </xf>
    <xf numFmtId="3" fontId="27" fillId="13" borderId="7" xfId="0" applyNumberFormat="1" applyFont="1" applyFill="1" applyBorder="1" applyAlignment="1">
      <alignment horizontal="centerContinuous" vertical="center"/>
    </xf>
    <xf numFmtId="3" fontId="27" fillId="13" borderId="8" xfId="0" applyNumberFormat="1" applyFont="1" applyFill="1" applyBorder="1" applyAlignment="1">
      <alignment horizontal="centerContinuous" vertical="center"/>
    </xf>
    <xf numFmtId="3" fontId="27" fillId="13" borderId="10" xfId="0" applyNumberFormat="1" applyFont="1" applyFill="1" applyBorder="1" applyAlignment="1">
      <alignment horizontal="center" vertical="center" wrapText="1"/>
    </xf>
    <xf numFmtId="3" fontId="27" fillId="13" borderId="11" xfId="0" applyNumberFormat="1" applyFont="1" applyFill="1" applyBorder="1" applyAlignment="1">
      <alignment horizontal="center" vertical="center" wrapText="1"/>
    </xf>
    <xf numFmtId="3" fontId="27" fillId="13" borderId="12" xfId="0" applyNumberFormat="1" applyFont="1" applyFill="1" applyBorder="1" applyAlignment="1">
      <alignment horizontal="center" vertical="center" wrapText="1"/>
    </xf>
    <xf numFmtId="3" fontId="27" fillId="13" borderId="6" xfId="0" applyNumberFormat="1" applyFont="1" applyFill="1" applyBorder="1" applyAlignment="1">
      <alignment horizontal="centerContinuous" vertical="center" wrapText="1"/>
    </xf>
    <xf numFmtId="3" fontId="27" fillId="13" borderId="7" xfId="0" applyNumberFormat="1" applyFont="1" applyFill="1" applyBorder="1" applyAlignment="1">
      <alignment horizontal="centerContinuous" vertical="center" wrapText="1"/>
    </xf>
    <xf numFmtId="3" fontId="27" fillId="7" borderId="22" xfId="0" applyNumberFormat="1" applyFont="1" applyFill="1" applyBorder="1" applyAlignment="1">
      <alignment vertical="center"/>
    </xf>
    <xf numFmtId="3" fontId="29" fillId="6" borderId="22" xfId="0" applyNumberFormat="1" applyFont="1" applyFill="1" applyBorder="1" applyAlignment="1">
      <alignment vertical="center"/>
    </xf>
    <xf numFmtId="3" fontId="30" fillId="3" borderId="0" xfId="0" applyNumberFormat="1" applyFont="1" applyFill="1"/>
    <xf numFmtId="3" fontId="26" fillId="0" borderId="13" xfId="0" applyNumberFormat="1" applyFont="1" applyBorder="1" applyAlignment="1">
      <alignment vertical="center"/>
    </xf>
    <xf numFmtId="3" fontId="29" fillId="6" borderId="11" xfId="16" applyNumberFormat="1" applyFont="1" applyFill="1" applyBorder="1" applyAlignment="1">
      <alignment horizontal="left" vertical="center"/>
    </xf>
    <xf numFmtId="10" fontId="36" fillId="0" borderId="0" xfId="86" applyNumberFormat="1" applyFont="1"/>
    <xf numFmtId="4" fontId="53" fillId="19" borderId="1" xfId="0" applyNumberFormat="1" applyFont="1" applyFill="1" applyBorder="1" applyAlignment="1">
      <alignment vertical="center"/>
    </xf>
    <xf numFmtId="3" fontId="51" fillId="2" borderId="26" xfId="87" applyNumberFormat="1" applyFont="1" applyFill="1" applyAlignment="1">
      <alignment vertical="center"/>
    </xf>
    <xf numFmtId="43" fontId="29" fillId="20" borderId="27" xfId="85" applyNumberFormat="1" applyFont="1" applyFill="1" applyBorder="1" applyAlignment="1">
      <alignment vertical="center"/>
    </xf>
    <xf numFmtId="3" fontId="29" fillId="21" borderId="29" xfId="0" applyNumberFormat="1" applyFont="1" applyFill="1" applyBorder="1" applyAlignment="1">
      <alignment vertical="center" wrapText="1"/>
    </xf>
    <xf numFmtId="1" fontId="27" fillId="22" borderId="11" xfId="0" applyNumberFormat="1" applyFont="1" applyFill="1" applyBorder="1" applyAlignment="1">
      <alignment horizontal="center" vertical="center" wrapText="1"/>
    </xf>
    <xf numFmtId="3" fontId="29" fillId="6" borderId="5" xfId="2" applyNumberFormat="1" applyFont="1" applyFill="1" applyBorder="1" applyAlignment="1">
      <alignment horizontal="center" vertical="center" wrapText="1"/>
    </xf>
    <xf numFmtId="4" fontId="26" fillId="8" borderId="1" xfId="0" applyNumberFormat="1" applyFont="1" applyFill="1" applyBorder="1" applyAlignment="1" applyProtection="1">
      <alignment vertical="center"/>
      <protection locked="0"/>
    </xf>
    <xf numFmtId="3" fontId="27" fillId="10" borderId="21" xfId="0" applyNumberFormat="1" applyFont="1" applyFill="1" applyBorder="1" applyAlignment="1" applyProtection="1">
      <alignment horizontal="left" vertical="center" wrapText="1"/>
      <protection locked="0"/>
    </xf>
    <xf numFmtId="3" fontId="27" fillId="10" borderId="24" xfId="0" applyNumberFormat="1" applyFont="1" applyFill="1" applyBorder="1" applyAlignment="1" applyProtection="1">
      <alignment horizontal="left" vertical="center" wrapText="1"/>
      <protection locked="0"/>
    </xf>
    <xf numFmtId="3" fontId="29" fillId="6" borderId="31" xfId="0" applyNumberFormat="1" applyFont="1" applyFill="1" applyBorder="1" applyAlignment="1">
      <alignment horizontal="center" vertical="center" wrapText="1"/>
    </xf>
    <xf numFmtId="3" fontId="51" fillId="2" borderId="26" xfId="87" applyNumberFormat="1" applyFont="1" applyFill="1" applyAlignment="1">
      <alignment horizontal="right" vertical="center"/>
    </xf>
    <xf numFmtId="3" fontId="29" fillId="6" borderId="30" xfId="0" applyNumberFormat="1" applyFont="1" applyFill="1" applyBorder="1" applyAlignment="1">
      <alignment horizontal="left" vertical="center" wrapText="1"/>
    </xf>
    <xf numFmtId="3" fontId="30" fillId="3" borderId="0" xfId="75" applyNumberFormat="1" applyFont="1" applyFill="1"/>
    <xf numFmtId="3" fontId="26" fillId="3" borderId="0" xfId="75" applyNumberFormat="1" applyFont="1" applyFill="1" applyAlignment="1">
      <alignment horizontal="center" vertical="center"/>
    </xf>
    <xf numFmtId="3" fontId="26" fillId="3" borderId="0" xfId="75" applyNumberFormat="1" applyFont="1" applyFill="1" applyAlignment="1">
      <alignment horizontal="left" wrapText="1"/>
    </xf>
    <xf numFmtId="3" fontId="26" fillId="3" borderId="0" xfId="75" applyNumberFormat="1" applyFont="1" applyFill="1"/>
    <xf numFmtId="3" fontId="29" fillId="6" borderId="6" xfId="75" applyNumberFormat="1" applyFont="1" applyFill="1" applyBorder="1" applyAlignment="1">
      <alignment horizontal="left"/>
    </xf>
    <xf numFmtId="3" fontId="29" fillId="6" borderId="7" xfId="75" applyNumberFormat="1" applyFont="1" applyFill="1" applyBorder="1" applyAlignment="1">
      <alignment horizontal="centerContinuous"/>
    </xf>
    <xf numFmtId="3" fontId="29" fillId="6" borderId="8" xfId="75" applyNumberFormat="1" applyFont="1" applyFill="1" applyBorder="1" applyAlignment="1">
      <alignment horizontal="centerContinuous"/>
    </xf>
    <xf numFmtId="3" fontId="29" fillId="6" borderId="7" xfId="75" applyNumberFormat="1" applyFont="1" applyFill="1" applyBorder="1" applyAlignment="1">
      <alignment horizontal="centerContinuous" vertical="center"/>
    </xf>
    <xf numFmtId="3" fontId="27" fillId="3" borderId="0" xfId="75" applyNumberFormat="1" applyFont="1" applyFill="1"/>
    <xf numFmtId="3" fontId="29" fillId="6" borderId="10" xfId="75" applyNumberFormat="1" applyFont="1" applyFill="1" applyBorder="1" applyAlignment="1">
      <alignment horizontal="left" vertical="center"/>
    </xf>
    <xf numFmtId="3" fontId="29" fillId="6" borderId="11" xfId="75" applyNumberFormat="1" applyFont="1" applyFill="1" applyBorder="1" applyAlignment="1">
      <alignment horizontal="left" vertical="center"/>
    </xf>
    <xf numFmtId="3" fontId="29" fillId="6" borderId="11" xfId="75" applyNumberFormat="1" applyFont="1" applyFill="1" applyBorder="1" applyAlignment="1">
      <alignment vertical="center"/>
    </xf>
    <xf numFmtId="3" fontId="29" fillId="6" borderId="11" xfId="75" applyNumberFormat="1" applyFont="1" applyFill="1" applyBorder="1" applyAlignment="1">
      <alignment horizontal="left" vertical="center" wrapText="1"/>
    </xf>
    <xf numFmtId="3" fontId="29" fillId="6" borderId="12" xfId="75" applyNumberFormat="1" applyFont="1" applyFill="1" applyBorder="1" applyAlignment="1">
      <alignment horizontal="left" vertical="center" wrapText="1"/>
    </xf>
    <xf numFmtId="3" fontId="29" fillId="6" borderId="11" xfId="75" applyNumberFormat="1" applyFont="1" applyFill="1" applyBorder="1" applyAlignment="1">
      <alignment horizontal="center" vertical="center" wrapText="1"/>
    </xf>
    <xf numFmtId="3" fontId="27" fillId="3" borderId="0" xfId="75" applyNumberFormat="1" applyFont="1" applyFill="1" applyAlignment="1">
      <alignment vertical="center"/>
    </xf>
    <xf numFmtId="3" fontId="26" fillId="3" borderId="0" xfId="75" applyNumberFormat="1" applyFont="1" applyFill="1" applyAlignment="1">
      <alignment vertical="center"/>
    </xf>
    <xf numFmtId="3" fontId="26" fillId="3" borderId="25" xfId="75" applyNumberFormat="1" applyFont="1" applyFill="1" applyBorder="1" applyAlignment="1">
      <alignment vertical="center"/>
    </xf>
    <xf numFmtId="3" fontId="26" fillId="3" borderId="9" xfId="75" applyNumberFormat="1" applyFont="1" applyFill="1" applyBorder="1" applyAlignment="1">
      <alignment horizontal="left" vertical="center" wrapText="1"/>
    </xf>
    <xf numFmtId="3" fontId="26" fillId="3" borderId="5" xfId="75" applyNumberFormat="1" applyFont="1" applyFill="1" applyBorder="1" applyAlignment="1">
      <alignment horizontal="center" vertical="center"/>
    </xf>
    <xf numFmtId="3" fontId="27" fillId="10" borderId="19" xfId="75" applyNumberFormat="1" applyFont="1" applyFill="1" applyBorder="1" applyAlignment="1">
      <alignment horizontal="left" vertical="center" wrapText="1"/>
    </xf>
    <xf numFmtId="3" fontId="27" fillId="4" borderId="21" xfId="75" applyNumberFormat="1" applyFont="1" applyFill="1" applyBorder="1" applyAlignment="1">
      <alignment vertical="center"/>
    </xf>
    <xf numFmtId="3" fontId="27" fillId="10" borderId="20" xfId="75" applyNumberFormat="1" applyFont="1" applyFill="1" applyBorder="1" applyAlignment="1">
      <alignment horizontal="left" vertical="center" wrapText="1"/>
    </xf>
    <xf numFmtId="3" fontId="27" fillId="10" borderId="19" xfId="75" applyNumberFormat="1" applyFont="1" applyFill="1" applyBorder="1" applyAlignment="1">
      <alignment horizontal="center" vertical="center"/>
    </xf>
    <xf numFmtId="3" fontId="26" fillId="0" borderId="25" xfId="75" applyNumberFormat="1" applyFont="1" applyBorder="1" applyAlignment="1">
      <alignment vertical="center"/>
    </xf>
    <xf numFmtId="43" fontId="29" fillId="20" borderId="27" xfId="90" applyNumberFormat="1" applyFont="1" applyFill="1" applyBorder="1" applyAlignment="1">
      <alignment vertical="center"/>
    </xf>
    <xf numFmtId="3" fontId="29" fillId="6" borderId="13" xfId="75" applyNumberFormat="1" applyFont="1" applyFill="1" applyBorder="1" applyAlignment="1">
      <alignment horizontal="centerContinuous" vertical="center"/>
    </xf>
    <xf numFmtId="3" fontId="26" fillId="3" borderId="33" xfId="75" applyNumberFormat="1" applyFont="1" applyFill="1" applyBorder="1" applyAlignment="1">
      <alignment horizontal="center" vertical="center"/>
    </xf>
    <xf numFmtId="3" fontId="27" fillId="10" borderId="21" xfId="75" applyNumberFormat="1" applyFont="1" applyFill="1" applyBorder="1" applyAlignment="1">
      <alignment horizontal="center" vertical="center"/>
    </xf>
    <xf numFmtId="3" fontId="26" fillId="10" borderId="21" xfId="75" applyNumberFormat="1" applyFont="1" applyFill="1" applyBorder="1" applyAlignment="1">
      <alignment horizontal="center" vertical="center"/>
    </xf>
    <xf numFmtId="3" fontId="26" fillId="3" borderId="0" xfId="75" applyNumberFormat="1" applyFont="1" applyFill="1" applyAlignment="1">
      <alignment horizontal="center" wrapText="1"/>
    </xf>
    <xf numFmtId="3" fontId="29" fillId="6" borderId="8" xfId="75" applyNumberFormat="1" applyFont="1" applyFill="1" applyBorder="1" applyAlignment="1">
      <alignment horizontal="center"/>
    </xf>
    <xf numFmtId="3" fontId="29" fillId="6" borderId="12" xfId="75" applyNumberFormat="1" applyFont="1" applyFill="1" applyBorder="1" applyAlignment="1">
      <alignment horizontal="center" vertical="center" wrapText="1"/>
    </xf>
    <xf numFmtId="3" fontId="26" fillId="3" borderId="9" xfId="75" applyNumberFormat="1" applyFont="1" applyFill="1" applyBorder="1" applyAlignment="1">
      <alignment horizontal="center" vertical="center" wrapText="1"/>
    </xf>
    <xf numFmtId="3" fontId="27" fillId="10" borderId="20" xfId="75" applyNumberFormat="1" applyFont="1" applyFill="1" applyBorder="1" applyAlignment="1">
      <alignment horizontal="center" vertical="center" wrapText="1"/>
    </xf>
    <xf numFmtId="3" fontId="26" fillId="10" borderId="19" xfId="75" applyNumberFormat="1" applyFont="1" applyFill="1" applyBorder="1" applyAlignment="1">
      <alignment horizontal="left" vertical="center" wrapText="1"/>
    </xf>
    <xf numFmtId="3" fontId="29" fillId="6" borderId="30" xfId="75" applyNumberFormat="1" applyFont="1" applyFill="1" applyBorder="1" applyAlignment="1">
      <alignment vertical="center" wrapText="1"/>
    </xf>
    <xf numFmtId="3" fontId="26" fillId="23" borderId="25" xfId="75" applyNumberFormat="1" applyFont="1" applyFill="1" applyBorder="1" applyAlignment="1">
      <alignment vertical="center"/>
    </xf>
    <xf numFmtId="3" fontId="29" fillId="6" borderId="34" xfId="75" applyNumberFormat="1" applyFont="1" applyFill="1" applyBorder="1" applyAlignment="1">
      <alignment horizontal="left" vertical="center"/>
    </xf>
    <xf numFmtId="3" fontId="29" fillId="6" borderId="34" xfId="75" applyNumberFormat="1" applyFont="1" applyFill="1" applyBorder="1" applyAlignment="1">
      <alignment vertical="center"/>
    </xf>
    <xf numFmtId="3" fontId="29" fillId="6" borderId="34" xfId="16" applyNumberFormat="1" applyFont="1" applyFill="1" applyBorder="1" applyAlignment="1">
      <alignment horizontal="left" vertical="center"/>
    </xf>
    <xf numFmtId="3" fontId="29" fillId="6" borderId="35" xfId="75" applyNumberFormat="1" applyFont="1" applyFill="1" applyBorder="1" applyAlignment="1">
      <alignment horizontal="left" vertical="center" wrapText="1"/>
    </xf>
    <xf numFmtId="3" fontId="29" fillId="6" borderId="17" xfId="75" applyNumberFormat="1" applyFont="1" applyFill="1" applyBorder="1" applyAlignment="1">
      <alignment horizontal="center" vertical="center" wrapText="1"/>
    </xf>
    <xf numFmtId="3" fontId="29" fillId="6" borderId="36" xfId="75" applyNumberFormat="1" applyFont="1" applyFill="1" applyBorder="1" applyAlignment="1">
      <alignment horizontal="center" vertical="center" wrapText="1"/>
    </xf>
    <xf numFmtId="3" fontId="29" fillId="6" borderId="35" xfId="0" applyNumberFormat="1" applyFont="1" applyFill="1" applyBorder="1" applyAlignment="1">
      <alignment horizontal="center" vertical="center" wrapText="1"/>
    </xf>
    <xf numFmtId="3" fontId="29" fillId="6" borderId="17" xfId="75" applyNumberFormat="1" applyFont="1" applyFill="1" applyBorder="1" applyAlignment="1">
      <alignment horizontal="left" vertical="center" wrapText="1"/>
    </xf>
    <xf numFmtId="2" fontId="26" fillId="3" borderId="25" xfId="75" quotePrefix="1" applyNumberFormat="1" applyFont="1" applyFill="1" applyBorder="1" applyAlignment="1">
      <alignment vertical="center"/>
    </xf>
    <xf numFmtId="3" fontId="29" fillId="6" borderId="32" xfId="16" applyNumberFormat="1" applyFont="1" applyFill="1" applyBorder="1" applyAlignment="1">
      <alignment horizontal="center" vertical="center" wrapText="1"/>
    </xf>
    <xf numFmtId="3" fontId="29" fillId="6" borderId="31" xfId="75" applyNumberFormat="1" applyFont="1" applyFill="1" applyBorder="1" applyAlignment="1">
      <alignment horizontal="left" vertical="center" wrapText="1"/>
    </xf>
    <xf numFmtId="3" fontId="27" fillId="10" borderId="21" xfId="75" applyNumberFormat="1" applyFont="1" applyFill="1" applyBorder="1" applyAlignment="1">
      <alignment horizontal="left" vertical="center" wrapText="1"/>
    </xf>
    <xf numFmtId="3" fontId="26" fillId="10" borderId="21" xfId="75" applyNumberFormat="1" applyFont="1" applyFill="1" applyBorder="1" applyAlignment="1">
      <alignment horizontal="left" vertical="center" wrapText="1"/>
    </xf>
    <xf numFmtId="3" fontId="26" fillId="23" borderId="0" xfId="75" applyNumberFormat="1" applyFont="1" applyFill="1" applyAlignment="1">
      <alignment vertical="center"/>
    </xf>
    <xf numFmtId="3" fontId="26" fillId="23" borderId="9" xfId="75" applyNumberFormat="1" applyFont="1" applyFill="1" applyBorder="1" applyAlignment="1">
      <alignment horizontal="left" vertical="center" wrapText="1"/>
    </xf>
    <xf numFmtId="3" fontId="26" fillId="23" borderId="9" xfId="75" applyNumberFormat="1" applyFont="1" applyFill="1" applyBorder="1" applyAlignment="1">
      <alignment horizontal="center" vertical="center" wrapText="1"/>
    </xf>
    <xf numFmtId="3" fontId="26" fillId="23" borderId="5" xfId="75" applyNumberFormat="1" applyFont="1" applyFill="1" applyBorder="1" applyAlignment="1">
      <alignment horizontal="center" vertical="center"/>
    </xf>
    <xf numFmtId="4" fontId="26" fillId="23" borderId="1" xfId="0" applyNumberFormat="1" applyFont="1" applyFill="1" applyBorder="1" applyAlignment="1" applyProtection="1">
      <alignment vertical="center"/>
      <protection locked="0"/>
    </xf>
    <xf numFmtId="4" fontId="53" fillId="23" borderId="1" xfId="0" applyNumberFormat="1" applyFont="1" applyFill="1" applyBorder="1" applyAlignment="1">
      <alignment vertical="center"/>
    </xf>
    <xf numFmtId="3" fontId="26" fillId="23" borderId="21" xfId="75" applyNumberFormat="1" applyFont="1" applyFill="1" applyBorder="1" applyAlignment="1">
      <alignment horizontal="center" vertical="center"/>
    </xf>
    <xf numFmtId="3" fontId="26" fillId="23" borderId="0" xfId="0" applyNumberFormat="1" applyFont="1" applyFill="1"/>
    <xf numFmtId="44" fontId="53" fillId="19" borderId="1" xfId="0" applyNumberFormat="1" applyFont="1" applyFill="1" applyBorder="1" applyAlignment="1">
      <alignment vertical="center"/>
    </xf>
    <xf numFmtId="44" fontId="27" fillId="10" borderId="24" xfId="0" applyNumberFormat="1" applyFont="1" applyFill="1" applyBorder="1" applyAlignment="1">
      <alignment horizontal="left" vertical="center" wrapText="1"/>
    </xf>
    <xf numFmtId="44" fontId="29" fillId="6" borderId="17" xfId="75" applyNumberFormat="1" applyFont="1" applyFill="1" applyBorder="1" applyAlignment="1">
      <alignment horizontal="left" vertical="center" wrapText="1"/>
    </xf>
    <xf numFmtId="44" fontId="29" fillId="6" borderId="30" xfId="0" applyNumberFormat="1" applyFont="1" applyFill="1" applyBorder="1" applyAlignment="1">
      <alignment horizontal="left" vertical="center" wrapText="1"/>
    </xf>
    <xf numFmtId="2" fontId="26" fillId="24" borderId="25" xfId="75" quotePrefix="1" applyNumberFormat="1" applyFont="1" applyFill="1" applyBorder="1" applyAlignment="1">
      <alignment vertical="center"/>
    </xf>
    <xf numFmtId="3" fontId="26" fillId="24" borderId="25" xfId="75" applyNumberFormat="1" applyFont="1" applyFill="1" applyBorder="1" applyAlignment="1">
      <alignment vertical="center"/>
    </xf>
    <xf numFmtId="3" fontId="26" fillId="24" borderId="9" xfId="75" applyNumberFormat="1" applyFont="1" applyFill="1" applyBorder="1" applyAlignment="1">
      <alignment horizontal="left" vertical="center" wrapText="1"/>
    </xf>
    <xf numFmtId="3" fontId="26" fillId="24" borderId="9" xfId="75" applyNumberFormat="1" applyFont="1" applyFill="1" applyBorder="1" applyAlignment="1">
      <alignment horizontal="center" vertical="center" wrapText="1"/>
    </xf>
    <xf numFmtId="3" fontId="26" fillId="24" borderId="5" xfId="75" applyNumberFormat="1" applyFont="1" applyFill="1" applyBorder="1" applyAlignment="1">
      <alignment horizontal="center" vertical="center"/>
    </xf>
    <xf numFmtId="3" fontId="26" fillId="24" borderId="33" xfId="75" applyNumberFormat="1" applyFont="1" applyFill="1" applyBorder="1" applyAlignment="1">
      <alignment horizontal="center" vertical="center"/>
    </xf>
    <xf numFmtId="3" fontId="26" fillId="24" borderId="0" xfId="75" applyNumberFormat="1" applyFont="1" applyFill="1" applyAlignment="1">
      <alignment vertical="center"/>
    </xf>
    <xf numFmtId="3" fontId="51" fillId="24" borderId="26" xfId="87" applyNumberFormat="1" applyFont="1" applyFill="1" applyAlignment="1">
      <alignment horizontal="right" vertical="center"/>
    </xf>
    <xf numFmtId="4" fontId="26" fillId="24" borderId="1" xfId="0" applyNumberFormat="1" applyFont="1" applyFill="1" applyBorder="1" applyAlignment="1" applyProtection="1">
      <alignment vertical="center"/>
      <protection locked="0"/>
    </xf>
    <xf numFmtId="3" fontId="26" fillId="3" borderId="37" xfId="75" applyNumberFormat="1" applyFont="1" applyFill="1" applyBorder="1" applyAlignment="1">
      <alignment horizontal="left" vertical="center" wrapText="1"/>
    </xf>
    <xf numFmtId="3" fontId="26" fillId="23" borderId="0" xfId="75" applyNumberFormat="1" applyFont="1" applyFill="1" applyAlignment="1">
      <alignment horizontal="center" vertical="center" wrapText="1"/>
    </xf>
    <xf numFmtId="3" fontId="51" fillId="3" borderId="26" xfId="87" applyNumberFormat="1" applyFont="1" applyFill="1" applyAlignment="1">
      <alignment vertical="center"/>
    </xf>
    <xf numFmtId="4" fontId="26" fillId="3" borderId="24" xfId="0" applyNumberFormat="1" applyFont="1" applyFill="1" applyBorder="1" applyAlignment="1" applyProtection="1">
      <alignment vertical="center"/>
      <protection locked="0"/>
    </xf>
    <xf numFmtId="3" fontId="27" fillId="10" borderId="0" xfId="75" applyNumberFormat="1" applyFont="1" applyFill="1" applyAlignment="1">
      <alignment horizontal="left" vertical="center" wrapText="1"/>
    </xf>
    <xf numFmtId="3" fontId="27" fillId="4" borderId="38" xfId="75" applyNumberFormat="1" applyFont="1" applyFill="1" applyBorder="1" applyAlignment="1">
      <alignment vertical="center"/>
    </xf>
    <xf numFmtId="3" fontId="27" fillId="10" borderId="38" xfId="75" applyNumberFormat="1" applyFont="1" applyFill="1" applyBorder="1" applyAlignment="1">
      <alignment horizontal="left" vertical="center" wrapText="1"/>
    </xf>
    <xf numFmtId="3" fontId="27" fillId="10" borderId="38" xfId="75" applyNumberFormat="1" applyFont="1" applyFill="1" applyBorder="1" applyAlignment="1">
      <alignment horizontal="center" vertical="center" wrapText="1"/>
    </xf>
    <xf numFmtId="3" fontId="27" fillId="10" borderId="38" xfId="75" applyNumberFormat="1" applyFont="1" applyFill="1" applyBorder="1" applyAlignment="1">
      <alignment horizontal="center" vertical="center"/>
    </xf>
    <xf numFmtId="3" fontId="26" fillId="10" borderId="38" xfId="75" applyNumberFormat="1" applyFont="1" applyFill="1" applyBorder="1" applyAlignment="1">
      <alignment horizontal="center" vertical="center"/>
    </xf>
    <xf numFmtId="3" fontId="27" fillId="10" borderId="38" xfId="0" applyNumberFormat="1" applyFont="1" applyFill="1" applyBorder="1" applyAlignment="1" applyProtection="1">
      <alignment horizontal="left" vertical="center" wrapText="1"/>
      <protection locked="0"/>
    </xf>
    <xf numFmtId="44" fontId="27" fillId="10" borderId="38" xfId="0" applyNumberFormat="1" applyFont="1" applyFill="1" applyBorder="1" applyAlignment="1">
      <alignment horizontal="left" vertical="center" wrapText="1"/>
    </xf>
    <xf numFmtId="3" fontId="51" fillId="23" borderId="26" xfId="87" applyNumberFormat="1" applyFont="1" applyFill="1" applyAlignment="1">
      <alignment vertical="center"/>
    </xf>
    <xf numFmtId="9" fontId="51" fillId="2" borderId="26" xfId="86" applyFont="1" applyFill="1" applyBorder="1" applyAlignment="1">
      <alignment vertical="center"/>
    </xf>
    <xf numFmtId="3" fontId="52" fillId="3" borderId="0" xfId="0" applyNumberFormat="1" applyFont="1" applyFill="1" applyAlignment="1">
      <alignment horizontal="left" vertical="top" wrapText="1"/>
    </xf>
    <xf numFmtId="43" fontId="29" fillId="20" borderId="27" xfId="85" applyNumberFormat="1" applyFont="1" applyFill="1" applyBorder="1" applyAlignment="1">
      <alignment horizontal="left" vertical="center"/>
    </xf>
    <xf numFmtId="3" fontId="29" fillId="21" borderId="29" xfId="0" applyNumberFormat="1" applyFont="1" applyFill="1" applyBorder="1" applyAlignment="1">
      <alignment horizontal="left" vertical="center" wrapText="1"/>
    </xf>
    <xf numFmtId="3" fontId="29" fillId="6" borderId="30" xfId="75" applyNumberFormat="1" applyFont="1" applyFill="1" applyBorder="1" applyAlignment="1">
      <alignment horizontal="left" vertical="center" wrapText="1"/>
    </xf>
    <xf numFmtId="3" fontId="26" fillId="3" borderId="5" xfId="75" applyNumberFormat="1" applyFont="1" applyFill="1" applyBorder="1" applyAlignment="1">
      <alignment vertical="center"/>
    </xf>
    <xf numFmtId="3" fontId="26" fillId="3" borderId="5" xfId="75" applyNumberFormat="1" applyFont="1" applyFill="1" applyBorder="1" applyAlignment="1">
      <alignment horizontal="left" vertical="center" wrapText="1"/>
    </xf>
    <xf numFmtId="3" fontId="26" fillId="3" borderId="5" xfId="75" applyNumberFormat="1" applyFont="1" applyFill="1" applyBorder="1" applyAlignment="1">
      <alignment horizontal="center" vertical="center" wrapText="1"/>
    </xf>
    <xf numFmtId="3" fontId="29" fillId="6" borderId="27" xfId="75" applyNumberFormat="1" applyFont="1" applyFill="1" applyBorder="1" applyAlignment="1">
      <alignment horizontal="left" vertical="center" wrapText="1"/>
    </xf>
    <xf numFmtId="3" fontId="29" fillId="6" borderId="5" xfId="75" applyNumberFormat="1" applyFont="1" applyFill="1" applyBorder="1" applyAlignment="1">
      <alignment horizontal="left" vertical="center"/>
    </xf>
    <xf numFmtId="3" fontId="27" fillId="10" borderId="5" xfId="75" applyNumberFormat="1" applyFont="1" applyFill="1" applyBorder="1" applyAlignment="1">
      <alignment horizontal="left" vertical="center" wrapText="1"/>
    </xf>
    <xf numFmtId="3" fontId="27" fillId="4" borderId="5" xfId="75" applyNumberFormat="1" applyFont="1" applyFill="1" applyBorder="1" applyAlignment="1">
      <alignment vertical="center"/>
    </xf>
    <xf numFmtId="3" fontId="27" fillId="10" borderId="5" xfId="75" applyNumberFormat="1" applyFont="1" applyFill="1" applyBorder="1" applyAlignment="1">
      <alignment horizontal="center" vertical="center" wrapText="1"/>
    </xf>
    <xf numFmtId="3" fontId="27" fillId="10" borderId="5" xfId="75" applyNumberFormat="1" applyFont="1" applyFill="1" applyBorder="1" applyAlignment="1">
      <alignment horizontal="center" vertical="center"/>
    </xf>
    <xf numFmtId="3" fontId="26" fillId="10" borderId="5" xfId="75" applyNumberFormat="1" applyFont="1" applyFill="1" applyBorder="1" applyAlignment="1">
      <alignment horizontal="center" vertical="center"/>
    </xf>
    <xf numFmtId="3" fontId="27" fillId="10" borderId="36" xfId="75" applyNumberFormat="1" applyFont="1" applyFill="1" applyBorder="1" applyAlignment="1">
      <alignment horizontal="left" vertical="center" wrapText="1"/>
    </xf>
    <xf numFmtId="3" fontId="26" fillId="10" borderId="36" xfId="75" applyNumberFormat="1" applyFont="1" applyFill="1" applyBorder="1" applyAlignment="1">
      <alignment horizontal="center" vertical="center"/>
    </xf>
    <xf numFmtId="9" fontId="26" fillId="8" borderId="5" xfId="86" applyFont="1" applyFill="1" applyBorder="1" applyAlignment="1" applyProtection="1">
      <alignment vertical="center"/>
      <protection locked="0"/>
    </xf>
    <xf numFmtId="3" fontId="29" fillId="6" borderId="41" xfId="75" applyNumberFormat="1" applyFont="1" applyFill="1" applyBorder="1" applyAlignment="1">
      <alignment horizontal="left" vertical="center"/>
    </xf>
    <xf numFmtId="3" fontId="29" fillId="6" borderId="41" xfId="75" applyNumberFormat="1" applyFont="1" applyFill="1" applyBorder="1" applyAlignment="1">
      <alignment vertical="center"/>
    </xf>
    <xf numFmtId="3" fontId="29" fillId="6" borderId="41" xfId="16" applyNumberFormat="1" applyFont="1" applyFill="1" applyBorder="1" applyAlignment="1">
      <alignment horizontal="left" vertical="center"/>
    </xf>
    <xf numFmtId="3" fontId="29" fillId="6" borderId="41" xfId="75" applyNumberFormat="1" applyFont="1" applyFill="1" applyBorder="1" applyAlignment="1">
      <alignment horizontal="left" vertical="center" wrapText="1"/>
    </xf>
    <xf numFmtId="3" fontId="29" fillId="6" borderId="41" xfId="75" applyNumberFormat="1" applyFont="1" applyFill="1" applyBorder="1" applyAlignment="1">
      <alignment horizontal="center" vertical="center" wrapText="1"/>
    </xf>
    <xf numFmtId="3" fontId="29" fillId="6" borderId="41" xfId="0" applyNumberFormat="1" applyFont="1" applyFill="1" applyBorder="1" applyAlignment="1">
      <alignment horizontal="center" vertical="center" wrapText="1"/>
    </xf>
    <xf numFmtId="3" fontId="29" fillId="6" borderId="7" xfId="16" applyNumberFormat="1" applyFont="1" applyFill="1" applyBorder="1" applyAlignment="1">
      <alignment horizontal="center" vertical="center" wrapText="1"/>
    </xf>
    <xf numFmtId="1" fontId="27" fillId="22" borderId="7" xfId="0" applyNumberFormat="1" applyFont="1" applyFill="1" applyBorder="1" applyAlignment="1">
      <alignment horizontal="center" vertical="center" wrapText="1"/>
    </xf>
    <xf numFmtId="3" fontId="29" fillId="6" borderId="8" xfId="16" applyNumberFormat="1" applyFont="1" applyFill="1" applyBorder="1" applyAlignment="1">
      <alignment horizontal="center" vertical="center" wrapText="1"/>
    </xf>
    <xf numFmtId="44" fontId="29" fillId="6" borderId="43" xfId="75" applyNumberFormat="1" applyFont="1" applyFill="1" applyBorder="1" applyAlignment="1">
      <alignment horizontal="left" vertical="center" wrapText="1"/>
    </xf>
    <xf numFmtId="44" fontId="53" fillId="19" borderId="9" xfId="0" applyNumberFormat="1" applyFont="1" applyFill="1" applyBorder="1" applyAlignment="1">
      <alignment vertical="center"/>
    </xf>
    <xf numFmtId="44" fontId="27" fillId="4" borderId="9" xfId="0" applyNumberFormat="1" applyFont="1" applyFill="1" applyBorder="1" applyAlignment="1">
      <alignment horizontal="left" vertical="center" wrapText="1"/>
    </xf>
    <xf numFmtId="3" fontId="27" fillId="10" borderId="10" xfId="75" applyNumberFormat="1" applyFont="1" applyFill="1" applyBorder="1" applyAlignment="1">
      <alignment horizontal="left" vertical="center" wrapText="1"/>
    </xf>
    <xf numFmtId="3" fontId="27" fillId="10" borderId="11" xfId="75" applyNumberFormat="1" applyFont="1" applyFill="1" applyBorder="1" applyAlignment="1">
      <alignment horizontal="left" vertical="center" wrapText="1"/>
    </xf>
    <xf numFmtId="44" fontId="27" fillId="4" borderId="44" xfId="0" applyNumberFormat="1" applyFont="1" applyFill="1" applyBorder="1" applyAlignment="1">
      <alignment horizontal="left" vertical="center" wrapText="1"/>
    </xf>
    <xf numFmtId="3" fontId="27" fillId="3" borderId="25" xfId="75" applyNumberFormat="1" applyFont="1" applyFill="1" applyBorder="1" applyAlignment="1">
      <alignment vertical="center"/>
    </xf>
    <xf numFmtId="3" fontId="29" fillId="6" borderId="6" xfId="75" applyNumberFormat="1" applyFont="1" applyFill="1" applyBorder="1" applyAlignment="1">
      <alignment horizontal="left" vertical="center"/>
    </xf>
    <xf numFmtId="3" fontId="29" fillId="6" borderId="7" xfId="75" applyNumberFormat="1" applyFont="1" applyFill="1" applyBorder="1" applyAlignment="1">
      <alignment horizontal="left" vertical="center"/>
    </xf>
    <xf numFmtId="3" fontId="29" fillId="6" borderId="7" xfId="75" applyNumberFormat="1" applyFont="1" applyFill="1" applyBorder="1" applyAlignment="1">
      <alignment vertical="center"/>
    </xf>
    <xf numFmtId="3" fontId="29" fillId="6" borderId="7" xfId="16" applyNumberFormat="1" applyFont="1" applyFill="1" applyBorder="1" applyAlignment="1">
      <alignment horizontal="left" vertical="center"/>
    </xf>
    <xf numFmtId="3" fontId="29" fillId="6" borderId="7" xfId="75" applyNumberFormat="1" applyFont="1" applyFill="1" applyBorder="1" applyAlignment="1">
      <alignment horizontal="left" vertical="center" wrapText="1"/>
    </xf>
    <xf numFmtId="3" fontId="29" fillId="6" borderId="7" xfId="75" applyNumberFormat="1" applyFont="1" applyFill="1" applyBorder="1" applyAlignment="1">
      <alignment horizontal="center" vertical="center" wrapText="1"/>
    </xf>
    <xf numFmtId="3" fontId="29" fillId="6" borderId="7" xfId="0" applyNumberFormat="1" applyFont="1" applyFill="1" applyBorder="1" applyAlignment="1">
      <alignment horizontal="center" vertical="center" wrapText="1"/>
    </xf>
    <xf numFmtId="3" fontId="29" fillId="6" borderId="8" xfId="75" applyNumberFormat="1" applyFont="1" applyFill="1" applyBorder="1" applyAlignment="1">
      <alignment horizontal="left" vertical="center" wrapText="1"/>
    </xf>
    <xf numFmtId="3" fontId="29" fillId="6" borderId="42" xfId="75" applyNumberFormat="1" applyFont="1" applyFill="1" applyBorder="1" applyAlignment="1">
      <alignment horizontal="left" vertical="center"/>
    </xf>
    <xf numFmtId="3" fontId="29" fillId="6" borderId="43" xfId="75" applyNumberFormat="1" applyFont="1" applyFill="1" applyBorder="1" applyAlignment="1">
      <alignment horizontal="left" vertical="center" wrapText="1"/>
    </xf>
    <xf numFmtId="2" fontId="26" fillId="3" borderId="40" xfId="75" quotePrefix="1" applyNumberFormat="1" applyFont="1" applyFill="1" applyBorder="1" applyAlignment="1">
      <alignment vertical="center"/>
    </xf>
    <xf numFmtId="3" fontId="27" fillId="10" borderId="9" xfId="75" applyNumberFormat="1" applyFont="1" applyFill="1" applyBorder="1" applyAlignment="1">
      <alignment horizontal="left" vertical="center" wrapText="1"/>
    </xf>
    <xf numFmtId="3" fontId="27" fillId="4" borderId="11" xfId="75" applyNumberFormat="1" applyFont="1" applyFill="1" applyBorder="1" applyAlignment="1">
      <alignment vertical="center"/>
    </xf>
    <xf numFmtId="3" fontId="27" fillId="10" borderId="11" xfId="75" applyNumberFormat="1" applyFont="1" applyFill="1" applyBorder="1" applyAlignment="1">
      <alignment horizontal="center" vertical="center" wrapText="1"/>
    </xf>
    <xf numFmtId="3" fontId="27" fillId="10" borderId="11" xfId="75" applyNumberFormat="1" applyFont="1" applyFill="1" applyBorder="1" applyAlignment="1">
      <alignment horizontal="center" vertical="center"/>
    </xf>
    <xf numFmtId="3" fontId="26" fillId="10" borderId="11" xfId="75" applyNumberFormat="1" applyFont="1" applyFill="1" applyBorder="1" applyAlignment="1">
      <alignment horizontal="center" vertical="center"/>
    </xf>
    <xf numFmtId="3" fontId="27" fillId="10" borderId="12" xfId="75" applyNumberFormat="1" applyFont="1" applyFill="1" applyBorder="1" applyAlignment="1">
      <alignment horizontal="left" vertical="center" wrapText="1"/>
    </xf>
    <xf numFmtId="3" fontId="51" fillId="2" borderId="5" xfId="87" applyNumberFormat="1" applyFont="1" applyFill="1" applyBorder="1" applyAlignment="1">
      <alignment horizontal="center" vertical="center"/>
    </xf>
    <xf numFmtId="3" fontId="26" fillId="10" borderId="11" xfId="75" applyNumberFormat="1" applyFont="1" applyFill="1" applyBorder="1" applyAlignment="1">
      <alignment horizontal="left" vertical="center" wrapText="1"/>
    </xf>
    <xf numFmtId="3" fontId="29" fillId="21" borderId="24" xfId="0" applyNumberFormat="1" applyFont="1" applyFill="1" applyBorder="1" applyAlignment="1">
      <alignment horizontal="left" vertical="center" wrapText="1"/>
    </xf>
    <xf numFmtId="3" fontId="29" fillId="6" borderId="24" xfId="75" applyNumberFormat="1" applyFont="1" applyFill="1" applyBorder="1" applyAlignment="1">
      <alignment vertical="center" wrapText="1"/>
    </xf>
    <xf numFmtId="3" fontId="29" fillId="6" borderId="4" xfId="75" applyNumberFormat="1" applyFont="1" applyFill="1" applyBorder="1" applyAlignment="1">
      <alignment vertical="center" wrapText="1"/>
    </xf>
    <xf numFmtId="3" fontId="29" fillId="21" borderId="2" xfId="0" applyNumberFormat="1" applyFont="1" applyFill="1" applyBorder="1" applyAlignment="1">
      <alignment vertical="center" wrapText="1"/>
    </xf>
    <xf numFmtId="3" fontId="29" fillId="21" borderId="24" xfId="0" applyNumberFormat="1" applyFont="1" applyFill="1" applyBorder="1" applyAlignment="1">
      <alignment vertical="center" wrapText="1"/>
    </xf>
    <xf numFmtId="3" fontId="29" fillId="6" borderId="46" xfId="75" applyNumberFormat="1" applyFont="1" applyFill="1" applyBorder="1" applyAlignment="1">
      <alignment horizontal="left" vertical="center"/>
    </xf>
    <xf numFmtId="3" fontId="29" fillId="6" borderId="47" xfId="75" applyNumberFormat="1" applyFont="1" applyFill="1" applyBorder="1" applyAlignment="1">
      <alignment horizontal="left" vertical="center"/>
    </xf>
    <xf numFmtId="3" fontId="29" fillId="6" borderId="47" xfId="75" applyNumberFormat="1" applyFont="1" applyFill="1" applyBorder="1" applyAlignment="1">
      <alignment vertical="center"/>
    </xf>
    <xf numFmtId="3" fontId="29" fillId="6" borderId="47" xfId="16" applyNumberFormat="1" applyFont="1" applyFill="1" applyBorder="1" applyAlignment="1">
      <alignment horizontal="left" vertical="center"/>
    </xf>
    <xf numFmtId="3" fontId="29" fillId="6" borderId="47" xfId="75" applyNumberFormat="1" applyFont="1" applyFill="1" applyBorder="1" applyAlignment="1">
      <alignment horizontal="left" vertical="center" wrapText="1"/>
    </xf>
    <xf numFmtId="3" fontId="29" fillId="6" borderId="47" xfId="75" applyNumberFormat="1" applyFont="1" applyFill="1" applyBorder="1" applyAlignment="1">
      <alignment horizontal="center" vertical="center" wrapText="1"/>
    </xf>
    <xf numFmtId="3" fontId="26" fillId="10" borderId="47" xfId="75" applyNumberFormat="1" applyFont="1" applyFill="1" applyBorder="1" applyAlignment="1">
      <alignment horizontal="center" vertical="center"/>
    </xf>
    <xf numFmtId="3" fontId="29" fillId="6" borderId="48" xfId="75" applyNumberFormat="1" applyFont="1" applyFill="1" applyBorder="1" applyAlignment="1">
      <alignment horizontal="left" vertical="center" wrapText="1"/>
    </xf>
    <xf numFmtId="3" fontId="29" fillId="6" borderId="46" xfId="16" applyNumberFormat="1" applyFont="1" applyFill="1" applyBorder="1" applyAlignment="1">
      <alignment horizontal="center" vertical="center" wrapText="1"/>
    </xf>
    <xf numFmtId="3" fontId="29" fillId="6" borderId="47" xfId="16" applyNumberFormat="1" applyFont="1" applyFill="1" applyBorder="1" applyAlignment="1">
      <alignment horizontal="center" vertical="center" wrapText="1"/>
    </xf>
    <xf numFmtId="1" fontId="27" fillId="22" borderId="47" xfId="0" applyNumberFormat="1" applyFont="1" applyFill="1" applyBorder="1" applyAlignment="1">
      <alignment horizontal="center" vertical="center" wrapText="1"/>
    </xf>
    <xf numFmtId="44" fontId="29" fillId="21" borderId="4" xfId="0" applyNumberFormat="1" applyFont="1" applyFill="1" applyBorder="1" applyAlignment="1">
      <alignment horizontal="left" vertical="center" wrapText="1"/>
    </xf>
    <xf numFmtId="3" fontId="29" fillId="6" borderId="47" xfId="16" quotePrefix="1" applyNumberFormat="1" applyFont="1" applyFill="1" applyBorder="1" applyAlignment="1">
      <alignment horizontal="center" vertical="center" wrapText="1"/>
    </xf>
    <xf numFmtId="3" fontId="26" fillId="3" borderId="36" xfId="75" applyNumberFormat="1" applyFont="1" applyFill="1" applyBorder="1" applyAlignment="1">
      <alignment vertical="center"/>
    </xf>
    <xf numFmtId="3" fontId="26" fillId="3" borderId="17" xfId="75" applyNumberFormat="1" applyFont="1" applyFill="1" applyBorder="1" applyAlignment="1">
      <alignment horizontal="left" vertical="center" wrapText="1"/>
    </xf>
    <xf numFmtId="4" fontId="26" fillId="8" borderId="36" xfId="0" applyNumberFormat="1" applyFont="1" applyFill="1" applyBorder="1" applyAlignment="1" applyProtection="1">
      <alignment vertical="center"/>
      <protection locked="0"/>
    </xf>
    <xf numFmtId="44" fontId="29" fillId="6" borderId="48" xfId="16" applyNumberFormat="1" applyFont="1" applyFill="1" applyBorder="1" applyAlignment="1">
      <alignment horizontal="center" vertical="center" wrapText="1"/>
    </xf>
    <xf numFmtId="3" fontId="51" fillId="2" borderId="39" xfId="87" applyNumberFormat="1" applyFont="1" applyFill="1" applyBorder="1" applyAlignment="1">
      <alignment horizontal="center" vertical="center"/>
    </xf>
    <xf numFmtId="3" fontId="51" fillId="2" borderId="36" xfId="87" applyNumberFormat="1" applyFont="1" applyFill="1" applyBorder="1" applyAlignment="1">
      <alignment horizontal="center" vertical="center"/>
    </xf>
    <xf numFmtId="44" fontId="53" fillId="19" borderId="17" xfId="0" applyNumberFormat="1" applyFont="1" applyFill="1" applyBorder="1" applyAlignment="1">
      <alignment vertical="center"/>
    </xf>
    <xf numFmtId="10" fontId="26" fillId="3" borderId="0" xfId="75" applyNumberFormat="1" applyFont="1" applyFill="1"/>
    <xf numFmtId="3" fontId="29" fillId="6" borderId="23" xfId="16" applyNumberFormat="1" applyFont="1" applyFill="1" applyBorder="1" applyAlignment="1">
      <alignment horizontal="center" vertical="center" wrapText="1"/>
    </xf>
    <xf numFmtId="3" fontId="29" fillId="6" borderId="50" xfId="75" applyNumberFormat="1" applyFont="1" applyFill="1" applyBorder="1" applyAlignment="1">
      <alignment horizontal="left" vertical="center" wrapText="1"/>
    </xf>
    <xf numFmtId="3" fontId="51" fillId="2" borderId="45" xfId="87" applyNumberFormat="1" applyFont="1" applyFill="1" applyBorder="1" applyAlignment="1">
      <alignment horizontal="center" vertical="center"/>
    </xf>
    <xf numFmtId="3" fontId="27" fillId="10" borderId="45" xfId="75" applyNumberFormat="1" applyFont="1" applyFill="1" applyBorder="1" applyAlignment="1">
      <alignment horizontal="center" vertical="center" wrapText="1"/>
    </xf>
    <xf numFmtId="3" fontId="27" fillId="10" borderId="49" xfId="75" applyNumberFormat="1" applyFont="1" applyFill="1" applyBorder="1" applyAlignment="1">
      <alignment horizontal="left" vertical="center" wrapText="1"/>
    </xf>
    <xf numFmtId="3" fontId="29" fillId="6" borderId="51" xfId="16" applyNumberFormat="1" applyFont="1" applyFill="1" applyBorder="1" applyAlignment="1">
      <alignment horizontal="center" vertical="center" wrapText="1"/>
    </xf>
    <xf numFmtId="9" fontId="51" fillId="2" borderId="45" xfId="86" applyFont="1" applyFill="1" applyBorder="1" applyAlignment="1">
      <alignment horizontal="center" vertical="center"/>
    </xf>
    <xf numFmtId="3" fontId="26" fillId="0" borderId="0" xfId="75" applyNumberFormat="1" applyFont="1" applyAlignment="1">
      <alignment horizontal="center" vertical="top" wrapText="1"/>
    </xf>
    <xf numFmtId="3" fontId="26" fillId="3" borderId="53" xfId="0" applyNumberFormat="1" applyFont="1" applyFill="1" applyBorder="1" applyAlignment="1">
      <alignment vertical="center" wrapText="1"/>
    </xf>
    <xf numFmtId="3" fontId="26" fillId="3" borderId="54" xfId="0" applyNumberFormat="1" applyFont="1" applyFill="1" applyBorder="1" applyAlignment="1">
      <alignment vertical="center" wrapText="1"/>
    </xf>
    <xf numFmtId="0" fontId="26" fillId="0" borderId="55" xfId="83" applyFont="1" applyBorder="1" applyAlignment="1">
      <alignment horizontal="left" wrapText="1"/>
    </xf>
    <xf numFmtId="3" fontId="26" fillId="3" borderId="25" xfId="0" quotePrefix="1" applyNumberFormat="1" applyFont="1" applyFill="1" applyBorder="1" applyAlignment="1">
      <alignment horizontal="center" vertical="center"/>
    </xf>
    <xf numFmtId="3" fontId="26" fillId="0" borderId="54" xfId="0" applyNumberFormat="1" applyFont="1" applyBorder="1" applyAlignment="1">
      <alignment vertical="center" wrapText="1"/>
    </xf>
    <xf numFmtId="44" fontId="26" fillId="8" borderId="5" xfId="84" applyFont="1" applyFill="1" applyBorder="1" applyAlignment="1" applyProtection="1">
      <alignment vertical="center"/>
      <protection locked="0"/>
    </xf>
    <xf numFmtId="44" fontId="27" fillId="10" borderId="5" xfId="84" applyFont="1" applyFill="1" applyBorder="1" applyAlignment="1">
      <alignment horizontal="left" vertical="center" wrapText="1"/>
    </xf>
    <xf numFmtId="3" fontId="26" fillId="0" borderId="25" xfId="0" quotePrefix="1" applyNumberFormat="1" applyFont="1" applyBorder="1" applyAlignment="1">
      <alignment horizontal="center" vertical="center"/>
    </xf>
    <xf numFmtId="3" fontId="26" fillId="3" borderId="25" xfId="0" applyNumberFormat="1" applyFont="1" applyFill="1" applyBorder="1" applyAlignment="1">
      <alignment vertical="center"/>
    </xf>
    <xf numFmtId="3" fontId="27" fillId="10" borderId="49" xfId="75" applyNumberFormat="1" applyFont="1" applyFill="1" applyBorder="1" applyAlignment="1">
      <alignment horizontal="center" vertical="center" wrapText="1"/>
    </xf>
    <xf numFmtId="3" fontId="32" fillId="3" borderId="0" xfId="75" applyNumberFormat="1" applyFont="1" applyFill="1"/>
    <xf numFmtId="3" fontId="26" fillId="3" borderId="0" xfId="75" applyNumberFormat="1" applyFont="1" applyFill="1" applyAlignment="1">
      <alignment wrapText="1"/>
    </xf>
    <xf numFmtId="3" fontId="26" fillId="3" borderId="25" xfId="0" applyNumberFormat="1" applyFont="1" applyFill="1" applyBorder="1" applyAlignment="1">
      <alignment vertical="center" wrapText="1"/>
    </xf>
    <xf numFmtId="3" fontId="26" fillId="23" borderId="25" xfId="0" applyNumberFormat="1" applyFont="1" applyFill="1" applyBorder="1" applyAlignment="1">
      <alignment vertical="center" wrapText="1"/>
    </xf>
    <xf numFmtId="0" fontId="59" fillId="3" borderId="0" xfId="93" applyFont="1" applyFill="1" applyAlignment="1">
      <alignment horizontal="center"/>
    </xf>
    <xf numFmtId="0" fontId="59" fillId="3" borderId="0" xfId="93" applyFont="1" applyFill="1" applyAlignment="1">
      <alignment horizontal="left"/>
    </xf>
    <xf numFmtId="3" fontId="26" fillId="7" borderId="25" xfId="0" quotePrefix="1" applyNumberFormat="1" applyFont="1" applyFill="1" applyBorder="1" applyAlignment="1">
      <alignment horizontal="center" vertical="center"/>
    </xf>
    <xf numFmtId="3" fontId="26" fillId="7" borderId="5" xfId="75" applyNumberFormat="1" applyFont="1" applyFill="1" applyBorder="1" applyAlignment="1">
      <alignment vertical="center"/>
    </xf>
    <xf numFmtId="3" fontId="26" fillId="7" borderId="53" xfId="0" applyNumberFormat="1" applyFont="1" applyFill="1" applyBorder="1" applyAlignment="1">
      <alignment vertical="center" wrapText="1"/>
    </xf>
    <xf numFmtId="3" fontId="26" fillId="7" borderId="5" xfId="75" applyNumberFormat="1" applyFont="1" applyFill="1" applyBorder="1" applyAlignment="1">
      <alignment horizontal="left" vertical="center" wrapText="1"/>
    </xf>
    <xf numFmtId="3" fontId="26" fillId="7" borderId="5" xfId="75" applyNumberFormat="1" applyFont="1" applyFill="1" applyBorder="1" applyAlignment="1">
      <alignment horizontal="center" vertical="center" wrapText="1"/>
    </xf>
    <xf numFmtId="3" fontId="26" fillId="7" borderId="5" xfId="75" applyNumberFormat="1" applyFont="1" applyFill="1" applyBorder="1" applyAlignment="1">
      <alignment horizontal="center" vertical="center"/>
    </xf>
    <xf numFmtId="3" fontId="26" fillId="7" borderId="9" xfId="75" applyNumberFormat="1" applyFont="1" applyFill="1" applyBorder="1" applyAlignment="1">
      <alignment horizontal="left" vertical="center" wrapText="1"/>
    </xf>
    <xf numFmtId="3" fontId="26" fillId="3" borderId="57" xfId="0" applyNumberFormat="1" applyFont="1" applyFill="1" applyBorder="1" applyAlignment="1">
      <alignment vertical="center" wrapText="1"/>
    </xf>
    <xf numFmtId="3" fontId="26" fillId="7" borderId="57" xfId="0" applyNumberFormat="1" applyFont="1" applyFill="1" applyBorder="1" applyAlignment="1">
      <alignment vertical="center" wrapText="1"/>
    </xf>
    <xf numFmtId="3" fontId="26" fillId="0" borderId="25" xfId="0" applyNumberFormat="1" applyFont="1" applyBorder="1" applyAlignment="1">
      <alignment vertical="center" wrapText="1"/>
    </xf>
    <xf numFmtId="0" fontId="26" fillId="0" borderId="0" xfId="83" applyFont="1" applyAlignment="1">
      <alignment horizontal="left" wrapText="1"/>
    </xf>
    <xf numFmtId="3" fontId="60" fillId="7" borderId="5" xfId="75" applyNumberFormat="1" applyFont="1" applyFill="1" applyBorder="1" applyAlignment="1">
      <alignment vertical="center"/>
    </xf>
    <xf numFmtId="3" fontId="29" fillId="7" borderId="58" xfId="75" applyNumberFormat="1" applyFont="1" applyFill="1" applyBorder="1" applyAlignment="1">
      <alignment horizontal="left" vertical="center"/>
    </xf>
    <xf numFmtId="3" fontId="29" fillId="7" borderId="59" xfId="75" applyNumberFormat="1" applyFont="1" applyFill="1" applyBorder="1" applyAlignment="1">
      <alignment horizontal="left" vertical="center"/>
    </xf>
    <xf numFmtId="3" fontId="29" fillId="7" borderId="59" xfId="75" applyNumberFormat="1" applyFont="1" applyFill="1" applyBorder="1" applyAlignment="1">
      <alignment vertical="center"/>
    </xf>
    <xf numFmtId="3" fontId="29" fillId="7" borderId="59" xfId="16" applyNumberFormat="1" applyFont="1" applyFill="1" applyBorder="1" applyAlignment="1">
      <alignment horizontal="left" vertical="center"/>
    </xf>
    <xf numFmtId="3" fontId="29" fillId="7" borderId="59" xfId="75" applyNumberFormat="1" applyFont="1" applyFill="1" applyBorder="1" applyAlignment="1">
      <alignment horizontal="left" vertical="center" wrapText="1"/>
    </xf>
    <xf numFmtId="3" fontId="29" fillId="7" borderId="59" xfId="75" applyNumberFormat="1" applyFont="1" applyFill="1" applyBorder="1" applyAlignment="1">
      <alignment horizontal="center" vertical="center" wrapText="1"/>
    </xf>
    <xf numFmtId="3" fontId="26" fillId="11" borderId="59" xfId="75" applyNumberFormat="1" applyFont="1" applyFill="1" applyBorder="1" applyAlignment="1">
      <alignment horizontal="center" vertical="center"/>
    </xf>
    <xf numFmtId="3" fontId="29" fillId="7" borderId="37" xfId="75" applyNumberFormat="1" applyFont="1" applyFill="1" applyBorder="1" applyAlignment="1">
      <alignment horizontal="left" vertical="center" wrapText="1"/>
    </xf>
    <xf numFmtId="3" fontId="27" fillId="7" borderId="59" xfId="16" applyNumberFormat="1" applyFont="1" applyFill="1" applyBorder="1" applyAlignment="1">
      <alignment horizontal="left" vertical="center"/>
    </xf>
    <xf numFmtId="3" fontId="29" fillId="7" borderId="58" xfId="16" applyNumberFormat="1" applyFont="1" applyFill="1" applyBorder="1" applyAlignment="1">
      <alignment horizontal="center" vertical="center" wrapText="1"/>
    </xf>
    <xf numFmtId="3" fontId="29" fillId="7" borderId="60" xfId="16" applyNumberFormat="1" applyFont="1" applyFill="1" applyBorder="1" applyAlignment="1">
      <alignment horizontal="center" vertical="center" wrapText="1"/>
    </xf>
    <xf numFmtId="3" fontId="29" fillId="7" borderId="59" xfId="16" applyNumberFormat="1" applyFont="1" applyFill="1" applyBorder="1" applyAlignment="1">
      <alignment horizontal="center" vertical="center" wrapText="1"/>
    </xf>
    <xf numFmtId="3" fontId="29" fillId="7" borderId="59" xfId="16" quotePrefix="1" applyNumberFormat="1" applyFont="1" applyFill="1" applyBorder="1" applyAlignment="1">
      <alignment horizontal="center" vertical="center" wrapText="1"/>
    </xf>
    <xf numFmtId="1" fontId="27" fillId="7" borderId="59" xfId="0" applyNumberFormat="1" applyFont="1" applyFill="1" applyBorder="1" applyAlignment="1">
      <alignment horizontal="center" vertical="center" wrapText="1"/>
    </xf>
    <xf numFmtId="44" fontId="29" fillId="7" borderId="37" xfId="16" applyNumberFormat="1" applyFont="1" applyFill="1" applyBorder="1" applyAlignment="1">
      <alignment horizontal="center" vertical="center" wrapText="1"/>
    </xf>
    <xf numFmtId="3" fontId="27" fillId="10" borderId="33" xfId="75" applyNumberFormat="1" applyFont="1" applyFill="1" applyBorder="1" applyAlignment="1">
      <alignment horizontal="left" vertical="center" wrapText="1"/>
    </xf>
    <xf numFmtId="3" fontId="29" fillId="6" borderId="41" xfId="16" applyNumberFormat="1" applyFont="1" applyFill="1" applyBorder="1" applyAlignment="1">
      <alignment horizontal="center" vertical="center"/>
    </xf>
    <xf numFmtId="3" fontId="26" fillId="7" borderId="5" xfId="0" applyNumberFormat="1" applyFont="1" applyFill="1" applyBorder="1" applyAlignment="1">
      <alignment horizontal="center" vertical="center" wrapText="1"/>
    </xf>
    <xf numFmtId="3" fontId="26" fillId="3" borderId="41" xfId="0" applyNumberFormat="1" applyFont="1" applyFill="1" applyBorder="1" applyAlignment="1">
      <alignment horizontal="center" vertical="center" wrapText="1"/>
    </xf>
    <xf numFmtId="3" fontId="26" fillId="3" borderId="5" xfId="0" applyNumberFormat="1" applyFont="1" applyFill="1" applyBorder="1" applyAlignment="1">
      <alignment horizontal="center" vertical="center" wrapText="1"/>
    </xf>
    <xf numFmtId="3" fontId="26" fillId="7" borderId="41" xfId="0" applyNumberFormat="1" applyFont="1" applyFill="1" applyBorder="1" applyAlignment="1">
      <alignment horizontal="center" vertical="center" wrapText="1"/>
    </xf>
    <xf numFmtId="3" fontId="26" fillId="0" borderId="5" xfId="0" applyNumberFormat="1" applyFont="1" applyBorder="1" applyAlignment="1">
      <alignment horizontal="center" vertical="center" wrapText="1"/>
    </xf>
    <xf numFmtId="3" fontId="26" fillId="23" borderId="5" xfId="0" applyNumberFormat="1" applyFont="1" applyFill="1" applyBorder="1" applyAlignment="1">
      <alignment horizontal="center" vertical="center" wrapText="1"/>
    </xf>
    <xf numFmtId="3" fontId="29" fillId="6" borderId="47" xfId="16" applyNumberFormat="1" applyFont="1" applyFill="1" applyBorder="1" applyAlignment="1">
      <alignment horizontal="center" vertical="center"/>
    </xf>
    <xf numFmtId="3" fontId="29" fillId="7" borderId="59" xfId="16" applyNumberFormat="1" applyFont="1" applyFill="1" applyBorder="1" applyAlignment="1">
      <alignment horizontal="center" vertical="center"/>
    </xf>
    <xf numFmtId="3" fontId="27" fillId="4" borderId="11" xfId="75" applyNumberFormat="1" applyFont="1" applyFill="1" applyBorder="1" applyAlignment="1">
      <alignment horizontal="center" vertical="center"/>
    </xf>
    <xf numFmtId="3" fontId="26" fillId="3" borderId="0" xfId="75" applyNumberFormat="1" applyFont="1" applyFill="1" applyAlignment="1">
      <alignment horizontal="center" vertical="center" wrapText="1"/>
    </xf>
    <xf numFmtId="0" fontId="26" fillId="23" borderId="59" xfId="83" applyFont="1" applyFill="1" applyBorder="1" applyAlignment="1">
      <alignment horizontal="center" vertical="center" wrapText="1"/>
    </xf>
    <xf numFmtId="3" fontId="26" fillId="0" borderId="25" xfId="0" applyNumberFormat="1" applyFont="1" applyBorder="1" applyAlignment="1">
      <alignment horizontal="center" vertical="center" wrapText="1"/>
    </xf>
    <xf numFmtId="3" fontId="61" fillId="3" borderId="25" xfId="0" quotePrefix="1" applyNumberFormat="1" applyFont="1" applyFill="1" applyBorder="1" applyAlignment="1">
      <alignment horizontal="center" vertical="center"/>
    </xf>
    <xf numFmtId="3" fontId="61" fillId="3" borderId="5" xfId="75" applyNumberFormat="1" applyFont="1" applyFill="1" applyBorder="1" applyAlignment="1">
      <alignment vertical="center"/>
    </xf>
    <xf numFmtId="3" fontId="61" fillId="3" borderId="52" xfId="0" applyNumberFormat="1" applyFont="1" applyFill="1" applyBorder="1" applyAlignment="1">
      <alignment vertical="center" wrapText="1"/>
    </xf>
    <xf numFmtId="3" fontId="61" fillId="3" borderId="57" xfId="0" applyNumberFormat="1" applyFont="1" applyFill="1" applyBorder="1" applyAlignment="1">
      <alignment vertical="center" wrapText="1"/>
    </xf>
    <xf numFmtId="3" fontId="61" fillId="3" borderId="41" xfId="0" applyNumberFormat="1" applyFont="1" applyFill="1" applyBorder="1" applyAlignment="1">
      <alignment horizontal="center" vertical="center" wrapText="1"/>
    </xf>
    <xf numFmtId="3" fontId="61" fillId="3" borderId="5" xfId="75" applyNumberFormat="1" applyFont="1" applyFill="1" applyBorder="1" applyAlignment="1">
      <alignment horizontal="left" vertical="center" wrapText="1"/>
    </xf>
    <xf numFmtId="3" fontId="61" fillId="3" borderId="5" xfId="75" applyNumberFormat="1" applyFont="1" applyFill="1" applyBorder="1" applyAlignment="1">
      <alignment horizontal="center" vertical="center" wrapText="1"/>
    </xf>
    <xf numFmtId="3" fontId="61" fillId="3" borderId="5" xfId="75" applyNumberFormat="1" applyFont="1" applyFill="1" applyBorder="1" applyAlignment="1">
      <alignment horizontal="center" vertical="center"/>
    </xf>
    <xf numFmtId="3" fontId="61" fillId="3" borderId="9" xfId="75" applyNumberFormat="1" applyFont="1" applyFill="1" applyBorder="1" applyAlignment="1">
      <alignment horizontal="left" vertical="center" wrapText="1"/>
    </xf>
    <xf numFmtId="3" fontId="61" fillId="3" borderId="54" xfId="0" applyNumberFormat="1" applyFont="1" applyFill="1" applyBorder="1" applyAlignment="1">
      <alignment vertical="center" wrapText="1"/>
    </xf>
    <xf numFmtId="3" fontId="61" fillId="3" borderId="25" xfId="0" applyNumberFormat="1" applyFont="1" applyFill="1" applyBorder="1" applyAlignment="1">
      <alignment vertical="center" wrapText="1"/>
    </xf>
    <xf numFmtId="3" fontId="61" fillId="3" borderId="5" xfId="0" applyNumberFormat="1" applyFont="1" applyFill="1" applyBorder="1" applyAlignment="1">
      <alignment horizontal="center" vertical="center" wrapText="1"/>
    </xf>
    <xf numFmtId="166" fontId="42" fillId="19" borderId="15" xfId="0" applyFont="1" applyFill="1" applyBorder="1" applyAlignment="1">
      <alignment horizontal="left"/>
    </xf>
    <xf numFmtId="9" fontId="51" fillId="2" borderId="5" xfId="86" applyFont="1" applyFill="1" applyBorder="1" applyAlignment="1">
      <alignment horizontal="center" vertical="center"/>
    </xf>
    <xf numFmtId="44" fontId="26" fillId="3" borderId="0" xfId="84" applyFont="1" applyFill="1"/>
    <xf numFmtId="44" fontId="27" fillId="22" borderId="7" xfId="84" applyFont="1" applyFill="1" applyBorder="1" applyAlignment="1">
      <alignment horizontal="center" vertical="center" wrapText="1"/>
    </xf>
    <xf numFmtId="44" fontId="29" fillId="6" borderId="41" xfId="84" applyFont="1" applyFill="1" applyBorder="1" applyAlignment="1">
      <alignment horizontal="left" vertical="center" wrapText="1"/>
    </xf>
    <xf numFmtId="44" fontId="51" fillId="2" borderId="5" xfId="84" applyFont="1" applyFill="1" applyBorder="1" applyAlignment="1">
      <alignment horizontal="center" vertical="center"/>
    </xf>
    <xf numFmtId="44" fontId="29" fillId="6" borderId="30" xfId="84" applyFont="1" applyFill="1" applyBorder="1" applyAlignment="1">
      <alignment horizontal="left" vertical="center" wrapText="1"/>
    </xf>
    <xf numFmtId="44" fontId="29" fillId="6" borderId="47" xfId="84" applyFont="1" applyFill="1" applyBorder="1" applyAlignment="1">
      <alignment horizontal="center" vertical="center" wrapText="1"/>
    </xf>
    <xf numFmtId="44" fontId="29" fillId="7" borderId="59" xfId="84" applyFont="1" applyFill="1" applyBorder="1" applyAlignment="1">
      <alignment horizontal="center" vertical="center" wrapText="1"/>
    </xf>
    <xf numFmtId="44" fontId="26" fillId="3" borderId="0" xfId="84" applyFont="1" applyFill="1" applyAlignment="1">
      <alignment vertical="center"/>
    </xf>
    <xf numFmtId="44" fontId="29" fillId="6" borderId="7" xfId="84" applyFont="1" applyFill="1" applyBorder="1" applyAlignment="1">
      <alignment horizontal="center" vertical="center" wrapText="1"/>
    </xf>
    <xf numFmtId="44" fontId="27" fillId="22" borderId="47" xfId="84" applyFont="1" applyFill="1" applyBorder="1" applyAlignment="1">
      <alignment horizontal="center" vertical="center" wrapText="1"/>
    </xf>
    <xf numFmtId="44" fontId="27" fillId="7" borderId="59" xfId="84" applyFont="1" applyFill="1" applyBorder="1" applyAlignment="1">
      <alignment horizontal="center" vertical="center" wrapText="1"/>
    </xf>
    <xf numFmtId="44" fontId="26" fillId="8" borderId="36" xfId="84" applyFont="1" applyFill="1" applyBorder="1" applyAlignment="1" applyProtection="1">
      <alignment vertical="center"/>
      <protection locked="0"/>
    </xf>
    <xf numFmtId="3" fontId="51" fillId="2" borderId="61" xfId="87" applyNumberFormat="1" applyFont="1" applyFill="1" applyBorder="1" applyAlignment="1">
      <alignment horizontal="center" vertical="center"/>
    </xf>
    <xf numFmtId="44" fontId="29" fillId="3" borderId="59" xfId="84" applyFont="1" applyFill="1" applyBorder="1" applyAlignment="1">
      <alignment horizontal="center" vertical="center" wrapText="1"/>
    </xf>
    <xf numFmtId="1" fontId="29" fillId="6" borderId="7" xfId="0" applyNumberFormat="1" applyFont="1" applyFill="1" applyBorder="1" applyAlignment="1">
      <alignment horizontal="center" vertical="center" wrapText="1"/>
    </xf>
    <xf numFmtId="1" fontId="27" fillId="3" borderId="59" xfId="0" applyNumberFormat="1" applyFont="1" applyFill="1" applyBorder="1" applyAlignment="1">
      <alignment horizontal="center" vertical="center" wrapText="1"/>
    </xf>
    <xf numFmtId="44" fontId="26" fillId="3" borderId="0" xfId="84" applyFont="1" applyFill="1" applyBorder="1"/>
    <xf numFmtId="44" fontId="26" fillId="3" borderId="0" xfId="84" applyFont="1" applyFill="1" applyBorder="1" applyAlignment="1">
      <alignment vertical="center"/>
    </xf>
    <xf numFmtId="166" fontId="42" fillId="3" borderId="15" xfId="0" applyFont="1" applyFill="1" applyBorder="1" applyAlignment="1">
      <alignment horizontal="left"/>
    </xf>
    <xf numFmtId="3" fontId="30" fillId="3" borderId="0" xfId="75" applyNumberFormat="1" applyFont="1" applyFill="1" applyAlignment="1">
      <alignment horizontal="right" vertical="center" wrapText="1"/>
    </xf>
    <xf numFmtId="3" fontId="26" fillId="3" borderId="0" xfId="75" applyNumberFormat="1" applyFont="1" applyFill="1" applyAlignment="1">
      <alignment horizontal="right" vertical="center" wrapText="1"/>
    </xf>
    <xf numFmtId="3" fontId="64" fillId="3" borderId="1" xfId="75" applyNumberFormat="1" applyFont="1" applyFill="1" applyBorder="1" applyAlignment="1">
      <alignment horizontal="center" vertical="center"/>
    </xf>
    <xf numFmtId="3" fontId="64" fillId="8" borderId="1" xfId="75" applyNumberFormat="1" applyFont="1" applyFill="1" applyBorder="1" applyAlignment="1">
      <alignment horizontal="center" vertical="center"/>
    </xf>
    <xf numFmtId="3" fontId="27" fillId="3" borderId="0" xfId="75" applyNumberFormat="1" applyFont="1" applyFill="1" applyAlignment="1">
      <alignment horizontal="right" vertical="center" wrapText="1"/>
    </xf>
    <xf numFmtId="0" fontId="26" fillId="26" borderId="62" xfId="53" applyFont="1" applyFill="1" applyBorder="1" applyAlignment="1">
      <alignment horizontal="left" vertical="center" wrapText="1"/>
    </xf>
    <xf numFmtId="0" fontId="26" fillId="26" borderId="62" xfId="53" applyFont="1" applyFill="1" applyBorder="1" applyAlignment="1">
      <alignment horizontal="left" vertical="top" wrapText="1"/>
    </xf>
    <xf numFmtId="3" fontId="26" fillId="3" borderId="5" xfId="75" applyNumberFormat="1" applyFont="1" applyFill="1" applyBorder="1" applyAlignment="1">
      <alignment vertical="center" wrapText="1"/>
    </xf>
    <xf numFmtId="3" fontId="26" fillId="3" borderId="59" xfId="75" applyNumberFormat="1" applyFont="1" applyFill="1" applyBorder="1" applyAlignment="1">
      <alignment vertical="center"/>
    </xf>
    <xf numFmtId="3" fontId="26" fillId="3" borderId="59" xfId="75" applyNumberFormat="1" applyFont="1" applyFill="1" applyBorder="1" applyAlignment="1">
      <alignment horizontal="center" vertical="center"/>
    </xf>
    <xf numFmtId="3" fontId="26" fillId="3" borderId="59" xfId="75" applyNumberFormat="1" applyFont="1" applyFill="1" applyBorder="1" applyAlignment="1">
      <alignment horizontal="left" vertical="center" wrapText="1"/>
    </xf>
    <xf numFmtId="3" fontId="26" fillId="3" borderId="59" xfId="75" applyNumberFormat="1" applyFont="1" applyFill="1" applyBorder="1" applyAlignment="1">
      <alignment horizontal="center" vertical="center" wrapText="1"/>
    </xf>
    <xf numFmtId="3" fontId="51" fillId="2" borderId="59" xfId="87" applyNumberFormat="1" applyFont="1" applyFill="1" applyBorder="1" applyAlignment="1">
      <alignment horizontal="center" vertical="center"/>
    </xf>
    <xf numFmtId="9" fontId="27" fillId="22" borderId="7" xfId="86" applyFont="1" applyFill="1" applyBorder="1" applyAlignment="1">
      <alignment horizontal="center" vertical="center" wrapText="1"/>
    </xf>
    <xf numFmtId="9" fontId="27" fillId="22" borderId="47" xfId="86" applyFont="1" applyFill="1" applyBorder="1" applyAlignment="1">
      <alignment horizontal="center" vertical="center" wrapText="1"/>
    </xf>
    <xf numFmtId="9" fontId="27" fillId="7" borderId="59" xfId="86" applyFont="1" applyFill="1" applyBorder="1" applyAlignment="1">
      <alignment horizontal="center" vertical="center" wrapText="1"/>
    </xf>
    <xf numFmtId="9" fontId="26" fillId="3" borderId="0" xfId="86" applyFont="1" applyFill="1" applyAlignment="1">
      <alignment horizontal="center" vertical="center"/>
    </xf>
    <xf numFmtId="9" fontId="29" fillId="6" borderId="41" xfId="86" applyFont="1" applyFill="1" applyBorder="1" applyAlignment="1">
      <alignment horizontal="center" vertical="center" wrapText="1"/>
    </xf>
    <xf numFmtId="9" fontId="26" fillId="8" borderId="5" xfId="86" applyFont="1" applyFill="1" applyBorder="1" applyAlignment="1" applyProtection="1">
      <alignment horizontal="center" vertical="center"/>
      <protection locked="0"/>
    </xf>
    <xf numFmtId="9" fontId="29" fillId="6" borderId="30" xfId="86" applyFont="1" applyFill="1" applyBorder="1" applyAlignment="1">
      <alignment horizontal="center" vertical="center" wrapText="1"/>
    </xf>
    <xf numFmtId="9" fontId="26" fillId="8" borderId="36" xfId="86" applyFont="1" applyFill="1" applyBorder="1" applyAlignment="1" applyProtection="1">
      <alignment horizontal="center" vertical="center"/>
      <protection locked="0"/>
    </xf>
    <xf numFmtId="3" fontId="27" fillId="4" borderId="45" xfId="75" applyNumberFormat="1" applyFont="1" applyFill="1" applyBorder="1" applyAlignment="1">
      <alignment vertical="center"/>
    </xf>
    <xf numFmtId="0" fontId="33" fillId="19" borderId="30" xfId="93" applyFont="1" applyFill="1" applyBorder="1" applyAlignment="1">
      <alignment horizontal="right" vertical="center"/>
    </xf>
    <xf numFmtId="3" fontId="27" fillId="4" borderId="36" xfId="75" applyNumberFormat="1" applyFont="1" applyFill="1" applyBorder="1" applyAlignment="1">
      <alignment vertical="center"/>
    </xf>
    <xf numFmtId="9" fontId="45" fillId="27" borderId="0" xfId="0" applyNumberFormat="1" applyFont="1" applyFill="1"/>
    <xf numFmtId="3" fontId="29" fillId="6" borderId="5" xfId="75" applyNumberFormat="1" applyFont="1" applyFill="1" applyBorder="1" applyAlignment="1">
      <alignment vertical="center"/>
    </xf>
    <xf numFmtId="3" fontId="27" fillId="4" borderId="61" xfId="75" applyNumberFormat="1" applyFont="1" applyFill="1" applyBorder="1" applyAlignment="1">
      <alignment vertical="center"/>
    </xf>
    <xf numFmtId="44" fontId="27" fillId="4" borderId="5" xfId="84" applyFont="1" applyFill="1" applyBorder="1" applyAlignment="1">
      <alignment vertical="center"/>
    </xf>
    <xf numFmtId="3" fontId="27" fillId="3" borderId="63" xfId="75" applyNumberFormat="1" applyFont="1" applyFill="1" applyBorder="1" applyAlignment="1">
      <alignment vertical="center"/>
    </xf>
    <xf numFmtId="0" fontId="33" fillId="3" borderId="27" xfId="93" applyFont="1" applyFill="1" applyBorder="1" applyAlignment="1">
      <alignment horizontal="right" vertical="center"/>
    </xf>
    <xf numFmtId="9" fontId="33" fillId="3" borderId="30" xfId="123" applyFont="1" applyFill="1" applyBorder="1" applyAlignment="1">
      <alignment horizontal="right" vertical="center"/>
    </xf>
    <xf numFmtId="9" fontId="33" fillId="19" borderId="30" xfId="123" applyFont="1" applyFill="1" applyBorder="1" applyAlignment="1">
      <alignment horizontal="right" vertical="center"/>
    </xf>
    <xf numFmtId="3" fontId="29" fillId="6" borderId="5" xfId="75" applyNumberFormat="1" applyFont="1" applyFill="1" applyBorder="1" applyAlignment="1">
      <alignment horizontal="left" vertical="center" wrapText="1"/>
    </xf>
    <xf numFmtId="3" fontId="27" fillId="4" borderId="35" xfId="75" applyNumberFormat="1" applyFont="1" applyFill="1" applyBorder="1" applyAlignment="1">
      <alignment vertical="center"/>
    </xf>
    <xf numFmtId="3" fontId="26" fillId="3" borderId="0" xfId="0" applyNumberFormat="1" applyFont="1" applyFill="1" applyAlignment="1">
      <alignment horizontal="right"/>
    </xf>
    <xf numFmtId="169" fontId="33" fillId="25" borderId="30" xfId="93" applyNumberFormat="1" applyFont="1" applyFill="1" applyBorder="1" applyAlignment="1">
      <alignment horizontal="right" vertical="center"/>
    </xf>
    <xf numFmtId="44" fontId="26" fillId="0" borderId="0" xfId="0" applyNumberFormat="1" applyFont="1"/>
    <xf numFmtId="44" fontId="29" fillId="6" borderId="5" xfId="84" applyFont="1" applyFill="1" applyBorder="1" applyAlignment="1">
      <alignment vertical="center"/>
    </xf>
    <xf numFmtId="3" fontId="27" fillId="4" borderId="0" xfId="75" applyNumberFormat="1" applyFont="1" applyFill="1" applyAlignment="1">
      <alignment vertical="center"/>
    </xf>
    <xf numFmtId="0" fontId="33" fillId="3" borderId="30" xfId="93" applyFont="1" applyFill="1" applyBorder="1" applyAlignment="1">
      <alignment horizontal="right" vertical="center"/>
    </xf>
    <xf numFmtId="3" fontId="45" fillId="6" borderId="5" xfId="75" applyNumberFormat="1" applyFont="1" applyFill="1" applyBorder="1" applyAlignment="1">
      <alignment vertical="center"/>
    </xf>
    <xf numFmtId="0" fontId="59" fillId="13" borderId="65" xfId="158" applyFont="1" applyFill="1" applyBorder="1" applyAlignment="1">
      <alignment horizontal="left" vertical="center"/>
    </xf>
    <xf numFmtId="169" fontId="59" fillId="25" borderId="1" xfId="158" applyNumberFormat="1" applyFont="1" applyFill="1" applyBorder="1" applyAlignment="1">
      <alignment horizontal="right" vertical="center"/>
    </xf>
    <xf numFmtId="166" fontId="42" fillId="3" borderId="1" xfId="0" applyFont="1" applyFill="1" applyBorder="1" applyAlignment="1">
      <alignment horizontal="left"/>
    </xf>
    <xf numFmtId="166" fontId="42" fillId="28" borderId="1" xfId="0" applyFont="1" applyFill="1" applyBorder="1" applyAlignment="1">
      <alignment horizontal="left"/>
    </xf>
    <xf numFmtId="9" fontId="59" fillId="3" borderId="1" xfId="123" applyFont="1" applyFill="1" applyBorder="1" applyAlignment="1">
      <alignment horizontal="right" vertical="center"/>
    </xf>
    <xf numFmtId="44" fontId="19" fillId="8" borderId="78" xfId="127" applyFont="1" applyFill="1" applyBorder="1" applyAlignment="1" applyProtection="1">
      <alignment horizontal="center" vertical="center"/>
      <protection locked="0"/>
    </xf>
    <xf numFmtId="169" fontId="42" fillId="30" borderId="1" xfId="0" applyNumberFormat="1" applyFont="1" applyFill="1" applyBorder="1" applyAlignment="1">
      <alignment horizontal="right" vertical="center"/>
    </xf>
    <xf numFmtId="166" fontId="62" fillId="0" borderId="0" xfId="0" applyFont="1"/>
    <xf numFmtId="166" fontId="63" fillId="0" borderId="0" xfId="0" applyFont="1"/>
    <xf numFmtId="1" fontId="19" fillId="8" borderId="1" xfId="84" applyNumberFormat="1" applyFont="1" applyFill="1" applyBorder="1" applyAlignment="1" applyProtection="1">
      <alignment horizontal="center" vertical="center"/>
      <protection locked="0"/>
    </xf>
    <xf numFmtId="44" fontId="19" fillId="8" borderId="1" xfId="84" applyFont="1" applyFill="1" applyBorder="1" applyAlignment="1" applyProtection="1">
      <alignment vertical="center"/>
      <protection locked="0"/>
    </xf>
    <xf numFmtId="44" fontId="19" fillId="8" borderId="56" xfId="84" applyFont="1" applyFill="1" applyBorder="1" applyAlignment="1" applyProtection="1">
      <alignment vertical="center"/>
      <protection locked="0"/>
    </xf>
    <xf numFmtId="1" fontId="19" fillId="8" borderId="69" xfId="84" applyNumberFormat="1" applyFont="1" applyFill="1" applyBorder="1" applyAlignment="1" applyProtection="1">
      <alignment horizontal="center" vertical="center"/>
      <protection locked="0"/>
    </xf>
    <xf numFmtId="44" fontId="19" fillId="8" borderId="69" xfId="84" applyFont="1" applyFill="1" applyBorder="1" applyAlignment="1" applyProtection="1">
      <alignment vertical="center"/>
      <protection locked="0"/>
    </xf>
    <xf numFmtId="44" fontId="19" fillId="8" borderId="64" xfId="84" applyFont="1" applyFill="1" applyBorder="1" applyAlignment="1" applyProtection="1">
      <alignment vertical="center"/>
      <protection locked="0"/>
    </xf>
    <xf numFmtId="0" fontId="4" fillId="0" borderId="0" xfId="93" applyFont="1"/>
    <xf numFmtId="0" fontId="4" fillId="0" borderId="0" xfId="93" applyFont="1" applyAlignment="1">
      <alignment horizontal="center"/>
    </xf>
    <xf numFmtId="44" fontId="19" fillId="3" borderId="0" xfId="95" applyFont="1" applyFill="1" applyProtection="1"/>
    <xf numFmtId="0" fontId="4" fillId="3" borderId="0" xfId="93" applyFont="1" applyFill="1"/>
    <xf numFmtId="0" fontId="59" fillId="0" borderId="0" xfId="93" applyFont="1" applyAlignment="1">
      <alignment horizontal="left" vertical="center"/>
    </xf>
    <xf numFmtId="9" fontId="19" fillId="3" borderId="0" xfId="126" applyFont="1" applyFill="1" applyAlignment="1" applyProtection="1">
      <alignment vertical="center" wrapText="1"/>
    </xf>
    <xf numFmtId="9" fontId="19" fillId="3" borderId="70" xfId="126" applyFont="1" applyFill="1" applyBorder="1" applyAlignment="1" applyProtection="1">
      <alignment vertical="center" wrapText="1"/>
    </xf>
    <xf numFmtId="3" fontId="67" fillId="6" borderId="1" xfId="75" applyNumberFormat="1" applyFont="1" applyFill="1" applyBorder="1" applyAlignment="1">
      <alignment horizontal="left" vertical="center"/>
    </xf>
    <xf numFmtId="0" fontId="67" fillId="6" borderId="1" xfId="7" applyFont="1" applyFill="1" applyBorder="1" applyAlignment="1">
      <alignment horizontal="left" vertical="center" wrapText="1"/>
    </xf>
    <xf numFmtId="0" fontId="67" fillId="6" borderId="1" xfId="7" applyFont="1" applyFill="1" applyBorder="1" applyAlignment="1">
      <alignment horizontal="center" vertical="center" wrapText="1"/>
    </xf>
    <xf numFmtId="3" fontId="69" fillId="2" borderId="1" xfId="87" applyNumberFormat="1" applyFont="1" applyFill="1" applyBorder="1" applyAlignment="1" applyProtection="1">
      <alignment horizontal="center" vertical="center"/>
    </xf>
    <xf numFmtId="44" fontId="69" fillId="2" borderId="1" xfId="84" applyFont="1" applyFill="1" applyBorder="1" applyAlignment="1" applyProtection="1">
      <alignment horizontal="center" vertical="center"/>
    </xf>
    <xf numFmtId="168" fontId="69" fillId="2" borderId="1" xfId="84" applyNumberFormat="1" applyFont="1" applyFill="1" applyBorder="1" applyAlignment="1" applyProtection="1">
      <alignment horizontal="center" vertical="center"/>
    </xf>
    <xf numFmtId="3" fontId="69" fillId="2" borderId="56" xfId="87" applyNumberFormat="1" applyFont="1" applyFill="1" applyBorder="1" applyAlignment="1" applyProtection="1">
      <alignment horizontal="center" vertical="center"/>
    </xf>
    <xf numFmtId="44" fontId="69" fillId="2" borderId="56" xfId="84" applyFont="1" applyFill="1" applyBorder="1" applyAlignment="1" applyProtection="1">
      <alignment horizontal="center" vertical="center"/>
    </xf>
    <xf numFmtId="168" fontId="69" fillId="2" borderId="56" xfId="84" applyNumberFormat="1" applyFont="1" applyFill="1" applyBorder="1" applyAlignment="1" applyProtection="1">
      <alignment horizontal="center" vertical="center"/>
    </xf>
    <xf numFmtId="3" fontId="69" fillId="2" borderId="69" xfId="87" applyNumberFormat="1" applyFont="1" applyFill="1" applyBorder="1" applyAlignment="1" applyProtection="1">
      <alignment horizontal="center" vertical="center"/>
    </xf>
    <xf numFmtId="44" fontId="69" fillId="2" borderId="69" xfId="84" applyFont="1" applyFill="1" applyBorder="1" applyAlignment="1" applyProtection="1">
      <alignment horizontal="center" vertical="center"/>
    </xf>
    <xf numFmtId="168" fontId="69" fillId="2" borderId="69" xfId="84" applyNumberFormat="1" applyFont="1" applyFill="1" applyBorder="1" applyAlignment="1" applyProtection="1">
      <alignment horizontal="center" vertical="center"/>
    </xf>
    <xf numFmtId="3" fontId="69" fillId="2" borderId="64" xfId="87" applyNumberFormat="1" applyFont="1" applyFill="1" applyBorder="1" applyAlignment="1" applyProtection="1">
      <alignment horizontal="center" vertical="center"/>
    </xf>
    <xf numFmtId="44" fontId="69" fillId="2" borderId="64" xfId="84" applyFont="1" applyFill="1" applyBorder="1" applyAlignment="1" applyProtection="1">
      <alignment horizontal="center" vertical="center"/>
    </xf>
    <xf numFmtId="2" fontId="19" fillId="3" borderId="64" xfId="75" quotePrefix="1" applyNumberFormat="1" applyFill="1" applyBorder="1" applyAlignment="1">
      <alignment horizontal="center" vertical="center"/>
    </xf>
    <xf numFmtId="3" fontId="19" fillId="3" borderId="64" xfId="75" applyNumberFormat="1" applyFill="1" applyBorder="1" applyAlignment="1">
      <alignment vertical="center" wrapText="1"/>
    </xf>
    <xf numFmtId="168" fontId="69" fillId="2" borderId="64" xfId="84" applyNumberFormat="1" applyFont="1" applyFill="1" applyBorder="1" applyAlignment="1" applyProtection="1">
      <alignment horizontal="center" vertical="center"/>
    </xf>
    <xf numFmtId="9" fontId="19" fillId="3" borderId="0" xfId="94" applyFont="1" applyFill="1" applyProtection="1"/>
    <xf numFmtId="9" fontId="59" fillId="3" borderId="64" xfId="123" applyFont="1" applyFill="1" applyBorder="1" applyAlignment="1" applyProtection="1">
      <alignment horizontal="right" vertical="center"/>
    </xf>
    <xf numFmtId="9" fontId="59" fillId="3" borderId="1" xfId="123" applyFont="1" applyFill="1" applyBorder="1" applyAlignment="1" applyProtection="1">
      <alignment horizontal="right" vertical="center"/>
    </xf>
    <xf numFmtId="169" fontId="59" fillId="25" borderId="1" xfId="93" applyNumberFormat="1" applyFont="1" applyFill="1" applyBorder="1" applyAlignment="1">
      <alignment horizontal="right" vertical="center"/>
    </xf>
    <xf numFmtId="44" fontId="19" fillId="3" borderId="0" xfId="95" applyFont="1" applyFill="1" applyAlignment="1" applyProtection="1">
      <alignment vertical="center"/>
    </xf>
    <xf numFmtId="9" fontId="19" fillId="3" borderId="1" xfId="0" applyNumberFormat="1" applyFont="1" applyFill="1" applyBorder="1" applyAlignment="1">
      <alignment vertical="center"/>
    </xf>
    <xf numFmtId="44" fontId="19" fillId="3" borderId="1" xfId="0" applyNumberFormat="1" applyFont="1" applyFill="1" applyBorder="1" applyAlignment="1">
      <alignment vertical="center"/>
    </xf>
    <xf numFmtId="44" fontId="19" fillId="0" borderId="1" xfId="0" applyNumberFormat="1" applyFont="1" applyBorder="1" applyAlignment="1">
      <alignment vertical="center"/>
    </xf>
    <xf numFmtId="44" fontId="36" fillId="0" borderId="0" xfId="84" applyFont="1"/>
    <xf numFmtId="44" fontId="71" fillId="2" borderId="1" xfId="82" applyNumberFormat="1" applyFont="1" applyFill="1" applyBorder="1" applyAlignment="1">
      <alignment horizontal="right" vertical="center" wrapText="1"/>
    </xf>
    <xf numFmtId="166" fontId="19" fillId="0" borderId="0" xfId="0" applyFont="1"/>
    <xf numFmtId="44" fontId="71" fillId="3" borderId="1" xfId="82" applyNumberFormat="1" applyFont="1" applyFill="1" applyBorder="1" applyAlignment="1">
      <alignment horizontal="right" vertical="center" wrapText="1"/>
    </xf>
    <xf numFmtId="44" fontId="71" fillId="25" borderId="1" xfId="82" applyNumberFormat="1" applyFont="1" applyFill="1" applyBorder="1" applyAlignment="1">
      <alignment horizontal="right" vertical="center" wrapText="1"/>
    </xf>
    <xf numFmtId="0" fontId="73" fillId="3" borderId="2" xfId="5" applyFont="1" applyFill="1" applyBorder="1" applyAlignment="1">
      <alignment horizontal="center" vertical="center" wrapText="1"/>
    </xf>
    <xf numFmtId="166" fontId="74" fillId="0" borderId="0" xfId="12" applyFont="1"/>
    <xf numFmtId="166" fontId="19" fillId="0" borderId="0" xfId="0" applyFont="1" applyAlignment="1">
      <alignment horizontal="center"/>
    </xf>
    <xf numFmtId="0" fontId="62" fillId="3" borderId="0" xfId="7" applyFont="1" applyFill="1" applyAlignment="1">
      <alignment wrapText="1"/>
    </xf>
    <xf numFmtId="166" fontId="19" fillId="0" borderId="0" xfId="0" applyFont="1" applyAlignment="1">
      <alignment vertical="center"/>
    </xf>
    <xf numFmtId="44" fontId="19" fillId="0" borderId="0" xfId="84" applyFont="1"/>
    <xf numFmtId="0" fontId="75" fillId="6" borderId="2" xfId="5" applyFont="1" applyFill="1" applyBorder="1" applyAlignment="1">
      <alignment horizontal="center" vertical="center" wrapText="1"/>
    </xf>
    <xf numFmtId="0" fontId="75" fillId="6" borderId="66" xfId="5" applyFont="1" applyFill="1" applyBorder="1" applyAlignment="1">
      <alignment vertical="center" wrapText="1"/>
    </xf>
    <xf numFmtId="0" fontId="75" fillId="6" borderId="38" xfId="5" applyFont="1" applyFill="1" applyBorder="1" applyAlignment="1">
      <alignment horizontal="left" vertical="center" wrapText="1"/>
    </xf>
    <xf numFmtId="166" fontId="76" fillId="0" borderId="0" xfId="0" applyFont="1"/>
    <xf numFmtId="169" fontId="5" fillId="3" borderId="30" xfId="93" applyNumberFormat="1" applyFont="1" applyFill="1" applyBorder="1" applyAlignment="1">
      <alignment horizontal="right" vertical="center"/>
    </xf>
    <xf numFmtId="169" fontId="5" fillId="19" borderId="30" xfId="93" applyNumberFormat="1" applyFont="1" applyFill="1" applyBorder="1" applyAlignment="1">
      <alignment horizontal="right" vertical="center"/>
    </xf>
    <xf numFmtId="0" fontId="3" fillId="0" borderId="0" xfId="93" applyFont="1"/>
    <xf numFmtId="0" fontId="3" fillId="0" borderId="0" xfId="93" applyFont="1" applyAlignment="1">
      <alignment horizontal="center"/>
    </xf>
    <xf numFmtId="0" fontId="3" fillId="3" borderId="0" xfId="93" applyFont="1" applyFill="1"/>
    <xf numFmtId="0" fontId="3" fillId="3" borderId="65" xfId="158" applyFont="1" applyFill="1" applyBorder="1" applyAlignment="1">
      <alignment horizontal="center" vertical="center"/>
    </xf>
    <xf numFmtId="0" fontId="3" fillId="3" borderId="0" xfId="93" applyFont="1" applyFill="1" applyAlignment="1">
      <alignment horizontal="center"/>
    </xf>
    <xf numFmtId="0" fontId="3" fillId="3" borderId="0" xfId="93" applyFont="1" applyFill="1" applyAlignment="1">
      <alignment vertical="center"/>
    </xf>
    <xf numFmtId="0" fontId="3" fillId="3" borderId="0" xfId="93" applyFont="1" applyFill="1" applyAlignment="1">
      <alignment horizontal="center" vertical="center"/>
    </xf>
    <xf numFmtId="169" fontId="3" fillId="3" borderId="1" xfId="93" applyNumberFormat="1" applyFont="1" applyFill="1" applyBorder="1" applyAlignment="1">
      <alignment horizontal="right" vertical="center"/>
    </xf>
    <xf numFmtId="166" fontId="36" fillId="0" borderId="0" xfId="0" applyFont="1" applyAlignment="1">
      <alignment horizontal="center" vertical="center"/>
    </xf>
    <xf numFmtId="3" fontId="78" fillId="3" borderId="0" xfId="75" applyNumberFormat="1" applyFont="1" applyFill="1"/>
    <xf numFmtId="3" fontId="76" fillId="3" borderId="0" xfId="75" applyNumberFormat="1" applyFont="1" applyFill="1" applyAlignment="1">
      <alignment horizontal="center" vertical="center"/>
    </xf>
    <xf numFmtId="3" fontId="76" fillId="3" borderId="0" xfId="75" applyNumberFormat="1" applyFont="1" applyFill="1"/>
    <xf numFmtId="3" fontId="76" fillId="3" borderId="0" xfId="75" applyNumberFormat="1" applyFont="1" applyFill="1" applyAlignment="1">
      <alignment horizontal="left" wrapText="1"/>
    </xf>
    <xf numFmtId="3" fontId="76" fillId="3" borderId="0" xfId="75" applyNumberFormat="1" applyFont="1" applyFill="1" applyAlignment="1">
      <alignment horizontal="center" wrapText="1"/>
    </xf>
    <xf numFmtId="44" fontId="76" fillId="3" borderId="0" xfId="84" applyFont="1" applyFill="1"/>
    <xf numFmtId="44" fontId="76" fillId="3" borderId="0" xfId="84" applyFont="1" applyFill="1" applyBorder="1"/>
    <xf numFmtId="3" fontId="76" fillId="3" borderId="0" xfId="75" applyNumberFormat="1" applyFont="1" applyFill="1" applyAlignment="1">
      <alignment horizontal="right" vertical="center" wrapText="1"/>
    </xf>
    <xf numFmtId="3" fontId="79" fillId="3" borderId="1" xfId="75" applyNumberFormat="1" applyFont="1" applyFill="1" applyBorder="1" applyAlignment="1">
      <alignment horizontal="center" vertical="center"/>
    </xf>
    <xf numFmtId="3" fontId="79" fillId="3" borderId="0" xfId="75" applyNumberFormat="1" applyFont="1" applyFill="1" applyAlignment="1">
      <alignment horizontal="center" vertical="center"/>
    </xf>
    <xf numFmtId="10" fontId="76" fillId="3" borderId="0" xfId="75" applyNumberFormat="1" applyFont="1" applyFill="1"/>
    <xf numFmtId="0" fontId="2" fillId="3" borderId="65" xfId="158" applyFont="1" applyFill="1" applyBorder="1" applyAlignment="1">
      <alignment horizontal="center" vertical="center"/>
    </xf>
    <xf numFmtId="3" fontId="71" fillId="3" borderId="0" xfId="75" applyNumberFormat="1" applyFont="1" applyFill="1" applyAlignment="1">
      <alignment horizontal="right" vertical="center" wrapText="1"/>
    </xf>
    <xf numFmtId="3" fontId="81" fillId="3" borderId="0" xfId="75" applyNumberFormat="1" applyFont="1" applyFill="1" applyAlignment="1">
      <alignment horizontal="right" vertical="center" wrapText="1"/>
    </xf>
    <xf numFmtId="3" fontId="76" fillId="3" borderId="0" xfId="75" applyNumberFormat="1" applyFont="1" applyFill="1" applyAlignment="1">
      <alignment horizontal="center" vertical="center" wrapText="1"/>
    </xf>
    <xf numFmtId="3" fontId="76" fillId="0" borderId="0" xfId="75" applyNumberFormat="1" applyFont="1" applyAlignment="1">
      <alignment horizontal="center" vertical="top" wrapText="1"/>
    </xf>
    <xf numFmtId="3" fontId="76" fillId="3" borderId="0" xfId="75" applyNumberFormat="1" applyFont="1" applyFill="1" applyAlignment="1">
      <alignment wrapText="1"/>
    </xf>
    <xf numFmtId="3" fontId="75" fillId="6" borderId="1" xfId="75" applyNumberFormat="1" applyFont="1" applyFill="1" applyBorder="1" applyAlignment="1">
      <alignment horizontal="left" vertical="center"/>
    </xf>
    <xf numFmtId="3" fontId="75" fillId="6" borderId="1" xfId="75" applyNumberFormat="1" applyFont="1" applyFill="1" applyBorder="1" applyAlignment="1">
      <alignment vertical="center"/>
    </xf>
    <xf numFmtId="3" fontId="75" fillId="6" borderId="1" xfId="16" applyNumberFormat="1" applyFont="1" applyFill="1" applyBorder="1" applyAlignment="1">
      <alignment horizontal="left" vertical="center"/>
    </xf>
    <xf numFmtId="3" fontId="75" fillId="6" borderId="1" xfId="16" applyNumberFormat="1" applyFont="1" applyFill="1" applyBorder="1" applyAlignment="1">
      <alignment horizontal="center" vertical="center"/>
    </xf>
    <xf numFmtId="3" fontId="75" fillId="6" borderId="1" xfId="16" applyNumberFormat="1" applyFont="1" applyFill="1" applyBorder="1" applyAlignment="1">
      <alignment horizontal="center" vertical="center" wrapText="1"/>
    </xf>
    <xf numFmtId="3" fontId="75" fillId="6" borderId="1" xfId="75" applyNumberFormat="1" applyFont="1" applyFill="1" applyBorder="1" applyAlignment="1">
      <alignment horizontal="left" vertical="center" wrapText="1"/>
    </xf>
    <xf numFmtId="3" fontId="75" fillId="6" borderId="1" xfId="75" applyNumberFormat="1" applyFont="1" applyFill="1" applyBorder="1" applyAlignment="1">
      <alignment horizontal="center" vertical="center" wrapText="1"/>
    </xf>
    <xf numFmtId="3" fontId="75" fillId="6" borderId="1" xfId="0" applyNumberFormat="1" applyFont="1" applyFill="1" applyBorder="1" applyAlignment="1">
      <alignment horizontal="center" vertical="center" wrapText="1"/>
    </xf>
    <xf numFmtId="3" fontId="71" fillId="3" borderId="57" xfId="75" applyNumberFormat="1" applyFont="1" applyFill="1" applyBorder="1" applyAlignment="1">
      <alignment vertical="center"/>
    </xf>
    <xf numFmtId="44" fontId="71" fillId="22" borderId="1" xfId="84" applyFont="1" applyFill="1" applyBorder="1" applyAlignment="1">
      <alignment horizontal="center" vertical="center" wrapText="1"/>
    </xf>
    <xf numFmtId="1" fontId="75" fillId="6" borderId="1" xfId="0" applyNumberFormat="1" applyFont="1" applyFill="1" applyBorder="1" applyAlignment="1">
      <alignment horizontal="center" vertical="center" wrapText="1"/>
    </xf>
    <xf numFmtId="1" fontId="71" fillId="3" borderId="0" xfId="0" applyNumberFormat="1" applyFont="1" applyFill="1" applyAlignment="1">
      <alignment horizontal="center" vertical="center" wrapText="1"/>
    </xf>
    <xf numFmtId="44" fontId="75" fillId="6" borderId="1" xfId="84" applyFont="1" applyFill="1" applyBorder="1" applyAlignment="1">
      <alignment horizontal="center" vertical="center" wrapText="1"/>
    </xf>
    <xf numFmtId="44" fontId="75" fillId="3" borderId="0" xfId="84" applyFont="1" applyFill="1" applyBorder="1" applyAlignment="1">
      <alignment horizontal="center" vertical="center" wrapText="1"/>
    </xf>
    <xf numFmtId="3" fontId="71" fillId="3" borderId="0" xfId="75" applyNumberFormat="1" applyFont="1" applyFill="1" applyAlignment="1">
      <alignment vertical="center"/>
    </xf>
    <xf numFmtId="3" fontId="76" fillId="3" borderId="1" xfId="0" quotePrefix="1" applyNumberFormat="1" applyFont="1" applyFill="1" applyBorder="1" applyAlignment="1">
      <alignment horizontal="center" vertical="center"/>
    </xf>
    <xf numFmtId="3" fontId="76" fillId="3" borderId="1" xfId="75" applyNumberFormat="1" applyFont="1" applyFill="1" applyBorder="1" applyAlignment="1">
      <alignment vertical="center"/>
    </xf>
    <xf numFmtId="3" fontId="76" fillId="8" borderId="1" xfId="84" applyNumberFormat="1" applyFont="1" applyFill="1" applyBorder="1" applyAlignment="1" applyProtection="1">
      <alignment vertical="center"/>
      <protection locked="0"/>
    </xf>
    <xf numFmtId="3" fontId="76" fillId="3" borderId="1" xfId="0" applyNumberFormat="1" applyFont="1" applyFill="1" applyBorder="1" applyAlignment="1">
      <alignment horizontal="center" vertical="center" wrapText="1"/>
    </xf>
    <xf numFmtId="3" fontId="76" fillId="3" borderId="1" xfId="75" applyNumberFormat="1" applyFont="1" applyFill="1" applyBorder="1" applyAlignment="1">
      <alignment horizontal="left" vertical="center" wrapText="1"/>
    </xf>
    <xf numFmtId="3" fontId="76" fillId="3" borderId="1" xfId="75" applyNumberFormat="1" applyFont="1" applyFill="1" applyBorder="1" applyAlignment="1">
      <alignment horizontal="center" vertical="center" wrapText="1"/>
    </xf>
    <xf numFmtId="3" fontId="76" fillId="3" borderId="1" xfId="75" applyNumberFormat="1" applyFont="1" applyFill="1" applyBorder="1" applyAlignment="1">
      <alignment horizontal="center" vertical="center"/>
    </xf>
    <xf numFmtId="9" fontId="82" fillId="2" borderId="1" xfId="86" applyFont="1" applyFill="1" applyBorder="1" applyAlignment="1">
      <alignment horizontal="center" vertical="center"/>
    </xf>
    <xf numFmtId="3" fontId="82" fillId="2" borderId="1" xfId="87" applyNumberFormat="1" applyFont="1" applyFill="1" applyBorder="1" applyAlignment="1">
      <alignment horizontal="center" vertical="center"/>
    </xf>
    <xf numFmtId="44" fontId="76" fillId="8" borderId="1" xfId="84" applyFont="1" applyFill="1" applyBorder="1" applyAlignment="1" applyProtection="1">
      <alignment vertical="center"/>
      <protection locked="0"/>
    </xf>
    <xf numFmtId="44" fontId="82" fillId="2" borderId="1" xfId="84" applyFont="1" applyFill="1" applyBorder="1" applyAlignment="1">
      <alignment horizontal="center" vertical="center"/>
    </xf>
    <xf numFmtId="3" fontId="76" fillId="3" borderId="1" xfId="0" applyNumberFormat="1" applyFont="1" applyFill="1" applyBorder="1" applyAlignment="1">
      <alignment vertical="center" wrapText="1"/>
    </xf>
    <xf numFmtId="3" fontId="76" fillId="3" borderId="0" xfId="75" applyNumberFormat="1" applyFont="1" applyFill="1" applyAlignment="1">
      <alignment vertical="center"/>
    </xf>
    <xf numFmtId="3" fontId="83" fillId="28" borderId="1" xfId="0" quotePrefix="1" applyNumberFormat="1" applyFont="1" applyFill="1" applyBorder="1" applyAlignment="1">
      <alignment horizontal="center" vertical="center"/>
    </xf>
    <xf numFmtId="3" fontId="76" fillId="28" borderId="1" xfId="75" applyNumberFormat="1" applyFont="1" applyFill="1" applyBorder="1" applyAlignment="1">
      <alignment vertical="center"/>
    </xf>
    <xf numFmtId="3" fontId="84" fillId="28" borderId="1" xfId="0" quotePrefix="1" applyNumberFormat="1" applyFont="1" applyFill="1" applyBorder="1" applyAlignment="1">
      <alignment horizontal="left" vertical="center"/>
    </xf>
    <xf numFmtId="3" fontId="76" fillId="28" borderId="1" xfId="0" applyNumberFormat="1" applyFont="1" applyFill="1" applyBorder="1" applyAlignment="1">
      <alignment horizontal="center" vertical="center" wrapText="1"/>
    </xf>
    <xf numFmtId="3" fontId="76" fillId="28" borderId="1" xfId="75" applyNumberFormat="1" applyFont="1" applyFill="1" applyBorder="1" applyAlignment="1">
      <alignment horizontal="left" vertical="center" wrapText="1"/>
    </xf>
    <xf numFmtId="3" fontId="76" fillId="28" borderId="1" xfId="75" applyNumberFormat="1" applyFont="1" applyFill="1" applyBorder="1" applyAlignment="1">
      <alignment horizontal="center" vertical="center" wrapText="1"/>
    </xf>
    <xf numFmtId="3" fontId="76" fillId="28" borderId="1" xfId="75" applyNumberFormat="1" applyFont="1" applyFill="1" applyBorder="1" applyAlignment="1">
      <alignment horizontal="center" vertical="center"/>
    </xf>
    <xf numFmtId="9" fontId="82" fillId="28" borderId="1" xfId="86" applyFont="1" applyFill="1" applyBorder="1" applyAlignment="1">
      <alignment horizontal="center" vertical="center"/>
    </xf>
    <xf numFmtId="3" fontId="82" fillId="28" borderId="1" xfId="87" applyNumberFormat="1" applyFont="1" applyFill="1" applyBorder="1" applyAlignment="1">
      <alignment horizontal="center" vertical="center"/>
    </xf>
    <xf numFmtId="44" fontId="76" fillId="28" borderId="1" xfId="84" applyFont="1" applyFill="1" applyBorder="1" applyAlignment="1" applyProtection="1">
      <alignment vertical="center"/>
      <protection locked="0"/>
    </xf>
    <xf numFmtId="44" fontId="82" fillId="28" borderId="1" xfId="84" applyFont="1" applyFill="1" applyBorder="1" applyAlignment="1">
      <alignment horizontal="center" vertical="center"/>
    </xf>
    <xf numFmtId="3" fontId="76" fillId="28" borderId="1" xfId="0" applyNumberFormat="1" applyFont="1" applyFill="1" applyBorder="1" applyAlignment="1">
      <alignment vertical="center" wrapText="1"/>
    </xf>
    <xf numFmtId="3" fontId="71" fillId="4" borderId="1" xfId="75" applyNumberFormat="1" applyFont="1" applyFill="1" applyBorder="1" applyAlignment="1">
      <alignment vertical="center"/>
    </xf>
    <xf numFmtId="44" fontId="71" fillId="4" borderId="1" xfId="84" applyFont="1" applyFill="1" applyBorder="1" applyAlignment="1">
      <alignment vertical="center"/>
    </xf>
    <xf numFmtId="3" fontId="76" fillId="0" borderId="1" xfId="0" quotePrefix="1" applyNumberFormat="1" applyFont="1" applyBorder="1" applyAlignment="1">
      <alignment horizontal="center" vertical="center"/>
    </xf>
    <xf numFmtId="3" fontId="76" fillId="0" borderId="1" xfId="0" applyNumberFormat="1" applyFont="1" applyBorder="1" applyAlignment="1">
      <alignment vertical="center" wrapText="1"/>
    </xf>
    <xf numFmtId="3" fontId="76" fillId="0" borderId="1" xfId="0" applyNumberFormat="1" applyFont="1" applyBorder="1" applyAlignment="1">
      <alignment horizontal="center" vertical="center" wrapText="1"/>
    </xf>
    <xf numFmtId="3" fontId="83" fillId="28" borderId="1" xfId="75" quotePrefix="1" applyNumberFormat="1" applyFont="1" applyFill="1" applyBorder="1" applyAlignment="1">
      <alignment horizontal="center" vertical="center"/>
    </xf>
    <xf numFmtId="0" fontId="76" fillId="0" borderId="1" xfId="83" applyFont="1" applyBorder="1" applyAlignment="1">
      <alignment horizontal="left" wrapText="1"/>
    </xf>
    <xf numFmtId="0" fontId="76" fillId="28" borderId="1" xfId="83" applyFont="1" applyFill="1" applyBorder="1" applyAlignment="1">
      <alignment horizontal="left" wrapText="1"/>
    </xf>
    <xf numFmtId="3" fontId="62" fillId="3" borderId="1" xfId="75" applyNumberFormat="1" applyFont="1" applyFill="1" applyBorder="1" applyAlignment="1">
      <alignment vertical="center" wrapText="1"/>
    </xf>
    <xf numFmtId="0" fontId="76" fillId="0" borderId="1" xfId="83" applyFont="1" applyBorder="1" applyAlignment="1">
      <alignment horizontal="left" vertical="center" wrapText="1"/>
    </xf>
    <xf numFmtId="3" fontId="71" fillId="4" borderId="3" xfId="75" applyNumberFormat="1" applyFont="1" applyFill="1" applyBorder="1" applyAlignment="1">
      <alignment vertical="center"/>
    </xf>
    <xf numFmtId="44" fontId="71" fillId="4" borderId="3" xfId="84" applyFont="1" applyFill="1" applyBorder="1" applyAlignment="1">
      <alignment vertical="center"/>
    </xf>
    <xf numFmtId="44" fontId="75" fillId="6" borderId="4" xfId="75" applyNumberFormat="1" applyFont="1" applyFill="1" applyBorder="1" applyAlignment="1">
      <alignment horizontal="left" vertical="center" wrapText="1" indent="1"/>
    </xf>
    <xf numFmtId="44" fontId="75" fillId="6" borderId="2" xfId="75" applyNumberFormat="1" applyFont="1" applyFill="1" applyBorder="1" applyAlignment="1">
      <alignment vertical="center" wrapText="1"/>
    </xf>
    <xf numFmtId="44" fontId="75" fillId="6" borderId="24" xfId="75" applyNumberFormat="1" applyFont="1" applyFill="1" applyBorder="1" applyAlignment="1">
      <alignment vertical="center" wrapText="1"/>
    </xf>
    <xf numFmtId="3" fontId="76" fillId="3" borderId="0" xfId="75" applyNumberFormat="1" applyFont="1" applyFill="1" applyAlignment="1">
      <alignment horizontal="center"/>
    </xf>
    <xf numFmtId="4" fontId="76" fillId="3" borderId="0" xfId="75" applyNumberFormat="1" applyFont="1" applyFill="1"/>
    <xf numFmtId="2" fontId="76" fillId="3" borderId="1" xfId="75" quotePrefix="1" applyNumberFormat="1" applyFont="1" applyFill="1" applyBorder="1" applyAlignment="1">
      <alignment horizontal="center" vertical="center"/>
    </xf>
    <xf numFmtId="3" fontId="76" fillId="3" borderId="3" xfId="75" applyNumberFormat="1" applyFont="1" applyFill="1" applyBorder="1" applyAlignment="1">
      <alignment vertical="center"/>
    </xf>
    <xf numFmtId="3" fontId="82" fillId="2" borderId="3" xfId="87" applyNumberFormat="1" applyFont="1" applyFill="1" applyBorder="1" applyAlignment="1">
      <alignment horizontal="center" vertical="center"/>
    </xf>
    <xf numFmtId="3" fontId="76" fillId="3" borderId="3" xfId="75" applyNumberFormat="1" applyFont="1" applyFill="1" applyBorder="1" applyAlignment="1">
      <alignment horizontal="center" vertical="center" wrapText="1"/>
    </xf>
    <xf numFmtId="3" fontId="76" fillId="3" borderId="3" xfId="75" applyNumberFormat="1" applyFont="1" applyFill="1" applyBorder="1" applyAlignment="1">
      <alignment horizontal="left" vertical="center" wrapText="1"/>
    </xf>
    <xf numFmtId="3" fontId="76" fillId="3" borderId="3" xfId="75" applyNumberFormat="1" applyFont="1" applyFill="1" applyBorder="1" applyAlignment="1">
      <alignment horizontal="center" vertical="center"/>
    </xf>
    <xf numFmtId="9" fontId="82" fillId="2" borderId="3" xfId="86" applyFont="1" applyFill="1" applyBorder="1" applyAlignment="1">
      <alignment horizontal="center" vertical="center"/>
    </xf>
    <xf numFmtId="44" fontId="76" fillId="8" borderId="3" xfId="84" applyFont="1" applyFill="1" applyBorder="1" applyAlignment="1" applyProtection="1">
      <alignment vertical="center"/>
      <protection locked="0"/>
    </xf>
    <xf numFmtId="44" fontId="82" fillId="2" borderId="3" xfId="84" applyFont="1" applyFill="1" applyBorder="1" applyAlignment="1">
      <alignment horizontal="center" vertical="center"/>
    </xf>
    <xf numFmtId="3" fontId="71" fillId="4" borderId="2" xfId="75" applyNumberFormat="1" applyFont="1" applyFill="1" applyBorder="1" applyAlignment="1">
      <alignment vertical="center"/>
    </xf>
    <xf numFmtId="3" fontId="71" fillId="4" borderId="1" xfId="75" applyNumberFormat="1" applyFont="1" applyFill="1" applyBorder="1" applyAlignment="1">
      <alignment horizontal="center" vertical="center"/>
    </xf>
    <xf numFmtId="3" fontId="76" fillId="3" borderId="64" xfId="75" applyNumberFormat="1" applyFont="1" applyFill="1" applyBorder="1" applyAlignment="1">
      <alignment vertical="center"/>
    </xf>
    <xf numFmtId="0" fontId="76" fillId="29" borderId="64" xfId="53" applyFont="1" applyFill="1" applyBorder="1" applyAlignment="1">
      <alignment horizontal="left" vertical="center" wrapText="1"/>
    </xf>
    <xf numFmtId="3" fontId="82" fillId="2" borderId="64" xfId="87" applyNumberFormat="1" applyFont="1" applyFill="1" applyBorder="1" applyAlignment="1">
      <alignment horizontal="center" vertical="center"/>
    </xf>
    <xf numFmtId="3" fontId="76" fillId="3" borderId="64" xfId="75" applyNumberFormat="1" applyFont="1" applyFill="1" applyBorder="1" applyAlignment="1">
      <alignment horizontal="center" vertical="center" wrapText="1"/>
    </xf>
    <xf numFmtId="3" fontId="76" fillId="3" borderId="64" xfId="75" applyNumberFormat="1" applyFont="1" applyFill="1" applyBorder="1" applyAlignment="1">
      <alignment horizontal="left" vertical="center" wrapText="1"/>
    </xf>
    <xf numFmtId="3" fontId="76" fillId="3" borderId="64" xfId="75" applyNumberFormat="1" applyFont="1" applyFill="1" applyBorder="1" applyAlignment="1">
      <alignment horizontal="center" vertical="center"/>
    </xf>
    <xf numFmtId="9" fontId="82" fillId="2" borderId="64" xfId="86" applyFont="1" applyFill="1" applyBorder="1" applyAlignment="1">
      <alignment horizontal="center" vertical="center"/>
    </xf>
    <xf numFmtId="44" fontId="76" fillId="8" borderId="64" xfId="84" applyFont="1" applyFill="1" applyBorder="1" applyAlignment="1" applyProtection="1">
      <alignment vertical="center"/>
      <protection locked="0"/>
    </xf>
    <xf numFmtId="44" fontId="82" fillId="2" borderId="64" xfId="84" applyFont="1" applyFill="1" applyBorder="1" applyAlignment="1">
      <alignment horizontal="center" vertical="center"/>
    </xf>
    <xf numFmtId="0" fontId="76" fillId="29" borderId="1" xfId="53" applyFont="1" applyFill="1" applyAlignment="1">
      <alignment horizontal="left" vertical="center" wrapText="1"/>
    </xf>
    <xf numFmtId="0" fontId="76" fillId="29" borderId="1" xfId="53" applyFont="1" applyFill="1" applyAlignment="1">
      <alignment horizontal="left" vertical="top" wrapText="1"/>
    </xf>
    <xf numFmtId="2" fontId="76" fillId="3" borderId="3" xfId="75" quotePrefix="1" applyNumberFormat="1" applyFont="1" applyFill="1" applyBorder="1" applyAlignment="1">
      <alignment horizontal="center" vertical="center"/>
    </xf>
    <xf numFmtId="0" fontId="76" fillId="29" borderId="3" xfId="53" applyFont="1" applyFill="1" applyBorder="1" applyAlignment="1">
      <alignment horizontal="left" vertical="top" wrapText="1"/>
    </xf>
    <xf numFmtId="3" fontId="71" fillId="4" borderId="24" xfId="75" applyNumberFormat="1" applyFont="1" applyFill="1" applyBorder="1" applyAlignment="1">
      <alignment vertical="center"/>
    </xf>
    <xf numFmtId="3" fontId="71" fillId="4" borderId="4" xfId="75" applyNumberFormat="1" applyFont="1" applyFill="1" applyBorder="1" applyAlignment="1">
      <alignment vertical="center"/>
    </xf>
    <xf numFmtId="44" fontId="76" fillId="3" borderId="0" xfId="84" applyFont="1" applyFill="1" applyAlignment="1">
      <alignment vertical="center"/>
    </xf>
    <xf numFmtId="44" fontId="76" fillId="3" borderId="0" xfId="84" applyFont="1" applyFill="1" applyBorder="1" applyAlignment="1">
      <alignment vertical="center"/>
    </xf>
    <xf numFmtId="169" fontId="62" fillId="3" borderId="1" xfId="93" applyNumberFormat="1" applyFont="1" applyFill="1" applyBorder="1" applyAlignment="1">
      <alignment horizontal="right" vertical="center"/>
    </xf>
    <xf numFmtId="9" fontId="76" fillId="3" borderId="1" xfId="0" applyNumberFormat="1" applyFont="1" applyFill="1" applyBorder="1" applyAlignment="1">
      <alignment horizontal="right"/>
    </xf>
    <xf numFmtId="44" fontId="76" fillId="0" borderId="1" xfId="0" applyNumberFormat="1" applyFont="1" applyBorder="1"/>
    <xf numFmtId="9" fontId="73" fillId="3" borderId="64" xfId="123" applyFont="1" applyFill="1" applyBorder="1" applyAlignment="1">
      <alignment horizontal="right" vertical="center"/>
    </xf>
    <xf numFmtId="9" fontId="73" fillId="3" borderId="1" xfId="123" applyFont="1" applyFill="1" applyBorder="1" applyAlignment="1">
      <alignment horizontal="right" vertical="center"/>
    </xf>
    <xf numFmtId="169" fontId="73" fillId="25" borderId="1" xfId="93" applyNumberFormat="1" applyFont="1" applyFill="1" applyBorder="1" applyAlignment="1">
      <alignment horizontal="right" vertical="center"/>
    </xf>
    <xf numFmtId="3" fontId="75" fillId="6" borderId="2" xfId="16" applyNumberFormat="1" applyFont="1" applyFill="1" applyBorder="1" applyAlignment="1">
      <alignment horizontal="center" vertical="center" wrapText="1"/>
    </xf>
    <xf numFmtId="1" fontId="71" fillId="3" borderId="72" xfId="0" applyNumberFormat="1" applyFont="1" applyFill="1" applyBorder="1" applyAlignment="1">
      <alignment horizontal="center" vertical="center" wrapText="1"/>
    </xf>
    <xf numFmtId="44" fontId="75" fillId="3" borderId="72" xfId="84" applyFont="1" applyFill="1" applyBorder="1" applyAlignment="1">
      <alignment horizontal="center" vertical="center" wrapText="1"/>
    </xf>
    <xf numFmtId="3" fontId="84" fillId="28" borderId="1" xfId="0" applyNumberFormat="1" applyFont="1" applyFill="1" applyBorder="1" applyAlignment="1">
      <alignment vertical="center"/>
    </xf>
    <xf numFmtId="3" fontId="76" fillId="28" borderId="2" xfId="0" applyNumberFormat="1" applyFont="1" applyFill="1" applyBorder="1" applyAlignment="1">
      <alignment horizontal="center" vertical="center" wrapText="1"/>
    </xf>
    <xf numFmtId="3" fontId="76" fillId="3" borderId="56" xfId="75" applyNumberFormat="1" applyFont="1" applyFill="1" applyBorder="1" applyAlignment="1">
      <alignment horizontal="center" vertical="center"/>
    </xf>
    <xf numFmtId="3" fontId="76" fillId="3" borderId="56" xfId="75" applyNumberFormat="1" applyFont="1" applyFill="1" applyBorder="1" applyAlignment="1">
      <alignment horizontal="left" vertical="center" wrapText="1"/>
    </xf>
    <xf numFmtId="9" fontId="82" fillId="2" borderId="56" xfId="86" applyFont="1" applyFill="1" applyBorder="1" applyAlignment="1">
      <alignment horizontal="center" vertical="center"/>
    </xf>
    <xf numFmtId="44" fontId="82" fillId="2" borderId="56" xfId="84" applyFont="1" applyFill="1" applyBorder="1" applyAlignment="1">
      <alignment horizontal="center" vertical="center"/>
    </xf>
    <xf numFmtId="3" fontId="76" fillId="3" borderId="69" xfId="75" applyNumberFormat="1" applyFont="1" applyFill="1" applyBorder="1" applyAlignment="1">
      <alignment horizontal="center" vertical="center"/>
    </xf>
    <xf numFmtId="44" fontId="76" fillId="8" borderId="69" xfId="84" applyFont="1" applyFill="1" applyBorder="1" applyAlignment="1" applyProtection="1">
      <alignment vertical="center"/>
      <protection locked="0"/>
    </xf>
    <xf numFmtId="44" fontId="82" fillId="2" borderId="69" xfId="84" applyFont="1" applyFill="1" applyBorder="1" applyAlignment="1">
      <alignment horizontal="center" vertical="center"/>
    </xf>
    <xf numFmtId="3" fontId="76" fillId="3" borderId="69" xfId="75" applyNumberFormat="1" applyFont="1" applyFill="1" applyBorder="1" applyAlignment="1">
      <alignment horizontal="left" vertical="center" wrapText="1"/>
    </xf>
    <xf numFmtId="3" fontId="73" fillId="3" borderId="0" xfId="75" applyNumberFormat="1" applyFont="1" applyFill="1" applyAlignment="1">
      <alignment vertical="center"/>
    </xf>
    <xf numFmtId="44" fontId="62" fillId="8" borderId="69" xfId="84" applyFont="1" applyFill="1" applyBorder="1" applyAlignment="1" applyProtection="1">
      <alignment vertical="center"/>
      <protection locked="0"/>
    </xf>
    <xf numFmtId="1" fontId="73" fillId="3" borderId="72" xfId="0" applyNumberFormat="1" applyFont="1" applyFill="1" applyBorder="1" applyAlignment="1">
      <alignment horizontal="center" vertical="center" wrapText="1"/>
    </xf>
    <xf numFmtId="44" fontId="73" fillId="3" borderId="72" xfId="84" applyFont="1" applyFill="1" applyBorder="1" applyAlignment="1">
      <alignment horizontal="center" vertical="center" wrapText="1"/>
    </xf>
    <xf numFmtId="44" fontId="62" fillId="8" borderId="56" xfId="84" applyFont="1" applyFill="1" applyBorder="1" applyAlignment="1" applyProtection="1">
      <alignment vertical="center"/>
      <protection locked="0"/>
    </xf>
    <xf numFmtId="44" fontId="76" fillId="8" borderId="56" xfId="84" applyFont="1" applyFill="1" applyBorder="1" applyAlignment="1" applyProtection="1">
      <alignment vertical="center"/>
      <protection locked="0"/>
    </xf>
    <xf numFmtId="3" fontId="76" fillId="3" borderId="64" xfId="75" quotePrefix="1" applyNumberFormat="1" applyFont="1" applyFill="1" applyBorder="1" applyAlignment="1">
      <alignment horizontal="center" vertical="center"/>
    </xf>
    <xf numFmtId="3" fontId="76" fillId="3" borderId="56" xfId="75" quotePrefix="1" applyNumberFormat="1" applyFont="1" applyFill="1" applyBorder="1" applyAlignment="1">
      <alignment horizontal="center" vertical="center"/>
    </xf>
    <xf numFmtId="3" fontId="71" fillId="4" borderId="64" xfId="75" applyNumberFormat="1" applyFont="1" applyFill="1" applyBorder="1" applyAlignment="1">
      <alignment vertical="center"/>
    </xf>
    <xf numFmtId="3" fontId="71" fillId="4" borderId="68" xfId="75" applyNumberFormat="1" applyFont="1" applyFill="1" applyBorder="1" applyAlignment="1">
      <alignment vertical="center"/>
    </xf>
    <xf numFmtId="44" fontId="71" fillId="4" borderId="64" xfId="84" applyFont="1" applyFill="1" applyBorder="1" applyAlignment="1">
      <alignment vertical="center"/>
    </xf>
    <xf numFmtId="3" fontId="76" fillId="0" borderId="56" xfId="0" quotePrefix="1" applyNumberFormat="1" applyFont="1" applyBorder="1" applyAlignment="1">
      <alignment horizontal="center" vertical="center"/>
    </xf>
    <xf numFmtId="3" fontId="76" fillId="3" borderId="56" xfId="75" applyNumberFormat="1" applyFont="1" applyFill="1" applyBorder="1" applyAlignment="1">
      <alignment vertical="center"/>
    </xf>
    <xf numFmtId="3" fontId="76" fillId="3" borderId="56" xfId="0" applyNumberFormat="1" applyFont="1" applyFill="1" applyBorder="1" applyAlignment="1">
      <alignment vertical="center" wrapText="1"/>
    </xf>
    <xf numFmtId="3" fontId="76" fillId="2" borderId="56" xfId="0" applyNumberFormat="1" applyFont="1" applyFill="1" applyBorder="1" applyAlignment="1">
      <alignment vertical="center" wrapText="1"/>
    </xf>
    <xf numFmtId="3" fontId="76" fillId="3" borderId="76" xfId="0" applyNumberFormat="1" applyFont="1" applyFill="1" applyBorder="1" applyAlignment="1">
      <alignment horizontal="center" vertical="center" wrapText="1"/>
    </xf>
    <xf numFmtId="3" fontId="76" fillId="3" borderId="56" xfId="75" applyNumberFormat="1" applyFont="1" applyFill="1" applyBorder="1" applyAlignment="1">
      <alignment horizontal="center" vertical="center" wrapText="1"/>
    </xf>
    <xf numFmtId="3" fontId="82" fillId="2" borderId="56" xfId="87" applyNumberFormat="1" applyFont="1" applyFill="1" applyBorder="1" applyAlignment="1">
      <alignment horizontal="center" vertical="center"/>
    </xf>
    <xf numFmtId="3" fontId="76" fillId="0" borderId="64" xfId="0" quotePrefix="1" applyNumberFormat="1" applyFont="1" applyBorder="1" applyAlignment="1">
      <alignment horizontal="center" vertical="center"/>
    </xf>
    <xf numFmtId="9" fontId="82" fillId="2" borderId="69" xfId="86" applyFont="1" applyFill="1" applyBorder="1" applyAlignment="1">
      <alignment horizontal="center" vertical="center"/>
    </xf>
    <xf numFmtId="3" fontId="76" fillId="0" borderId="69" xfId="0" quotePrefix="1" applyNumberFormat="1" applyFont="1" applyBorder="1" applyAlignment="1">
      <alignment horizontal="center" vertical="center"/>
    </xf>
    <xf numFmtId="9" fontId="82" fillId="2" borderId="74" xfId="86" applyFont="1" applyFill="1" applyBorder="1" applyAlignment="1">
      <alignment horizontal="center" vertical="center"/>
    </xf>
    <xf numFmtId="3" fontId="83" fillId="28" borderId="56" xfId="0" quotePrefix="1" applyNumberFormat="1" applyFont="1" applyFill="1" applyBorder="1" applyAlignment="1">
      <alignment horizontal="center" vertical="center"/>
    </xf>
    <xf numFmtId="3" fontId="76" fillId="28" borderId="56" xfId="75" applyNumberFormat="1" applyFont="1" applyFill="1" applyBorder="1" applyAlignment="1">
      <alignment vertical="center"/>
    </xf>
    <xf numFmtId="3" fontId="84" fillId="28" borderId="56" xfId="0" applyNumberFormat="1" applyFont="1" applyFill="1" applyBorder="1" applyAlignment="1">
      <alignment vertical="center"/>
    </xf>
    <xf numFmtId="3" fontId="76" fillId="28" borderId="56" xfId="0" applyNumberFormat="1" applyFont="1" applyFill="1" applyBorder="1" applyAlignment="1">
      <alignment vertical="center" wrapText="1"/>
    </xf>
    <xf numFmtId="3" fontId="76" fillId="28" borderId="76" xfId="0" applyNumberFormat="1" applyFont="1" applyFill="1" applyBorder="1" applyAlignment="1">
      <alignment horizontal="center" vertical="center" wrapText="1"/>
    </xf>
    <xf numFmtId="3" fontId="76" fillId="28" borderId="56" xfId="75" applyNumberFormat="1" applyFont="1" applyFill="1" applyBorder="1" applyAlignment="1">
      <alignment horizontal="left" vertical="center" wrapText="1"/>
    </xf>
    <xf numFmtId="3" fontId="76" fillId="28" borderId="56" xfId="75" applyNumberFormat="1" applyFont="1" applyFill="1" applyBorder="1" applyAlignment="1">
      <alignment horizontal="center" vertical="center" wrapText="1"/>
    </xf>
    <xf numFmtId="3" fontId="76" fillId="28" borderId="56" xfId="75" applyNumberFormat="1" applyFont="1" applyFill="1" applyBorder="1" applyAlignment="1">
      <alignment horizontal="center" vertical="center"/>
    </xf>
    <xf numFmtId="9" fontId="82" fillId="28" borderId="56" xfId="86" applyFont="1" applyFill="1" applyBorder="1" applyAlignment="1">
      <alignment horizontal="center" vertical="center"/>
    </xf>
    <xf numFmtId="49" fontId="76" fillId="3" borderId="1" xfId="75" applyNumberFormat="1" applyFont="1" applyFill="1" applyBorder="1" applyAlignment="1">
      <alignment horizontal="center" vertical="center"/>
    </xf>
    <xf numFmtId="44" fontId="76" fillId="2" borderId="69" xfId="84" applyFont="1" applyFill="1" applyBorder="1" applyAlignment="1" applyProtection="1">
      <alignment vertical="center"/>
      <protection locked="0"/>
    </xf>
    <xf numFmtId="49" fontId="76" fillId="3" borderId="56" xfId="75" applyNumberFormat="1" applyFont="1" applyFill="1" applyBorder="1" applyAlignment="1">
      <alignment horizontal="center" vertical="center"/>
    </xf>
    <xf numFmtId="44" fontId="76" fillId="2" borderId="56" xfId="84" applyFont="1" applyFill="1" applyBorder="1" applyAlignment="1" applyProtection="1">
      <alignment vertical="center"/>
      <protection locked="0"/>
    </xf>
    <xf numFmtId="44" fontId="82" fillId="2" borderId="74" xfId="84" applyFont="1" applyFill="1" applyBorder="1" applyAlignment="1">
      <alignment horizontal="center" vertical="center"/>
    </xf>
    <xf numFmtId="49" fontId="76" fillId="0" borderId="56" xfId="75" applyNumberFormat="1" applyFont="1" applyBorder="1" applyAlignment="1">
      <alignment horizontal="center" vertical="center"/>
    </xf>
    <xf numFmtId="49" fontId="76" fillId="0" borderId="1" xfId="75" applyNumberFormat="1" applyFont="1" applyBorder="1" applyAlignment="1">
      <alignment horizontal="center" vertical="center"/>
    </xf>
    <xf numFmtId="49" fontId="76" fillId="0" borderId="77" xfId="75" applyNumberFormat="1" applyFont="1" applyBorder="1" applyAlignment="1">
      <alignment horizontal="center" vertical="center"/>
    </xf>
    <xf numFmtId="3" fontId="76" fillId="3" borderId="77" xfId="75" applyNumberFormat="1" applyFont="1" applyFill="1" applyBorder="1" applyAlignment="1">
      <alignment horizontal="left" vertical="center"/>
    </xf>
    <xf numFmtId="3" fontId="76" fillId="3" borderId="77" xfId="0" applyNumberFormat="1" applyFont="1" applyFill="1" applyBorder="1" applyAlignment="1">
      <alignment horizontal="left" vertical="center" wrapText="1"/>
    </xf>
    <xf numFmtId="3" fontId="76" fillId="2" borderId="77" xfId="0" applyNumberFormat="1" applyFont="1" applyFill="1" applyBorder="1" applyAlignment="1">
      <alignment horizontal="center" vertical="center" wrapText="1"/>
    </xf>
    <xf numFmtId="3" fontId="76" fillId="3" borderId="77" xfId="0" applyNumberFormat="1" applyFont="1" applyFill="1" applyBorder="1" applyAlignment="1">
      <alignment horizontal="center" vertical="center" wrapText="1"/>
    </xf>
    <xf numFmtId="3" fontId="76" fillId="3" borderId="77" xfId="75" applyNumberFormat="1" applyFont="1" applyFill="1" applyBorder="1" applyAlignment="1">
      <alignment horizontal="left" vertical="center" wrapText="1"/>
    </xf>
    <xf numFmtId="3" fontId="76" fillId="3" borderId="77" xfId="75" applyNumberFormat="1" applyFont="1" applyFill="1" applyBorder="1" applyAlignment="1">
      <alignment horizontal="center" vertical="center" wrapText="1"/>
    </xf>
    <xf numFmtId="3" fontId="76" fillId="3" borderId="77" xfId="75" applyNumberFormat="1" applyFont="1" applyFill="1" applyBorder="1" applyAlignment="1">
      <alignment horizontal="center" vertical="center"/>
    </xf>
    <xf numFmtId="9" fontId="82" fillId="2" borderId="77" xfId="86" applyFont="1" applyFill="1" applyBorder="1" applyAlignment="1">
      <alignment horizontal="center" vertical="center"/>
    </xf>
    <xf numFmtId="3" fontId="82" fillId="2" borderId="77" xfId="87" applyNumberFormat="1" applyFont="1" applyFill="1" applyBorder="1" applyAlignment="1">
      <alignment horizontal="center" vertical="center"/>
    </xf>
    <xf numFmtId="44" fontId="76" fillId="8" borderId="77" xfId="84" applyFont="1" applyFill="1" applyBorder="1" applyAlignment="1" applyProtection="1">
      <alignment vertical="center"/>
      <protection locked="0"/>
    </xf>
    <xf numFmtId="44" fontId="82" fillId="2" borderId="77" xfId="84" applyFont="1" applyFill="1" applyBorder="1" applyAlignment="1">
      <alignment horizontal="center" vertical="center"/>
    </xf>
    <xf numFmtId="44" fontId="76" fillId="2" borderId="64" xfId="84" applyFont="1" applyFill="1" applyBorder="1" applyAlignment="1" applyProtection="1">
      <alignment vertical="center"/>
      <protection locked="0"/>
    </xf>
    <xf numFmtId="44" fontId="76" fillId="2" borderId="1" xfId="84" applyFont="1" applyFill="1" applyBorder="1" applyAlignment="1" applyProtection="1">
      <alignment vertical="center"/>
      <protection locked="0"/>
    </xf>
    <xf numFmtId="44" fontId="62" fillId="2" borderId="69" xfId="84" applyFont="1" applyFill="1" applyBorder="1" applyAlignment="1" applyProtection="1">
      <alignment vertical="center"/>
      <protection locked="0"/>
    </xf>
    <xf numFmtId="44" fontId="62" fillId="2" borderId="56" xfId="84" applyFont="1" applyFill="1" applyBorder="1" applyAlignment="1" applyProtection="1">
      <alignment vertical="center"/>
      <protection locked="0"/>
    </xf>
    <xf numFmtId="49" fontId="76" fillId="3" borderId="1" xfId="0" quotePrefix="1" applyNumberFormat="1" applyFont="1" applyFill="1" applyBorder="1" applyAlignment="1">
      <alignment horizontal="center" vertical="center"/>
    </xf>
    <xf numFmtId="3" fontId="76" fillId="2" borderId="1" xfId="0" applyNumberFormat="1" applyFont="1" applyFill="1" applyBorder="1" applyAlignment="1">
      <alignment vertical="center" wrapText="1"/>
    </xf>
    <xf numFmtId="3" fontId="76" fillId="0" borderId="2" xfId="0" applyNumberFormat="1" applyFont="1" applyBorder="1" applyAlignment="1">
      <alignment horizontal="center" vertical="center" wrapText="1"/>
    </xf>
    <xf numFmtId="3" fontId="76" fillId="0" borderId="1" xfId="75" applyNumberFormat="1" applyFont="1" applyBorder="1" applyAlignment="1">
      <alignment horizontal="center" vertical="center"/>
    </xf>
    <xf numFmtId="3" fontId="76" fillId="0" borderId="1" xfId="75" applyNumberFormat="1" applyFont="1" applyBorder="1" applyAlignment="1">
      <alignment horizontal="left" vertical="center" wrapText="1"/>
    </xf>
    <xf numFmtId="3" fontId="76" fillId="3" borderId="56" xfId="0" applyNumberFormat="1" applyFont="1" applyFill="1" applyBorder="1" applyAlignment="1">
      <alignment horizontal="center" vertical="center" wrapText="1"/>
    </xf>
    <xf numFmtId="3" fontId="76" fillId="0" borderId="56" xfId="75" applyNumberFormat="1" applyFont="1" applyBorder="1" applyAlignment="1">
      <alignment horizontal="left" vertical="center" wrapText="1"/>
    </xf>
    <xf numFmtId="3" fontId="76" fillId="3" borderId="2" xfId="0" applyNumberFormat="1" applyFont="1" applyFill="1" applyBorder="1" applyAlignment="1">
      <alignment horizontal="center" vertical="center" wrapText="1"/>
    </xf>
    <xf numFmtId="3" fontId="76" fillId="28" borderId="2" xfId="75" applyNumberFormat="1" applyFont="1" applyFill="1" applyBorder="1" applyAlignment="1">
      <alignment horizontal="center" vertical="center" wrapText="1"/>
    </xf>
    <xf numFmtId="0" fontId="76" fillId="2" borderId="1" xfId="83" applyFont="1" applyFill="1" applyBorder="1" applyAlignment="1">
      <alignment horizontal="left" wrapText="1"/>
    </xf>
    <xf numFmtId="3" fontId="76" fillId="3" borderId="2" xfId="75" applyNumberFormat="1" applyFont="1" applyFill="1" applyBorder="1" applyAlignment="1">
      <alignment horizontal="center" vertical="center" wrapText="1"/>
    </xf>
    <xf numFmtId="1" fontId="82" fillId="2" borderId="1" xfId="86" applyNumberFormat="1" applyFont="1" applyFill="1" applyBorder="1" applyAlignment="1">
      <alignment horizontal="center" vertical="center"/>
    </xf>
    <xf numFmtId="3" fontId="76" fillId="2" borderId="1" xfId="75" applyNumberFormat="1" applyFont="1" applyFill="1" applyBorder="1" applyAlignment="1">
      <alignment vertical="center"/>
    </xf>
    <xf numFmtId="3" fontId="76" fillId="3" borderId="1" xfId="75" applyNumberFormat="1" applyFont="1" applyFill="1" applyBorder="1" applyAlignment="1">
      <alignment vertical="center" wrapText="1"/>
    </xf>
    <xf numFmtId="166" fontId="19" fillId="3" borderId="0" xfId="0" applyFont="1" applyFill="1"/>
    <xf numFmtId="0" fontId="73" fillId="25" borderId="1" xfId="93" applyFont="1" applyFill="1" applyBorder="1" applyAlignment="1">
      <alignment horizontal="right" vertical="center"/>
    </xf>
    <xf numFmtId="0" fontId="62" fillId="3" borderId="0" xfId="7" applyFont="1" applyFill="1"/>
    <xf numFmtId="0" fontId="62" fillId="3" borderId="0" xfId="7" applyFont="1" applyFill="1" applyAlignment="1">
      <alignment horizontal="left" vertical="center"/>
    </xf>
    <xf numFmtId="9" fontId="19" fillId="3" borderId="0" xfId="126" applyFont="1" applyFill="1" applyAlignment="1">
      <alignment vertical="center" wrapText="1"/>
    </xf>
    <xf numFmtId="0" fontId="75" fillId="6" borderId="1" xfId="7" applyFont="1" applyFill="1" applyBorder="1" applyAlignment="1">
      <alignment horizontal="left" vertical="center" wrapText="1" indent="1"/>
    </xf>
    <xf numFmtId="0" fontId="75" fillId="6" borderId="1" xfId="7" applyFont="1" applyFill="1" applyBorder="1" applyAlignment="1">
      <alignment horizontal="center" vertical="center" wrapText="1"/>
    </xf>
    <xf numFmtId="49" fontId="76" fillId="3" borderId="1" xfId="7" quotePrefix="1" applyNumberFormat="1" applyFont="1" applyFill="1" applyBorder="1" applyAlignment="1">
      <alignment horizontal="center" vertical="center"/>
    </xf>
    <xf numFmtId="0" fontId="76" fillId="3" borderId="1" xfId="7" applyFont="1" applyFill="1" applyBorder="1" applyAlignment="1">
      <alignment horizontal="left" vertical="center"/>
    </xf>
    <xf numFmtId="0" fontId="72" fillId="3" borderId="1" xfId="7" applyFont="1" applyFill="1" applyBorder="1" applyAlignment="1">
      <alignment vertical="center" wrapText="1"/>
    </xf>
    <xf numFmtId="0" fontId="76" fillId="3" borderId="1" xfId="7" applyFont="1" applyFill="1" applyBorder="1" applyAlignment="1">
      <alignment horizontal="center" vertical="center"/>
    </xf>
    <xf numFmtId="44" fontId="62" fillId="8" borderId="1" xfId="82" applyNumberFormat="1" applyFont="1" applyFill="1" applyBorder="1" applyAlignment="1" applyProtection="1">
      <alignment horizontal="center" vertical="center"/>
      <protection locked="0"/>
    </xf>
    <xf numFmtId="0" fontId="76" fillId="0" borderId="1" xfId="7" applyFont="1" applyBorder="1" applyAlignment="1">
      <alignment horizontal="left" vertical="center" wrapText="1"/>
    </xf>
    <xf numFmtId="0" fontId="72" fillId="0" borderId="1" xfId="7" applyFont="1" applyBorder="1" applyAlignment="1">
      <alignment vertical="center" wrapText="1"/>
    </xf>
    <xf numFmtId="0" fontId="62" fillId="3" borderId="0" xfId="7" applyFont="1" applyFill="1" applyAlignment="1">
      <alignment horizontal="left" wrapText="1"/>
    </xf>
    <xf numFmtId="0" fontId="62" fillId="3" borderId="0" xfId="7" applyFont="1" applyFill="1" applyAlignment="1">
      <alignment vertical="center" wrapText="1"/>
    </xf>
    <xf numFmtId="0" fontId="76" fillId="3" borderId="1" xfId="7" applyFont="1" applyFill="1" applyBorder="1" applyAlignment="1">
      <alignment horizontal="left" vertical="center" wrapText="1"/>
    </xf>
    <xf numFmtId="1" fontId="62" fillId="8" borderId="1" xfId="82" applyNumberFormat="1" applyFont="1" applyFill="1" applyBorder="1" applyAlignment="1" applyProtection="1">
      <alignment horizontal="center" vertical="center"/>
      <protection locked="0"/>
    </xf>
    <xf numFmtId="0" fontId="62" fillId="0" borderId="0" xfId="7" applyFont="1" applyAlignment="1">
      <alignment horizontal="left" wrapText="1"/>
    </xf>
    <xf numFmtId="0" fontId="62" fillId="3" borderId="0" xfId="7" applyFont="1" applyFill="1" applyAlignment="1">
      <alignment vertical="center"/>
    </xf>
    <xf numFmtId="43" fontId="73" fillId="4" borderId="1" xfId="82" applyFont="1" applyFill="1" applyBorder="1" applyAlignment="1">
      <alignment vertical="center"/>
    </xf>
    <xf numFmtId="169" fontId="2" fillId="3" borderId="1" xfId="158" applyNumberFormat="1" applyFont="1" applyFill="1" applyBorder="1" applyAlignment="1">
      <alignment horizontal="right" vertical="center"/>
    </xf>
    <xf numFmtId="44" fontId="2" fillId="3" borderId="1" xfId="84" applyFont="1" applyFill="1" applyBorder="1" applyAlignment="1">
      <alignment horizontal="right" vertical="center"/>
    </xf>
    <xf numFmtId="169" fontId="62" fillId="3" borderId="0" xfId="7" applyNumberFormat="1" applyFont="1" applyFill="1"/>
    <xf numFmtId="166" fontId="85" fillId="0" borderId="0" xfId="0" applyFont="1" applyAlignment="1">
      <alignment vertical="center" wrapText="1"/>
    </xf>
    <xf numFmtId="0" fontId="68" fillId="3" borderId="0" xfId="7" applyFont="1" applyFill="1" applyAlignment="1">
      <alignment vertical="top"/>
    </xf>
    <xf numFmtId="0" fontId="76" fillId="0" borderId="15" xfId="7" applyFont="1" applyBorder="1" applyAlignment="1">
      <alignment horizontal="left" vertical="center" wrapText="1"/>
    </xf>
    <xf numFmtId="49" fontId="83" fillId="28" borderId="1" xfId="0" quotePrefix="1" applyNumberFormat="1" applyFont="1" applyFill="1" applyBorder="1" applyAlignment="1">
      <alignment horizontal="center" vertical="center"/>
    </xf>
    <xf numFmtId="3" fontId="74" fillId="3" borderId="0" xfId="75" applyNumberFormat="1" applyFont="1" applyFill="1"/>
    <xf numFmtId="3" fontId="74" fillId="3" borderId="0" xfId="75" applyNumberFormat="1" applyFont="1" applyFill="1" applyAlignment="1">
      <alignment vertical="center"/>
    </xf>
    <xf numFmtId="3" fontId="29" fillId="6" borderId="27" xfId="75" applyNumberFormat="1" applyFont="1" applyFill="1" applyBorder="1" applyAlignment="1">
      <alignment horizontal="left" vertical="center" wrapText="1"/>
    </xf>
    <xf numFmtId="0" fontId="71" fillId="25" borderId="1" xfId="5" applyFont="1" applyFill="1" applyBorder="1" applyAlignment="1">
      <alignment horizontal="right" vertical="center" wrapText="1"/>
    </xf>
    <xf numFmtId="166" fontId="70" fillId="0" borderId="0" xfId="75" applyFont="1" applyAlignment="1">
      <alignment horizontal="center" vertical="top" wrapText="1"/>
    </xf>
    <xf numFmtId="166" fontId="72" fillId="0" borderId="3" xfId="75" applyFont="1" applyBorder="1" applyAlignment="1">
      <alignment horizontal="left" vertical="center" wrapText="1"/>
    </xf>
    <xf numFmtId="166" fontId="72" fillId="0" borderId="64" xfId="75" applyFont="1" applyBorder="1" applyAlignment="1">
      <alignment horizontal="left" vertical="center" wrapText="1"/>
    </xf>
    <xf numFmtId="166" fontId="72" fillId="0" borderId="3" xfId="75" applyFont="1" applyBorder="1" applyAlignment="1">
      <alignment horizontal="left" vertical="top" wrapText="1"/>
    </xf>
    <xf numFmtId="166" fontId="72" fillId="0" borderId="64" xfId="75" applyFont="1" applyBorder="1" applyAlignment="1">
      <alignment horizontal="left" vertical="top" wrapText="1"/>
    </xf>
    <xf numFmtId="0" fontId="73" fillId="3" borderId="3" xfId="5" applyFont="1" applyFill="1" applyBorder="1" applyAlignment="1">
      <alignment horizontal="center" vertical="center" wrapText="1"/>
    </xf>
    <xf numFmtId="0" fontId="73" fillId="3" borderId="64" xfId="5" applyFont="1" applyFill="1" applyBorder="1" applyAlignment="1">
      <alignment horizontal="center" vertical="center" wrapText="1"/>
    </xf>
    <xf numFmtId="0" fontId="73" fillId="3" borderId="2" xfId="5" applyFont="1" applyFill="1" applyBorder="1" applyAlignment="1">
      <alignment horizontal="right" vertical="center" wrapText="1"/>
    </xf>
    <xf numFmtId="0" fontId="73" fillId="3" borderId="4" xfId="5" applyFont="1" applyFill="1" applyBorder="1" applyAlignment="1">
      <alignment horizontal="right" vertical="center" wrapText="1"/>
    </xf>
    <xf numFmtId="0" fontId="73" fillId="3" borderId="2" xfId="93" applyFont="1" applyFill="1" applyBorder="1" applyAlignment="1">
      <alignment horizontal="right" vertical="center"/>
    </xf>
    <xf numFmtId="0" fontId="73" fillId="3" borderId="4" xfId="93" applyFont="1" applyFill="1" applyBorder="1" applyAlignment="1">
      <alignment horizontal="right" vertical="center"/>
    </xf>
    <xf numFmtId="3" fontId="71" fillId="3" borderId="2" xfId="0" applyNumberFormat="1" applyFont="1" applyFill="1" applyBorder="1" applyAlignment="1">
      <alignment horizontal="right"/>
    </xf>
    <xf numFmtId="3" fontId="71" fillId="3" borderId="4" xfId="0" applyNumberFormat="1" applyFont="1" applyFill="1" applyBorder="1" applyAlignment="1">
      <alignment horizontal="right"/>
    </xf>
    <xf numFmtId="9" fontId="19" fillId="19" borderId="0" xfId="126" applyFont="1" applyFill="1" applyBorder="1" applyAlignment="1" applyProtection="1">
      <alignment horizontal="center" vertical="center" wrapText="1"/>
    </xf>
    <xf numFmtId="0" fontId="73" fillId="3" borderId="24" xfId="93" applyFont="1" applyFill="1" applyBorder="1" applyAlignment="1">
      <alignment horizontal="right" vertical="center"/>
    </xf>
    <xf numFmtId="3" fontId="75" fillId="6" borderId="2" xfId="75" applyNumberFormat="1" applyFont="1" applyFill="1" applyBorder="1" applyAlignment="1">
      <alignment horizontal="left" vertical="center" wrapText="1"/>
    </xf>
    <xf numFmtId="3" fontId="75" fillId="6" borderId="24" xfId="75" applyNumberFormat="1" applyFont="1" applyFill="1" applyBorder="1" applyAlignment="1">
      <alignment horizontal="left" vertical="center" wrapText="1"/>
    </xf>
    <xf numFmtId="3" fontId="75" fillId="6" borderId="4" xfId="75" applyNumberFormat="1" applyFont="1" applyFill="1" applyBorder="1" applyAlignment="1">
      <alignment horizontal="left" vertical="center" wrapText="1"/>
    </xf>
    <xf numFmtId="44" fontId="75" fillId="6" borderId="2" xfId="75" applyNumberFormat="1" applyFont="1" applyFill="1" applyBorder="1" applyAlignment="1">
      <alignment horizontal="center" vertical="center" wrapText="1"/>
    </xf>
    <xf numFmtId="44" fontId="75" fillId="6" borderId="24" xfId="75" applyNumberFormat="1" applyFont="1" applyFill="1" applyBorder="1" applyAlignment="1">
      <alignment horizontal="center" vertical="center" wrapText="1"/>
    </xf>
    <xf numFmtId="3" fontId="71" fillId="3" borderId="66" xfId="75" applyNumberFormat="1" applyFont="1" applyFill="1" applyBorder="1" applyAlignment="1">
      <alignment horizontal="center" vertical="center"/>
    </xf>
    <xf numFmtId="3" fontId="71" fillId="3" borderId="38" xfId="75" applyNumberFormat="1" applyFont="1" applyFill="1" applyBorder="1" applyAlignment="1">
      <alignment horizontal="center" vertical="center"/>
    </xf>
    <xf numFmtId="3" fontId="71" fillId="3" borderId="67" xfId="75" applyNumberFormat="1" applyFont="1" applyFill="1" applyBorder="1" applyAlignment="1">
      <alignment horizontal="center" vertical="center"/>
    </xf>
    <xf numFmtId="3" fontId="71" fillId="3" borderId="68" xfId="75" applyNumberFormat="1" applyFont="1" applyFill="1" applyBorder="1" applyAlignment="1">
      <alignment horizontal="center" vertical="center"/>
    </xf>
    <xf numFmtId="3" fontId="71" fillId="3" borderId="70" xfId="75" applyNumberFormat="1" applyFont="1" applyFill="1" applyBorder="1" applyAlignment="1">
      <alignment horizontal="center" vertical="center"/>
    </xf>
    <xf numFmtId="3" fontId="71" fillId="3" borderId="44" xfId="75" applyNumberFormat="1" applyFont="1" applyFill="1" applyBorder="1" applyAlignment="1">
      <alignment horizontal="center" vertical="center"/>
    </xf>
    <xf numFmtId="3" fontId="76" fillId="3" borderId="73" xfId="75" applyNumberFormat="1" applyFont="1" applyFill="1" applyBorder="1" applyAlignment="1">
      <alignment horizontal="left" vertical="center"/>
    </xf>
    <xf numFmtId="3" fontId="76" fillId="3" borderId="74" xfId="75" applyNumberFormat="1" applyFont="1" applyFill="1" applyBorder="1" applyAlignment="1">
      <alignment horizontal="left" vertical="center"/>
    </xf>
    <xf numFmtId="3" fontId="76" fillId="3" borderId="73" xfId="75" applyNumberFormat="1" applyFont="1" applyFill="1" applyBorder="1" applyAlignment="1">
      <alignment vertical="center"/>
    </xf>
    <xf numFmtId="3" fontId="76" fillId="3" borderId="74" xfId="75" applyNumberFormat="1" applyFont="1" applyFill="1" applyBorder="1" applyAlignment="1">
      <alignment vertical="center"/>
    </xf>
    <xf numFmtId="3" fontId="76" fillId="3" borderId="73" xfId="75" applyNumberFormat="1" applyFont="1" applyFill="1" applyBorder="1" applyAlignment="1">
      <alignment horizontal="left" vertical="center" wrapText="1"/>
    </xf>
    <xf numFmtId="3" fontId="76" fillId="3" borderId="74" xfId="75" applyNumberFormat="1" applyFont="1" applyFill="1" applyBorder="1" applyAlignment="1">
      <alignment horizontal="left" vertical="center" wrapText="1"/>
    </xf>
    <xf numFmtId="3" fontId="82" fillId="2" borderId="73" xfId="87" applyNumberFormat="1" applyFont="1" applyFill="1" applyBorder="1" applyAlignment="1">
      <alignment horizontal="center" vertical="center"/>
    </xf>
    <xf numFmtId="3" fontId="82" fillId="2" borderId="74" xfId="87" applyNumberFormat="1" applyFont="1" applyFill="1" applyBorder="1" applyAlignment="1">
      <alignment horizontal="center" vertical="center"/>
    </xf>
    <xf numFmtId="3" fontId="82" fillId="2" borderId="3" xfId="87" applyNumberFormat="1" applyFont="1" applyFill="1" applyBorder="1" applyAlignment="1">
      <alignment horizontal="center" vertical="center"/>
    </xf>
    <xf numFmtId="3" fontId="76" fillId="3" borderId="3" xfId="75" applyNumberFormat="1" applyFont="1" applyFill="1" applyBorder="1" applyAlignment="1">
      <alignment horizontal="left" vertical="center"/>
    </xf>
    <xf numFmtId="3" fontId="76" fillId="3" borderId="3" xfId="0" applyNumberFormat="1" applyFont="1" applyFill="1" applyBorder="1" applyAlignment="1">
      <alignment horizontal="left" vertical="center" wrapText="1"/>
    </xf>
    <xf numFmtId="3" fontId="76" fillId="3" borderId="74" xfId="0" applyNumberFormat="1" applyFont="1" applyFill="1" applyBorder="1" applyAlignment="1">
      <alignment horizontal="left" vertical="center" wrapText="1"/>
    </xf>
    <xf numFmtId="3" fontId="76" fillId="2" borderId="3" xfId="0" applyNumberFormat="1" applyFont="1" applyFill="1" applyBorder="1" applyAlignment="1">
      <alignment horizontal="center" vertical="center" wrapText="1"/>
    </xf>
    <xf numFmtId="3" fontId="76" fillId="2" borderId="74" xfId="0" applyNumberFormat="1" applyFont="1" applyFill="1" applyBorder="1" applyAlignment="1">
      <alignment horizontal="center" vertical="center" wrapText="1"/>
    </xf>
    <xf numFmtId="3" fontId="76" fillId="3" borderId="3" xfId="0" applyNumberFormat="1" applyFont="1" applyFill="1" applyBorder="1" applyAlignment="1">
      <alignment horizontal="center" vertical="center" wrapText="1"/>
    </xf>
    <xf numFmtId="3" fontId="76" fillId="3" borderId="74" xfId="0" applyNumberFormat="1" applyFont="1" applyFill="1" applyBorder="1" applyAlignment="1">
      <alignment horizontal="center" vertical="center" wrapText="1"/>
    </xf>
    <xf numFmtId="3" fontId="76" fillId="3" borderId="3" xfId="75" applyNumberFormat="1" applyFont="1" applyFill="1" applyBorder="1" applyAlignment="1">
      <alignment horizontal="center" vertical="center" wrapText="1"/>
    </xf>
    <xf numFmtId="3" fontId="76" fillId="3" borderId="74" xfId="75" applyNumberFormat="1" applyFont="1" applyFill="1" applyBorder="1" applyAlignment="1">
      <alignment horizontal="center" vertical="center" wrapText="1"/>
    </xf>
    <xf numFmtId="3" fontId="76" fillId="3" borderId="3" xfId="75" applyNumberFormat="1" applyFont="1" applyFill="1" applyBorder="1" applyAlignment="1">
      <alignment horizontal="center" vertical="center"/>
    </xf>
    <xf numFmtId="3" fontId="76" fillId="3" borderId="74" xfId="75" applyNumberFormat="1" applyFont="1" applyFill="1" applyBorder="1" applyAlignment="1">
      <alignment horizontal="center" vertical="center"/>
    </xf>
    <xf numFmtId="3" fontId="76" fillId="3" borderId="73" xfId="75" applyNumberFormat="1" applyFont="1" applyFill="1" applyBorder="1" applyAlignment="1">
      <alignment horizontal="center" vertical="center"/>
    </xf>
    <xf numFmtId="3" fontId="76" fillId="3" borderId="71" xfId="75" applyNumberFormat="1" applyFont="1" applyFill="1" applyBorder="1" applyAlignment="1">
      <alignment horizontal="left" vertical="center"/>
    </xf>
    <xf numFmtId="166" fontId="19" fillId="3" borderId="71" xfId="0" applyFont="1" applyFill="1" applyBorder="1" applyAlignment="1">
      <alignment horizontal="left" vertical="center"/>
    </xf>
    <xf numFmtId="166" fontId="19" fillId="3" borderId="74" xfId="0" applyFont="1" applyFill="1" applyBorder="1" applyAlignment="1">
      <alignment horizontal="left" vertical="center"/>
    </xf>
    <xf numFmtId="3" fontId="76" fillId="2" borderId="71" xfId="0" applyNumberFormat="1" applyFont="1" applyFill="1" applyBorder="1" applyAlignment="1">
      <alignment horizontal="center" vertical="center" wrapText="1"/>
    </xf>
    <xf numFmtId="3" fontId="76" fillId="3" borderId="71" xfId="0" applyNumberFormat="1" applyFont="1" applyFill="1" applyBorder="1" applyAlignment="1">
      <alignment horizontal="center" vertical="center" wrapText="1"/>
    </xf>
    <xf numFmtId="3" fontId="76" fillId="3" borderId="71" xfId="75" applyNumberFormat="1" applyFont="1" applyFill="1" applyBorder="1" applyAlignment="1">
      <alignment horizontal="center" vertical="center" wrapText="1"/>
    </xf>
    <xf numFmtId="166" fontId="42" fillId="3" borderId="73" xfId="0" applyFont="1" applyFill="1" applyBorder="1" applyAlignment="1">
      <alignment horizontal="left" vertical="center"/>
    </xf>
    <xf numFmtId="166" fontId="42" fillId="3" borderId="74" xfId="0" applyFont="1" applyFill="1" applyBorder="1" applyAlignment="1">
      <alignment horizontal="left" vertical="center"/>
    </xf>
    <xf numFmtId="3" fontId="76" fillId="8" borderId="73" xfId="84" applyNumberFormat="1" applyFont="1" applyFill="1" applyBorder="1" applyAlignment="1" applyProtection="1">
      <alignment horizontal="center" vertical="center"/>
      <protection locked="0"/>
    </xf>
    <xf numFmtId="3" fontId="76" fillId="8" borderId="74" xfId="84" applyNumberFormat="1" applyFont="1" applyFill="1" applyBorder="1" applyAlignment="1" applyProtection="1">
      <alignment horizontal="center" vertical="center"/>
      <protection locked="0"/>
    </xf>
    <xf numFmtId="3" fontId="76" fillId="3" borderId="73" xfId="0" applyNumberFormat="1" applyFont="1" applyFill="1" applyBorder="1" applyAlignment="1">
      <alignment horizontal="center" vertical="center" wrapText="1"/>
    </xf>
    <xf numFmtId="3" fontId="76" fillId="3" borderId="73" xfId="75" applyNumberFormat="1" applyFont="1" applyFill="1" applyBorder="1" applyAlignment="1">
      <alignment horizontal="center" vertical="center" wrapText="1"/>
    </xf>
    <xf numFmtId="166" fontId="42" fillId="3" borderId="3" xfId="0" applyFont="1" applyFill="1" applyBorder="1" applyAlignment="1">
      <alignment horizontal="left" vertical="center"/>
    </xf>
    <xf numFmtId="3" fontId="76" fillId="8" borderId="3" xfId="84" applyNumberFormat="1" applyFont="1" applyFill="1" applyBorder="1" applyAlignment="1" applyProtection="1">
      <alignment horizontal="center" vertical="center"/>
      <protection locked="0"/>
    </xf>
    <xf numFmtId="3" fontId="82" fillId="2" borderId="69" xfId="87" applyNumberFormat="1" applyFont="1" applyFill="1" applyBorder="1" applyAlignment="1">
      <alignment horizontal="center" vertical="center"/>
    </xf>
    <xf numFmtId="3" fontId="82" fillId="2" borderId="56" xfId="87" applyNumberFormat="1" applyFont="1" applyFill="1" applyBorder="1" applyAlignment="1">
      <alignment horizontal="center" vertical="center"/>
    </xf>
    <xf numFmtId="3" fontId="76" fillId="3" borderId="71" xfId="75" applyNumberFormat="1" applyFont="1" applyFill="1" applyBorder="1" applyAlignment="1">
      <alignment horizontal="center" vertical="center"/>
    </xf>
    <xf numFmtId="3" fontId="82" fillId="2" borderId="1" xfId="87" applyNumberFormat="1" applyFont="1" applyFill="1" applyBorder="1" applyAlignment="1">
      <alignment horizontal="center" vertical="center"/>
    </xf>
    <xf numFmtId="3" fontId="82" fillId="2" borderId="71" xfId="87" applyNumberFormat="1" applyFont="1" applyFill="1" applyBorder="1" applyAlignment="1">
      <alignment horizontal="center" vertical="center"/>
    </xf>
    <xf numFmtId="3" fontId="82" fillId="2" borderId="75" xfId="87" applyNumberFormat="1" applyFont="1" applyFill="1" applyBorder="1" applyAlignment="1">
      <alignment horizontal="center" vertical="center"/>
    </xf>
    <xf numFmtId="3" fontId="76" fillId="0" borderId="3" xfId="75" applyNumberFormat="1" applyFont="1" applyBorder="1" applyAlignment="1">
      <alignment horizontal="left" vertical="center"/>
    </xf>
    <xf numFmtId="3" fontId="76" fillId="0" borderId="74" xfId="75" applyNumberFormat="1" applyFont="1" applyBorder="1" applyAlignment="1">
      <alignment horizontal="left" vertical="center"/>
    </xf>
    <xf numFmtId="3" fontId="76" fillId="3" borderId="3" xfId="75" applyNumberFormat="1" applyFont="1" applyFill="1" applyBorder="1" applyAlignment="1">
      <alignment horizontal="left" vertical="center" wrapText="1"/>
    </xf>
    <xf numFmtId="3" fontId="76" fillId="0" borderId="3" xfId="0" applyNumberFormat="1" applyFont="1" applyBorder="1" applyAlignment="1">
      <alignment horizontal="center" vertical="center" wrapText="1"/>
    </xf>
    <xf numFmtId="3" fontId="76" fillId="0" borderId="74" xfId="0" applyNumberFormat="1" applyFont="1" applyBorder="1" applyAlignment="1">
      <alignment horizontal="center" vertical="center" wrapText="1"/>
    </xf>
    <xf numFmtId="3" fontId="76" fillId="0" borderId="3" xfId="75" applyNumberFormat="1" applyFont="1" applyBorder="1" applyAlignment="1">
      <alignment horizontal="center" vertical="center" wrapText="1"/>
    </xf>
    <xf numFmtId="3" fontId="76" fillId="0" borderId="74" xfId="75" applyNumberFormat="1" applyFont="1" applyBorder="1" applyAlignment="1">
      <alignment horizontal="center" vertical="center" wrapText="1"/>
    </xf>
    <xf numFmtId="166" fontId="42" fillId="3" borderId="71" xfId="0" applyFont="1" applyFill="1" applyBorder="1" applyAlignment="1">
      <alignment horizontal="left" vertical="center"/>
    </xf>
    <xf numFmtId="3" fontId="76" fillId="3" borderId="71" xfId="75" applyNumberFormat="1" applyFont="1" applyFill="1" applyBorder="1" applyAlignment="1">
      <alignment horizontal="left" vertical="center" wrapText="1"/>
    </xf>
    <xf numFmtId="3" fontId="76" fillId="0" borderId="3" xfId="75" applyNumberFormat="1" applyFont="1" applyBorder="1" applyAlignment="1">
      <alignment horizontal="center" vertical="center"/>
    </xf>
    <xf numFmtId="3" fontId="76" fillId="0" borderId="74" xfId="75" applyNumberFormat="1" applyFont="1" applyBorder="1" applyAlignment="1">
      <alignment horizontal="center" vertical="center"/>
    </xf>
    <xf numFmtId="3" fontId="76" fillId="3" borderId="71" xfId="75" applyNumberFormat="1" applyFont="1" applyFill="1" applyBorder="1" applyAlignment="1">
      <alignment vertical="center"/>
    </xf>
    <xf numFmtId="3" fontId="76" fillId="2" borderId="73" xfId="0" applyNumberFormat="1" applyFont="1" applyFill="1" applyBorder="1" applyAlignment="1">
      <alignment horizontal="center" vertical="center" wrapText="1"/>
    </xf>
    <xf numFmtId="0" fontId="59" fillId="3" borderId="1" xfId="93" applyFont="1" applyFill="1" applyBorder="1" applyAlignment="1">
      <alignment horizontal="right" vertical="center"/>
    </xf>
    <xf numFmtId="3" fontId="71" fillId="4" borderId="1" xfId="75" applyNumberFormat="1" applyFont="1" applyFill="1" applyBorder="1" applyAlignment="1">
      <alignment horizontal="right" vertical="center" indent="1"/>
    </xf>
    <xf numFmtId="0" fontId="59" fillId="3" borderId="1" xfId="158" applyFont="1" applyFill="1" applyBorder="1" applyAlignment="1">
      <alignment horizontal="right" vertical="center"/>
    </xf>
    <xf numFmtId="0" fontId="31" fillId="30" borderId="1" xfId="0" applyNumberFormat="1" applyFont="1" applyFill="1" applyBorder="1" applyAlignment="1">
      <alignment horizontal="right" vertical="center"/>
    </xf>
    <xf numFmtId="3" fontId="29" fillId="21" borderId="2" xfId="0" applyNumberFormat="1" applyFont="1" applyFill="1" applyBorder="1" applyAlignment="1">
      <alignment horizontal="left" vertical="center" wrapText="1"/>
    </xf>
    <xf numFmtId="3" fontId="29" fillId="21" borderId="24" xfId="0" applyNumberFormat="1" applyFont="1" applyFill="1" applyBorder="1" applyAlignment="1">
      <alignment horizontal="left" vertical="center" wrapText="1"/>
    </xf>
    <xf numFmtId="168" fontId="69" fillId="2" borderId="73" xfId="84" applyNumberFormat="1" applyFont="1" applyFill="1" applyBorder="1" applyAlignment="1" applyProtection="1">
      <alignment horizontal="center" vertical="center"/>
    </xf>
    <xf numFmtId="168" fontId="69" fillId="2" borderId="71" xfId="84" applyNumberFormat="1" applyFont="1" applyFill="1" applyBorder="1" applyAlignment="1" applyProtection="1">
      <alignment horizontal="center" vertical="center"/>
    </xf>
    <xf numFmtId="168" fontId="69" fillId="2" borderId="74" xfId="84" applyNumberFormat="1" applyFont="1" applyFill="1" applyBorder="1" applyAlignment="1" applyProtection="1">
      <alignment horizontal="center" vertical="center"/>
    </xf>
    <xf numFmtId="1" fontId="19" fillId="8" borderId="73" xfId="84" applyNumberFormat="1" applyFont="1" applyFill="1" applyBorder="1" applyAlignment="1" applyProtection="1">
      <alignment horizontal="center" vertical="center"/>
      <protection locked="0"/>
    </xf>
    <xf numFmtId="1" fontId="19" fillId="8" borderId="71" xfId="84" applyNumberFormat="1" applyFont="1" applyFill="1" applyBorder="1" applyAlignment="1" applyProtection="1">
      <alignment horizontal="center" vertical="center"/>
      <protection locked="0"/>
    </xf>
    <xf numFmtId="1" fontId="19" fillId="2" borderId="71" xfId="84" applyNumberFormat="1" applyFont="1" applyFill="1" applyBorder="1" applyAlignment="1" applyProtection="1">
      <alignment horizontal="center" vertical="center"/>
      <protection locked="0"/>
    </xf>
    <xf numFmtId="1" fontId="19" fillId="2" borderId="74" xfId="84" applyNumberFormat="1" applyFont="1" applyFill="1" applyBorder="1" applyAlignment="1" applyProtection="1">
      <alignment horizontal="center" vertical="center"/>
      <protection locked="0"/>
    </xf>
    <xf numFmtId="0" fontId="68" fillId="0" borderId="0" xfId="93" applyFont="1" applyAlignment="1">
      <alignment horizontal="left" vertical="center"/>
    </xf>
    <xf numFmtId="3" fontId="69" fillId="2" borderId="73" xfId="87" applyNumberFormat="1" applyFont="1" applyFill="1" applyBorder="1" applyAlignment="1" applyProtection="1">
      <alignment horizontal="center" vertical="center"/>
    </xf>
    <xf numFmtId="3" fontId="69" fillId="2" borderId="71" xfId="87" applyNumberFormat="1" applyFont="1" applyFill="1" applyBorder="1" applyAlignment="1" applyProtection="1">
      <alignment horizontal="center" vertical="center"/>
    </xf>
    <xf numFmtId="3" fontId="69" fillId="2" borderId="74" xfId="87" applyNumberFormat="1" applyFont="1" applyFill="1" applyBorder="1" applyAlignment="1" applyProtection="1">
      <alignment horizontal="center" vertical="center"/>
    </xf>
    <xf numFmtId="2" fontId="19" fillId="3" borderId="69" xfId="75" quotePrefix="1" applyNumberFormat="1" applyFill="1" applyBorder="1" applyAlignment="1">
      <alignment horizontal="center" vertical="center"/>
    </xf>
    <xf numFmtId="2" fontId="19" fillId="3" borderId="56" xfId="75" quotePrefix="1" applyNumberFormat="1" applyFill="1" applyBorder="1" applyAlignment="1">
      <alignment horizontal="center" vertical="center"/>
    </xf>
    <xf numFmtId="3" fontId="19" fillId="3" borderId="69" xfId="75" applyNumberFormat="1" applyFill="1" applyBorder="1" applyAlignment="1">
      <alignment horizontal="left" vertical="top" wrapText="1"/>
    </xf>
    <xf numFmtId="3" fontId="19" fillId="3" borderId="56" xfId="75" applyNumberFormat="1" applyFill="1" applyBorder="1" applyAlignment="1">
      <alignment horizontal="left" vertical="top"/>
    </xf>
    <xf numFmtId="3" fontId="69" fillId="2" borderId="69" xfId="87" applyNumberFormat="1" applyFont="1" applyFill="1" applyBorder="1" applyAlignment="1" applyProtection="1">
      <alignment horizontal="center" vertical="center"/>
    </xf>
    <xf numFmtId="3" fontId="69" fillId="2" borderId="56" xfId="87" applyNumberFormat="1" applyFont="1" applyFill="1" applyBorder="1" applyAlignment="1" applyProtection="1">
      <alignment horizontal="center" vertical="center"/>
    </xf>
    <xf numFmtId="3" fontId="19" fillId="3" borderId="64" xfId="75" applyNumberFormat="1" applyFill="1" applyBorder="1" applyAlignment="1">
      <alignment horizontal="left" vertical="top" wrapText="1"/>
    </xf>
    <xf numFmtId="0" fontId="59" fillId="3" borderId="2" xfId="93" applyFont="1" applyFill="1" applyBorder="1" applyAlignment="1">
      <alignment horizontal="right" vertical="center"/>
    </xf>
    <xf numFmtId="0" fontId="59" fillId="3" borderId="24" xfId="93" applyFont="1" applyFill="1" applyBorder="1" applyAlignment="1">
      <alignment horizontal="right" vertical="center"/>
    </xf>
    <xf numFmtId="0" fontId="59" fillId="3" borderId="4" xfId="93" applyFont="1" applyFill="1" applyBorder="1" applyAlignment="1">
      <alignment horizontal="right" vertical="center"/>
    </xf>
    <xf numFmtId="0" fontId="3" fillId="3" borderId="66" xfId="93" applyFont="1" applyFill="1" applyBorder="1" applyAlignment="1">
      <alignment horizontal="center" vertical="center"/>
    </xf>
    <xf numFmtId="0" fontId="3" fillId="3" borderId="38" xfId="93" applyFont="1" applyFill="1" applyBorder="1" applyAlignment="1">
      <alignment horizontal="center" vertical="center"/>
    </xf>
    <xf numFmtId="0" fontId="3" fillId="3" borderId="67" xfId="93" applyFont="1" applyFill="1" applyBorder="1" applyAlignment="1">
      <alignment horizontal="center" vertical="center"/>
    </xf>
    <xf numFmtId="0" fontId="3" fillId="3" borderId="68" xfId="93" applyFont="1" applyFill="1" applyBorder="1" applyAlignment="1">
      <alignment horizontal="center" vertical="center"/>
    </xf>
    <xf numFmtId="0" fontId="3" fillId="3" borderId="70" xfId="93" applyFont="1" applyFill="1" applyBorder="1" applyAlignment="1">
      <alignment horizontal="center" vertical="center"/>
    </xf>
    <xf numFmtId="0" fontId="3" fillId="3" borderId="44" xfId="93" applyFont="1" applyFill="1" applyBorder="1" applyAlignment="1">
      <alignment horizontal="center" vertical="center"/>
    </xf>
    <xf numFmtId="0" fontId="59" fillId="3" borderId="2" xfId="158" applyFont="1" applyFill="1" applyBorder="1" applyAlignment="1">
      <alignment horizontal="right" vertical="center"/>
    </xf>
    <xf numFmtId="0" fontId="59" fillId="3" borderId="24" xfId="158" applyFont="1" applyFill="1" applyBorder="1" applyAlignment="1">
      <alignment horizontal="right" vertical="center"/>
    </xf>
    <xf numFmtId="0" fontId="59" fillId="3" borderId="4" xfId="158" applyFont="1" applyFill="1" applyBorder="1" applyAlignment="1">
      <alignment horizontal="right" vertical="center"/>
    </xf>
    <xf numFmtId="2" fontId="19" fillId="3" borderId="1" xfId="75" quotePrefix="1" applyNumberFormat="1" applyFill="1" applyBorder="1" applyAlignment="1">
      <alignment horizontal="center" vertical="center"/>
    </xf>
    <xf numFmtId="3" fontId="19" fillId="3" borderId="1" xfId="75" applyNumberFormat="1" applyFill="1" applyBorder="1" applyAlignment="1">
      <alignment horizontal="left" vertical="top" wrapText="1"/>
    </xf>
    <xf numFmtId="3" fontId="69" fillId="2" borderId="1" xfId="87" applyNumberFormat="1" applyFont="1" applyFill="1" applyBorder="1" applyAlignment="1" applyProtection="1">
      <alignment horizontal="center" vertical="center"/>
    </xf>
    <xf numFmtId="3" fontId="36" fillId="3" borderId="2" xfId="0" applyNumberFormat="1" applyFont="1" applyFill="1" applyBorder="1" applyAlignment="1">
      <alignment horizontal="right" vertical="center"/>
    </xf>
    <xf numFmtId="3" fontId="36" fillId="3" borderId="24" xfId="0" applyNumberFormat="1" applyFont="1" applyFill="1" applyBorder="1" applyAlignment="1">
      <alignment horizontal="right" vertical="center"/>
    </xf>
    <xf numFmtId="3" fontId="36" fillId="3" borderId="4" xfId="0" applyNumberFormat="1" applyFont="1" applyFill="1" applyBorder="1" applyAlignment="1">
      <alignment horizontal="right" vertical="center"/>
    </xf>
    <xf numFmtId="43" fontId="29" fillId="20" borderId="27" xfId="85" applyNumberFormat="1" applyFont="1" applyFill="1" applyBorder="1" applyAlignment="1">
      <alignment horizontal="left" vertical="center"/>
    </xf>
    <xf numFmtId="3" fontId="55" fillId="3" borderId="0" xfId="0" applyNumberFormat="1" applyFont="1" applyFill="1" applyAlignment="1">
      <alignment horizontal="left" vertical="top" wrapText="1"/>
    </xf>
    <xf numFmtId="3" fontId="52" fillId="3" borderId="0" xfId="0" applyNumberFormat="1" applyFont="1" applyFill="1" applyAlignment="1">
      <alignment horizontal="left" vertical="top" wrapText="1"/>
    </xf>
    <xf numFmtId="3" fontId="29" fillId="6" borderId="30" xfId="75" applyNumberFormat="1" applyFont="1" applyFill="1" applyBorder="1" applyAlignment="1">
      <alignment horizontal="left" vertical="center" wrapText="1"/>
    </xf>
    <xf numFmtId="3" fontId="29" fillId="21" borderId="28" xfId="0" applyNumberFormat="1" applyFont="1" applyFill="1" applyBorder="1" applyAlignment="1">
      <alignment horizontal="left" vertical="center" wrapText="1"/>
    </xf>
    <xf numFmtId="3" fontId="29" fillId="21" borderId="29" xfId="0" applyNumberFormat="1" applyFont="1" applyFill="1" applyBorder="1" applyAlignment="1">
      <alignment horizontal="left" vertical="center" wrapText="1"/>
    </xf>
    <xf numFmtId="3" fontId="53" fillId="3" borderId="0" xfId="0" applyNumberFormat="1" applyFont="1" applyFill="1" applyAlignment="1">
      <alignment horizontal="left"/>
    </xf>
    <xf numFmtId="1" fontId="19" fillId="2" borderId="71" xfId="84" applyNumberFormat="1" applyFont="1" applyFill="1" applyBorder="1" applyAlignment="1" applyProtection="1">
      <alignment horizontal="center" vertical="center"/>
    </xf>
    <xf numFmtId="1" fontId="19" fillId="2" borderId="74" xfId="84" applyNumberFormat="1" applyFont="1" applyFill="1" applyBorder="1" applyAlignment="1" applyProtection="1">
      <alignment horizontal="center" vertical="center"/>
    </xf>
  </cellXfs>
  <cellStyles count="187">
    <cellStyle name="%" xfId="3"/>
    <cellStyle name="Accent5 2" xfId="90"/>
    <cellStyle name="Akzent5" xfId="85" builtinId="45"/>
    <cellStyle name="Comma 2" xfId="20"/>
    <cellStyle name="Comma 2 2" xfId="23"/>
    <cellStyle name="Comma 2 2 2" xfId="54"/>
    <cellStyle name="Comma 2 2 2 2" xfId="80"/>
    <cellStyle name="Comma 2 2 3" xfId="76"/>
    <cellStyle name="Comma 2 2 4" xfId="100"/>
    <cellStyle name="Comma 2 3" xfId="36"/>
    <cellStyle name="Comma 2 3 2" xfId="79"/>
    <cellStyle name="Comma 2 4" xfId="58"/>
    <cellStyle name="Comma 2 4 2" xfId="81"/>
    <cellStyle name="Comma 2 5" xfId="59"/>
    <cellStyle name="Comma 2 5 2" xfId="77"/>
    <cellStyle name="Comma 2 6" xfId="69"/>
    <cellStyle name="Comma 3" xfId="88"/>
    <cellStyle name="Currency 2" xfId="13"/>
    <cellStyle name="Currency 2 2" xfId="68"/>
    <cellStyle name="Eingabe" xfId="87" builtinId="20"/>
    <cellStyle name="Heading0" xfId="42"/>
    <cellStyle name="Heading1 2 2" xfId="43"/>
    <cellStyle name="Heading2 2 2" xfId="45"/>
    <cellStyle name="Heading2 3 5" xfId="49"/>
    <cellStyle name="Heading3 2 2" xfId="21"/>
    <cellStyle name="Heading3 3 2 5" xfId="47"/>
    <cellStyle name="Heading4 2 2 2" xfId="53"/>
    <cellStyle name="Hyperlink 2" xfId="44"/>
    <cellStyle name="Hyperlink 3" xfId="51"/>
    <cellStyle name="Input 2" xfId="89"/>
    <cellStyle name="Komma" xfId="82" builtinId="3"/>
    <cellStyle name="Komma 2" xfId="124"/>
    <cellStyle name="Komma 2 2" xfId="153"/>
    <cellStyle name="Komma 2 3" xfId="182"/>
    <cellStyle name="Normal 11" xfId="17"/>
    <cellStyle name="Normal 11 2" xfId="28"/>
    <cellStyle name="Normal 11 2 2" xfId="39"/>
    <cellStyle name="Normal 11 2 2 2" xfId="110"/>
    <cellStyle name="Normal 11 2 2 3" xfId="142"/>
    <cellStyle name="Normal 11 2 2 4" xfId="171"/>
    <cellStyle name="Normal 11 2 3" xfId="103"/>
    <cellStyle name="Normal 11 2 4" xfId="135"/>
    <cellStyle name="Normal 11 2 5" xfId="56"/>
    <cellStyle name="Normal 11 2 5 2" xfId="115"/>
    <cellStyle name="Normal 11 2 5 3" xfId="147"/>
    <cellStyle name="Normal 11 2 5 4" xfId="176"/>
    <cellStyle name="Normal 11 2 6" xfId="164"/>
    <cellStyle name="Normal 11 3" xfId="98"/>
    <cellStyle name="Normal 11 4" xfId="131"/>
    <cellStyle name="Normal 11 5" xfId="37"/>
    <cellStyle name="Normal 11 5 2" xfId="26"/>
    <cellStyle name="Normal 11 5 2 2" xfId="30"/>
    <cellStyle name="Normal 11 5 2 2 2" xfId="73"/>
    <cellStyle name="Normal 11 5 2 2 2 2" xfId="121"/>
    <cellStyle name="Normal 11 5 2 2 2 3" xfId="152"/>
    <cellStyle name="Normal 11 5 2 2 2 4" xfId="181"/>
    <cellStyle name="Normal 11 5 2 2 3" xfId="105"/>
    <cellStyle name="Normal 11 5 2 2 4" xfId="137"/>
    <cellStyle name="Normal 11 5 2 2 5" xfId="166"/>
    <cellStyle name="Normal 11 5 2 3" xfId="55"/>
    <cellStyle name="Normal 11 5 2 3 2" xfId="114"/>
    <cellStyle name="Normal 11 5 2 3 3" xfId="146"/>
    <cellStyle name="Normal 11 5 2 3 4" xfId="175"/>
    <cellStyle name="Normal 11 5 2 4" xfId="92"/>
    <cellStyle name="Normal 11 5 2 4 2" xfId="129"/>
    <cellStyle name="Normal 11 5 2 4 3" xfId="157"/>
    <cellStyle name="Normal 11 5 2 4 4" xfId="186"/>
    <cellStyle name="Normal 11 5 2 5" xfId="101"/>
    <cellStyle name="Normal 11 5 2 6" xfId="133"/>
    <cellStyle name="Normal 11 5 2 7" xfId="162"/>
    <cellStyle name="Normal 11 5 3" xfId="109"/>
    <cellStyle name="Normal 11 5 4" xfId="141"/>
    <cellStyle name="Normal 11 5 5" xfId="170"/>
    <cellStyle name="Normal 11 6" xfId="160"/>
    <cellStyle name="Normal 12" xfId="11"/>
    <cellStyle name="Normal 12 2" xfId="27"/>
    <cellStyle name="Normal 12 2 2" xfId="38"/>
    <cellStyle name="Normal 12 2 3" xfId="71"/>
    <cellStyle name="Normal 12 2 3 2" xfId="119"/>
    <cellStyle name="Normal 12 2 3 3" xfId="150"/>
    <cellStyle name="Normal 12 2 3 4" xfId="179"/>
    <cellStyle name="Normal 12 2 4" xfId="102"/>
    <cellStyle name="Normal 12 2 5" xfId="134"/>
    <cellStyle name="Normal 12 2 6" xfId="163"/>
    <cellStyle name="Normal 12 3" xfId="67"/>
    <cellStyle name="Normal 12 3 2" xfId="117"/>
    <cellStyle name="Normal 12 3 3" xfId="148"/>
    <cellStyle name="Normal 12 3 4" xfId="177"/>
    <cellStyle name="Normal 12 4" xfId="97"/>
    <cellStyle name="Normal 12 5" xfId="22"/>
    <cellStyle name="Normal 12 5 2" xfId="29"/>
    <cellStyle name="Normal 12 5 2 2" xfId="72"/>
    <cellStyle name="Normal 12 5 2 2 2" xfId="120"/>
    <cellStyle name="Normal 12 5 2 2 3" xfId="151"/>
    <cellStyle name="Normal 12 5 2 2 4" xfId="180"/>
    <cellStyle name="Normal 12 5 2 3" xfId="104"/>
    <cellStyle name="Normal 12 5 2 4" xfId="136"/>
    <cellStyle name="Normal 12 5 2 5" xfId="165"/>
    <cellStyle name="Normal 12 5 3" xfId="70"/>
    <cellStyle name="Normal 12 5 3 2" xfId="118"/>
    <cellStyle name="Normal 12 5 3 3" xfId="149"/>
    <cellStyle name="Normal 12 5 3 4" xfId="178"/>
    <cellStyle name="Normal 12 5 4" xfId="99"/>
    <cellStyle name="Normal 12 5 5" xfId="132"/>
    <cellStyle name="Normal 12 5 6" xfId="161"/>
    <cellStyle name="Normal 12 6" xfId="130"/>
    <cellStyle name="Normal 12 7" xfId="159"/>
    <cellStyle name="Normal 13" xfId="40"/>
    <cellStyle name="Normal 2" xfId="1"/>
    <cellStyle name="Normal 2 2" xfId="57"/>
    <cellStyle name="Normal 2 2 2" xfId="75"/>
    <cellStyle name="Normal 2 2 3" xfId="116"/>
    <cellStyle name="Normal 2 3" xfId="60"/>
    <cellStyle name="Normal 2 3 2" xfId="41"/>
    <cellStyle name="Normal 2 5" xfId="34"/>
    <cellStyle name="Normal 25" xfId="128"/>
    <cellStyle name="Normal 25 2" xfId="156"/>
    <cellStyle name="Normal 25 3" xfId="185"/>
    <cellStyle name="Normal 3" xfId="5"/>
    <cellStyle name="Normal 3 2" xfId="6"/>
    <cellStyle name="Normal 4" xfId="7"/>
    <cellStyle name="Normal 4 2" xfId="63"/>
    <cellStyle name="Normal 47 2" xfId="25"/>
    <cellStyle name="Normal 5" xfId="14"/>
    <cellStyle name="Normal 6" xfId="91"/>
    <cellStyle name="Percent 2" xfId="8"/>
    <cellStyle name="Percent 2 2" xfId="78"/>
    <cellStyle name="Percent 2 3" xfId="64"/>
    <cellStyle name="Percent 3" xfId="15"/>
    <cellStyle name="Prozent" xfId="86" builtinId="5"/>
    <cellStyle name="Prozent 2" xfId="94"/>
    <cellStyle name="Prozent 2 2" xfId="126"/>
    <cellStyle name="Prozent 2 3" xfId="123"/>
    <cellStyle name="Prozent 3" xfId="122"/>
    <cellStyle name="Standard" xfId="0" builtinId="0"/>
    <cellStyle name="Standard 10" xfId="83"/>
    <cellStyle name="Standard 2" xfId="2"/>
    <cellStyle name="Standard 2 2" xfId="16"/>
    <cellStyle name="Standard 2 3" xfId="50"/>
    <cellStyle name="Standard 2 3 2 2" xfId="32"/>
    <cellStyle name="Standard 2 3 2 2 2" xfId="48"/>
    <cellStyle name="Standard 2 3 2 2 2 2" xfId="112"/>
    <cellStyle name="Standard 2 3 2 2 2 3" xfId="144"/>
    <cellStyle name="Standard 2 3 2 2 2 4" xfId="173"/>
    <cellStyle name="Standard 2 3 2 2 3" xfId="106"/>
    <cellStyle name="Standard 2 3 2 2 4" xfId="138"/>
    <cellStyle name="Standard 2 3 2 2 5" xfId="167"/>
    <cellStyle name="Standard 2 3 2 2 6" xfId="52"/>
    <cellStyle name="Standard 2 3 2 2 6 2" xfId="113"/>
    <cellStyle name="Standard 2 3 2 2 6 3" xfId="145"/>
    <cellStyle name="Standard 2 3 2 2 6 4" xfId="174"/>
    <cellStyle name="Standard 2 3 4 7" xfId="33"/>
    <cellStyle name="Standard 2 3 4 7 2" xfId="46"/>
    <cellStyle name="Standard 2 3 4 7 2 2" xfId="111"/>
    <cellStyle name="Standard 2 3 4 7 2 3" xfId="143"/>
    <cellStyle name="Standard 2 3 4 7 2 4" xfId="172"/>
    <cellStyle name="Standard 2 3 4 7 3" xfId="107"/>
    <cellStyle name="Standard 2 3 4 7 4" xfId="139"/>
    <cellStyle name="Standard 2 3 4 7 5" xfId="168"/>
    <cellStyle name="Standard 2 4" xfId="9"/>
    <cellStyle name="Standard 2 4 2" xfId="65"/>
    <cellStyle name="Standard 3" xfId="4"/>
    <cellStyle name="Standard 4" xfId="12"/>
    <cellStyle name="Standard 43" xfId="31"/>
    <cellStyle name="Standard 43 2" xfId="74"/>
    <cellStyle name="Standard 5" xfId="18"/>
    <cellStyle name="Standard 5 2" xfId="24"/>
    <cellStyle name="Standard 5 4" xfId="19"/>
    <cellStyle name="Standard 6" xfId="35"/>
    <cellStyle name="Standard 6 2" xfId="108"/>
    <cellStyle name="Standard 6 3" xfId="140"/>
    <cellStyle name="Standard 6 4" xfId="169"/>
    <cellStyle name="Standard 7" xfId="93"/>
    <cellStyle name="Standard 7 2" xfId="158"/>
    <cellStyle name="Standard 8" xfId="96"/>
    <cellStyle name="Währung" xfId="84" builtinId="4"/>
    <cellStyle name="Währung 2" xfId="61"/>
    <cellStyle name="Währung 2 4" xfId="10"/>
    <cellStyle name="Währung 2 4 2" xfId="66"/>
    <cellStyle name="Währung 3" xfId="62"/>
    <cellStyle name="Währung 4" xfId="95"/>
    <cellStyle name="Währung 4 2" xfId="127"/>
    <cellStyle name="Währung 4 2 2" xfId="155"/>
    <cellStyle name="Währung 4 2 3" xfId="184"/>
    <cellStyle name="Währung 4 3" xfId="125"/>
    <cellStyle name="Währung 4 4" xfId="154"/>
    <cellStyle name="Währung 4 5" xfId="183"/>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7C80"/>
      <color rgb="FFC5D9F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78441</xdr:colOff>
      <xdr:row>0</xdr:row>
      <xdr:rowOff>160886</xdr:rowOff>
    </xdr:from>
    <xdr:to>
      <xdr:col>5</xdr:col>
      <xdr:colOff>3574677</xdr:colOff>
      <xdr:row>4</xdr:row>
      <xdr:rowOff>403412</xdr:rowOff>
    </xdr:to>
    <xdr:sp macro="" textlink="">
      <xdr:nvSpPr>
        <xdr:cNvPr id="2" name="TextBox 1">
          <a:extLst>
            <a:ext uri="{FF2B5EF4-FFF2-40B4-BE49-F238E27FC236}">
              <a16:creationId xmlns:a16="http://schemas.microsoft.com/office/drawing/2014/main" id="{2F69CBF7-D24A-422F-AA1B-7D6FCF2C7EC8}"/>
            </a:ext>
          </a:extLst>
        </xdr:cNvPr>
        <xdr:cNvSpPr txBox="1"/>
      </xdr:nvSpPr>
      <xdr:spPr>
        <a:xfrm>
          <a:off x="373716" y="160886"/>
          <a:ext cx="6849036" cy="17570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Offene Punkte: </a:t>
          </a:r>
          <a:r>
            <a:rPr lang="en-GB" sz="1100"/>
            <a:t/>
          </a:r>
          <a:br>
            <a:rPr lang="en-GB" sz="1100"/>
          </a:br>
          <a:endParaRPr lang="en-GB" sz="1100"/>
        </a:p>
        <a:p>
          <a:r>
            <a:rPr lang="en-GB" sz="1100" baseline="0"/>
            <a:t>Hardware Refresh (Optionen - Full Refresh, Extended Support)</a:t>
          </a:r>
        </a:p>
        <a:p>
          <a:r>
            <a:rPr lang="en-GB" sz="1100" baseline="0"/>
            <a:t>Vertragslaufzeiten - initiale Mindestlaufzeit und minimale Laufzeit für Vertragsverlängerungen </a:t>
          </a:r>
        </a:p>
        <a:p>
          <a:r>
            <a:rPr lang="en-GB" sz="1100" strike="sngStrike" baseline="0"/>
            <a:t>DR Klassen müssen valdiert werden - Nacharbeit zur Validierung im SK (abgeschlossen Dienstag eob.)</a:t>
          </a:r>
        </a:p>
        <a:p>
          <a:r>
            <a:rPr lang="en-GB" sz="1100"/>
            <a:t>Optionale Bepreisung</a:t>
          </a:r>
          <a:r>
            <a:rPr lang="en-GB" sz="1100" baseline="0"/>
            <a:t> für Service Verfügbarkeitsklassen - sind diese relevant? </a:t>
          </a:r>
          <a:br>
            <a:rPr lang="en-GB" sz="1100" baseline="0"/>
          </a:br>
          <a:r>
            <a:rPr lang="en-GB" sz="1100" baseline="0"/>
            <a:t>Service Request müssen überarbeitet werden.</a:t>
          </a:r>
        </a:p>
        <a:p>
          <a:endParaRPr lang="en-GB" sz="1100" baseline="0"/>
        </a:p>
      </xdr:txBody>
    </xdr:sp>
    <xdr:clientData/>
  </xdr:twoCellAnchor>
  <xdr:twoCellAnchor>
    <xdr:from>
      <xdr:col>12</xdr:col>
      <xdr:colOff>291352</xdr:colOff>
      <xdr:row>0</xdr:row>
      <xdr:rowOff>112058</xdr:rowOff>
    </xdr:from>
    <xdr:to>
      <xdr:col>14</xdr:col>
      <xdr:colOff>638736</xdr:colOff>
      <xdr:row>2</xdr:row>
      <xdr:rowOff>874059</xdr:rowOff>
    </xdr:to>
    <xdr:sp macro="" textlink="">
      <xdr:nvSpPr>
        <xdr:cNvPr id="3" name="TextBox 2">
          <a:extLst>
            <a:ext uri="{FF2B5EF4-FFF2-40B4-BE49-F238E27FC236}">
              <a16:creationId xmlns:a16="http://schemas.microsoft.com/office/drawing/2014/main" id="{0F556A31-7F13-4713-90DF-FA64DF3E346D}"/>
            </a:ext>
          </a:extLst>
        </xdr:cNvPr>
        <xdr:cNvSpPr txBox="1"/>
      </xdr:nvSpPr>
      <xdr:spPr>
        <a:xfrm>
          <a:off x="15950452" y="112058"/>
          <a:ext cx="3738284" cy="1152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Aufnahme von Mindestmengen zur besseren</a:t>
          </a:r>
          <a:r>
            <a:rPr lang="en-GB" sz="1100" baseline="0"/>
            <a:t> Transparenz für den Anbieter zur Bepreisung.</a:t>
          </a:r>
          <a:br>
            <a:rPr lang="en-GB" sz="1100" baseline="0"/>
          </a:br>
          <a:r>
            <a:rPr lang="en-GB" sz="1100" baseline="0"/>
            <a:t>Optionen: - Hyperscaler - 3 Jahre/5 Jahre Reservierungen</a:t>
          </a:r>
        </a:p>
        <a:p>
          <a:r>
            <a:rPr lang="en-GB" sz="1100" baseline="0"/>
            <a:t>- Change Request für Erweiterungen anstatt als optional Bepreisung </a:t>
          </a:r>
        </a:p>
        <a:p>
          <a:r>
            <a:rPr lang="en-GB" sz="1100" baseline="0"/>
            <a:t>- Rabatte auf Menge (Bandbreite) </a:t>
          </a:r>
        </a:p>
        <a:p>
          <a:endParaRPr lang="en-GB"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78441</xdr:colOff>
      <xdr:row>0</xdr:row>
      <xdr:rowOff>160886</xdr:rowOff>
    </xdr:from>
    <xdr:to>
      <xdr:col>5</xdr:col>
      <xdr:colOff>3574677</xdr:colOff>
      <xdr:row>4</xdr:row>
      <xdr:rowOff>403412</xdr:rowOff>
    </xdr:to>
    <xdr:sp macro="" textlink="">
      <xdr:nvSpPr>
        <xdr:cNvPr id="2" name="TextBox 1">
          <a:extLst>
            <a:ext uri="{FF2B5EF4-FFF2-40B4-BE49-F238E27FC236}">
              <a16:creationId xmlns:a16="http://schemas.microsoft.com/office/drawing/2014/main" id="{693001C3-4991-45BA-A7A1-A2503E48CE22}"/>
            </a:ext>
          </a:extLst>
        </xdr:cNvPr>
        <xdr:cNvSpPr txBox="1"/>
      </xdr:nvSpPr>
      <xdr:spPr>
        <a:xfrm>
          <a:off x="373716" y="160886"/>
          <a:ext cx="6849036" cy="17570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Offene Punkte: </a:t>
          </a:r>
          <a:r>
            <a:rPr lang="en-GB" sz="1100"/>
            <a:t/>
          </a:r>
          <a:br>
            <a:rPr lang="en-GB" sz="1100"/>
          </a:br>
          <a:endParaRPr lang="en-GB" sz="1100"/>
        </a:p>
        <a:p>
          <a:r>
            <a:rPr lang="en-GB" sz="1100" baseline="0"/>
            <a:t>Hardware Refresh (Optionen - Full Refresh, Extended Support)</a:t>
          </a:r>
        </a:p>
        <a:p>
          <a:r>
            <a:rPr lang="en-GB" sz="1100" baseline="0"/>
            <a:t>Vertragslaufzeiten - initiale Mindestlaufzeit und minimale Laufzeit für Vertragsverlängerungen </a:t>
          </a:r>
        </a:p>
        <a:p>
          <a:r>
            <a:rPr lang="en-GB" sz="1100" strike="sngStrike" baseline="0"/>
            <a:t>DR Klassen müssen valdiert werden - Nacharbeit zur Validierung im SK (abgeschlossen Dienstag eob.)</a:t>
          </a:r>
        </a:p>
        <a:p>
          <a:r>
            <a:rPr lang="en-GB" sz="1100"/>
            <a:t>Optionale Bepreisung</a:t>
          </a:r>
          <a:r>
            <a:rPr lang="en-GB" sz="1100" baseline="0"/>
            <a:t> für Service Verfügbarkeitsklassen - sind diese relevant? </a:t>
          </a:r>
          <a:br>
            <a:rPr lang="en-GB" sz="1100" baseline="0"/>
          </a:br>
          <a:r>
            <a:rPr lang="en-GB" sz="1100" baseline="0"/>
            <a:t>Service Request müssen überarbeitet werden.</a:t>
          </a:r>
        </a:p>
        <a:p>
          <a:endParaRPr lang="en-GB" sz="1100" baseline="0"/>
        </a:p>
      </xdr:txBody>
    </xdr:sp>
    <xdr:clientData/>
  </xdr:twoCellAnchor>
  <xdr:twoCellAnchor>
    <xdr:from>
      <xdr:col>12</xdr:col>
      <xdr:colOff>291352</xdr:colOff>
      <xdr:row>0</xdr:row>
      <xdr:rowOff>112058</xdr:rowOff>
    </xdr:from>
    <xdr:to>
      <xdr:col>14</xdr:col>
      <xdr:colOff>638736</xdr:colOff>
      <xdr:row>2</xdr:row>
      <xdr:rowOff>874059</xdr:rowOff>
    </xdr:to>
    <xdr:sp macro="" textlink="">
      <xdr:nvSpPr>
        <xdr:cNvPr id="3" name="TextBox 2">
          <a:extLst>
            <a:ext uri="{FF2B5EF4-FFF2-40B4-BE49-F238E27FC236}">
              <a16:creationId xmlns:a16="http://schemas.microsoft.com/office/drawing/2014/main" id="{16FD429A-47E8-431F-9544-E8FE4A4AA26F}"/>
            </a:ext>
          </a:extLst>
        </xdr:cNvPr>
        <xdr:cNvSpPr txBox="1"/>
      </xdr:nvSpPr>
      <xdr:spPr>
        <a:xfrm>
          <a:off x="15950452" y="112058"/>
          <a:ext cx="3738284" cy="1152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Aufnahme von Mindestmengen zur besseren</a:t>
          </a:r>
          <a:r>
            <a:rPr lang="en-GB" sz="1100" baseline="0"/>
            <a:t> Transparenz für den Anbieter zur Bepreisung.</a:t>
          </a:r>
          <a:br>
            <a:rPr lang="en-GB" sz="1100" baseline="0"/>
          </a:br>
          <a:r>
            <a:rPr lang="en-GB" sz="1100" baseline="0"/>
            <a:t>Optionen: - Hyperscaler - 3 Jahre/5 Jahre Reservierungen</a:t>
          </a:r>
        </a:p>
        <a:p>
          <a:r>
            <a:rPr lang="en-GB" sz="1100" baseline="0"/>
            <a:t>- Change Request für Erweiterungen anstatt als optional Bepreisung </a:t>
          </a:r>
        </a:p>
        <a:p>
          <a:r>
            <a:rPr lang="en-GB" sz="1100" baseline="0"/>
            <a:t>- Rabatte auf Menge (Bandbreite) </a:t>
          </a:r>
        </a:p>
        <a:p>
          <a:endParaRPr lang="en-GB"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Barmer\Markterkundung\250330\01-04%20Service%20Levels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4%20Service%20Levels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x.isg-one.com/Kunden/BMW/Service%20Request%20Template.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x.isg-one.com/Users/doganb/Documents/Bahadir/1.%20Projects/BMW%20-%20Application%20Operations/0.%20Working%20Folder/Service%20Catalog/Service%20Blueprint_Apps_ServiceDeliveryProcesse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ckblatt"/>
      <sheetName val="Service Zeiten"/>
      <sheetName val="Service Level Klassen"/>
      <sheetName val="Service Level Matrix"/>
      <sheetName val="Service Level Beschreibungen"/>
      <sheetName val="Service Level Credit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ckblatt"/>
      <sheetName val="Service Zeiten"/>
      <sheetName val="Service Level Klassen"/>
      <sheetName val="Service Level Matrix"/>
      <sheetName val="Service Level Beschreibungen"/>
      <sheetName val="Service Level Credit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weisungen"/>
      <sheetName val="Definitionen"/>
      <sheetName val="Template"/>
      <sheetName val="Config"/>
      <sheetName val="Service Requests"/>
      <sheetName val="Data"/>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Änderungshistorie"/>
      <sheetName val="Anweisungen"/>
      <sheetName val="Services"/>
      <sheetName val="Archivierung"/>
      <sheetName val="Config"/>
      <sheetName val="Template"/>
      <sheetName val="Definition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16"/>
  <sheetViews>
    <sheetView showGridLines="0" tabSelected="1" view="pageLayout" zoomScale="110" zoomScaleNormal="100" zoomScalePageLayoutView="110" workbookViewId="0">
      <selection activeCell="A3" sqref="A3"/>
    </sheetView>
  </sheetViews>
  <sheetFormatPr baseColWidth="10" defaultColWidth="12.5546875" defaultRowHeight="13.8" x14ac:dyDescent="0.25"/>
  <cols>
    <col min="1" max="2" width="6.44140625" style="405" customWidth="1"/>
    <col min="3" max="3" width="2.5546875" style="405" customWidth="1"/>
    <col min="4" max="4" width="123.5546875" style="405" customWidth="1"/>
    <col min="5" max="5" width="34.33203125" style="405" customWidth="1"/>
    <col min="6" max="6" width="12.5546875" style="405"/>
    <col min="7" max="7" width="38.6640625" style="405" customWidth="1"/>
    <col min="8" max="16384" width="12.5546875" style="405"/>
  </cols>
  <sheetData>
    <row r="4" spans="4:4" ht="18" customHeight="1" x14ac:dyDescent="0.25"/>
    <row r="10" spans="4:4" ht="24.6" x14ac:dyDescent="0.4">
      <c r="D10" s="406" t="s">
        <v>0</v>
      </c>
    </row>
    <row r="11" spans="4:4" ht="24.6" x14ac:dyDescent="0.4">
      <c r="D11" s="406"/>
    </row>
    <row r="12" spans="4:4" ht="24.6" x14ac:dyDescent="0.4">
      <c r="D12" s="406" t="s">
        <v>1</v>
      </c>
    </row>
    <row r="13" spans="4:4" ht="24.6" x14ac:dyDescent="0.4">
      <c r="D13" s="406"/>
    </row>
    <row r="14" spans="4:4" ht="24.6" x14ac:dyDescent="0.4">
      <c r="D14" s="406" t="s">
        <v>2</v>
      </c>
    </row>
    <row r="15" spans="4:4" ht="24.6" x14ac:dyDescent="0.4">
      <c r="D15" s="406"/>
    </row>
    <row r="16" spans="4:4" ht="24.6" x14ac:dyDescent="0.4">
      <c r="D16" s="406" t="s">
        <v>3</v>
      </c>
    </row>
  </sheetData>
  <sheetProtection algorithmName="SHA-512" hashValue="ByyDXb44BkCGcJayNPDei2qkxMzZBhuADQF35JqG126OVfKuUr4LEzdoptr05kCVQUUeY/YHG0UQvOp9KwbLPQ==" saltValue="POIiLbPhYusEAt6jjKsemQ==" spinCount="100000" sheet="1" objects="1" scenarios="1"/>
  <printOptions horizontalCentered="1"/>
  <pageMargins left="0.62" right="0.77" top="0.9" bottom="0.63" header="0.34" footer="0.3"/>
  <pageSetup paperSize="9" scale="91" orientation="landscape" r:id="rId1"/>
  <headerFooter>
    <oddHeader>&amp;L&amp;G&amp;CAusschreibung
TZB-SAP-2025&amp;R&amp;11Beschaffung
Vergabe
01-06</oddHeader>
    <oddFooter>&amp;L&amp;11© BARMER&amp;C&amp;11Seite &amp;P von &amp;N&amp;R&amp;11Version 1.0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4"/>
    <outlinePr summaryRight="0"/>
    <pageSetUpPr fitToPage="1"/>
  </sheetPr>
  <dimension ref="B1:AE11"/>
  <sheetViews>
    <sheetView zoomScaleNormal="100" workbookViewId="0">
      <pane xSplit="5" ySplit="5" topLeftCell="F6" activePane="bottomRight" state="frozen"/>
      <selection pane="topRight" activeCell="Z5" sqref="Z5"/>
      <selection pane="bottomLeft" activeCell="Z5" sqref="Z5"/>
      <selection pane="bottomRight" activeCell="B11" sqref="B11:B13"/>
    </sheetView>
  </sheetViews>
  <sheetFormatPr baseColWidth="10" defaultColWidth="9.33203125" defaultRowHeight="14.4" outlineLevelRow="2" outlineLevelCol="1" x14ac:dyDescent="0.3"/>
  <cols>
    <col min="1" max="1" width="2.5546875" style="1" customWidth="1"/>
    <col min="2" max="2" width="20.44140625" style="1" bestFit="1" customWidth="1"/>
    <col min="3" max="3" width="23.5546875" style="2" bestFit="1" customWidth="1"/>
    <col min="4" max="4" width="26.33203125" style="2" bestFit="1" customWidth="1"/>
    <col min="5" max="5" width="61.5546875" style="1" bestFit="1" customWidth="1"/>
    <col min="6" max="6" width="12.44140625" style="3" customWidth="1" outlineLevel="1"/>
    <col min="7" max="7" width="11.5546875" style="3" customWidth="1" outlineLevel="1"/>
    <col min="8" max="8" width="10.5546875" style="2" customWidth="1" outlineLevel="1"/>
    <col min="9" max="9" width="19.44140625" style="4" customWidth="1" outlineLevel="1"/>
    <col min="10" max="10" width="22.33203125" style="4" customWidth="1" outlineLevel="1"/>
    <col min="11" max="18" width="12.5546875" style="1" customWidth="1"/>
    <col min="19" max="24" width="12.5546875" style="23" customWidth="1"/>
    <col min="25" max="31" width="12.5546875" style="1" customWidth="1"/>
    <col min="32" max="16384" width="9.33203125" style="1"/>
  </cols>
  <sheetData>
    <row r="1" spans="2:31" ht="15.6" x14ac:dyDescent="0.3">
      <c r="B1" s="79" t="s">
        <v>4</v>
      </c>
    </row>
    <row r="2" spans="2:31" x14ac:dyDescent="0.3">
      <c r="B2" s="1" t="s">
        <v>5</v>
      </c>
    </row>
    <row r="4" spans="2:31" s="7" customFormat="1" x14ac:dyDescent="0.3">
      <c r="B4" s="39" t="s">
        <v>6</v>
      </c>
      <c r="C4" s="40"/>
      <c r="D4" s="40"/>
      <c r="E4" s="48"/>
      <c r="F4" s="40"/>
      <c r="G4" s="40"/>
      <c r="H4" s="40"/>
      <c r="I4" s="48"/>
      <c r="J4" s="41"/>
      <c r="K4" s="68" t="s">
        <v>7</v>
      </c>
      <c r="L4" s="69"/>
      <c r="M4" s="70"/>
      <c r="N4" s="70"/>
      <c r="O4" s="70"/>
      <c r="P4" s="70"/>
      <c r="Q4" s="70"/>
      <c r="R4" s="71"/>
      <c r="S4" s="54" t="s">
        <v>8</v>
      </c>
      <c r="T4" s="55"/>
      <c r="U4" s="55"/>
      <c r="V4" s="55"/>
      <c r="W4" s="55"/>
      <c r="X4" s="55"/>
      <c r="Y4" s="75" t="s">
        <v>9</v>
      </c>
      <c r="Z4" s="76"/>
      <c r="AA4" s="76"/>
      <c r="AB4" s="76"/>
      <c r="AC4" s="76"/>
      <c r="AD4" s="76"/>
      <c r="AE4" s="76"/>
    </row>
    <row r="5" spans="2:31" s="8" customFormat="1" ht="52.8" x14ac:dyDescent="0.25">
      <c r="B5" s="42" t="s">
        <v>10</v>
      </c>
      <c r="C5" s="43" t="s">
        <v>11</v>
      </c>
      <c r="D5" s="44" t="s">
        <v>12</v>
      </c>
      <c r="E5" s="51" t="s">
        <v>13</v>
      </c>
      <c r="F5" s="43" t="s">
        <v>14</v>
      </c>
      <c r="G5" s="43" t="s">
        <v>15</v>
      </c>
      <c r="H5" s="45" t="s">
        <v>16</v>
      </c>
      <c r="I5" s="49" t="s">
        <v>17</v>
      </c>
      <c r="J5" s="50" t="s">
        <v>18</v>
      </c>
      <c r="K5" s="72" t="s">
        <v>19</v>
      </c>
      <c r="L5" s="73" t="s">
        <v>20</v>
      </c>
      <c r="M5" s="73" t="s">
        <v>21</v>
      </c>
      <c r="N5" s="73" t="s">
        <v>22</v>
      </c>
      <c r="O5" s="73" t="s">
        <v>23</v>
      </c>
      <c r="P5" s="73" t="s">
        <v>24</v>
      </c>
      <c r="Q5" s="73" t="s">
        <v>25</v>
      </c>
      <c r="R5" s="74" t="s">
        <v>26</v>
      </c>
      <c r="S5" s="56" t="s">
        <v>20</v>
      </c>
      <c r="T5" s="57" t="s">
        <v>21</v>
      </c>
      <c r="U5" s="57" t="s">
        <v>22</v>
      </c>
      <c r="V5" s="57" t="s">
        <v>23</v>
      </c>
      <c r="W5" s="57" t="s">
        <v>24</v>
      </c>
      <c r="X5" s="57" t="s">
        <v>27</v>
      </c>
      <c r="Y5" s="72" t="s">
        <v>28</v>
      </c>
      <c r="Z5" s="73" t="s">
        <v>20</v>
      </c>
      <c r="AA5" s="73" t="s">
        <v>21</v>
      </c>
      <c r="AB5" s="73" t="s">
        <v>22</v>
      </c>
      <c r="AC5" s="73" t="s">
        <v>23</v>
      </c>
      <c r="AD5" s="73" t="s">
        <v>24</v>
      </c>
      <c r="AE5" s="73" t="s">
        <v>25</v>
      </c>
    </row>
    <row r="6" spans="2:31" s="5" customFormat="1" outlineLevel="2" x14ac:dyDescent="0.25">
      <c r="B6" s="9" t="s">
        <v>29</v>
      </c>
      <c r="C6" s="14"/>
      <c r="D6" s="14"/>
      <c r="E6" s="80"/>
      <c r="F6" s="53" t="s">
        <v>30</v>
      </c>
      <c r="G6" s="14"/>
      <c r="H6" s="15"/>
      <c r="I6" s="16"/>
      <c r="J6" s="17"/>
      <c r="K6" s="31"/>
      <c r="L6" s="26">
        <f t="shared" ref="L6:Q6" si="0">S6*Z6*12</f>
        <v>0</v>
      </c>
      <c r="M6" s="10">
        <f t="shared" si="0"/>
        <v>0</v>
      </c>
      <c r="N6" s="10">
        <f t="shared" si="0"/>
        <v>0</v>
      </c>
      <c r="O6" s="10">
        <f t="shared" si="0"/>
        <v>0</v>
      </c>
      <c r="P6" s="10">
        <f t="shared" si="0"/>
        <v>0</v>
      </c>
      <c r="Q6" s="10">
        <f t="shared" si="0"/>
        <v>0</v>
      </c>
      <c r="R6" s="24">
        <f>SUM(K6:Q6)</f>
        <v>0</v>
      </c>
      <c r="S6" s="29"/>
      <c r="T6" s="21"/>
      <c r="U6" s="21"/>
      <c r="V6" s="21"/>
      <c r="W6" s="21"/>
      <c r="X6" s="21"/>
      <c r="Y6" s="11"/>
      <c r="Z6" s="12"/>
      <c r="AA6" s="13"/>
      <c r="AB6" s="13"/>
      <c r="AC6" s="13"/>
      <c r="AD6" s="13"/>
      <c r="AE6" s="13"/>
    </row>
    <row r="7" spans="2:31" s="8" customFormat="1" x14ac:dyDescent="0.25">
      <c r="B7" s="32" t="s">
        <v>29</v>
      </c>
      <c r="C7" s="33"/>
      <c r="D7" s="33" t="s">
        <v>31</v>
      </c>
      <c r="E7" s="37"/>
      <c r="F7" s="58"/>
      <c r="G7" s="59"/>
      <c r="H7" s="60"/>
      <c r="I7" s="61"/>
      <c r="J7" s="62"/>
      <c r="K7" s="46"/>
      <c r="L7" s="77">
        <f t="shared" ref="L7:R7" si="1">SUM(L6:L6)</f>
        <v>0</v>
      </c>
      <c r="M7" s="34">
        <f t="shared" si="1"/>
        <v>0</v>
      </c>
      <c r="N7" s="34">
        <f t="shared" si="1"/>
        <v>0</v>
      </c>
      <c r="O7" s="34">
        <f t="shared" si="1"/>
        <v>0</v>
      </c>
      <c r="P7" s="34">
        <f t="shared" si="1"/>
        <v>0</v>
      </c>
      <c r="Q7" s="34">
        <f t="shared" si="1"/>
        <v>0</v>
      </c>
      <c r="R7" s="38">
        <f t="shared" si="1"/>
        <v>0</v>
      </c>
      <c r="S7" s="28"/>
      <c r="T7" s="22"/>
      <c r="U7" s="22"/>
      <c r="V7" s="22"/>
      <c r="W7" s="22"/>
      <c r="X7" s="22"/>
      <c r="Y7" s="20"/>
      <c r="Z7" s="18"/>
      <c r="AA7" s="19"/>
      <c r="AB7" s="19"/>
      <c r="AC7" s="19"/>
      <c r="AD7" s="19"/>
      <c r="AE7" s="19"/>
    </row>
    <row r="8" spans="2:31" s="8" customFormat="1" x14ac:dyDescent="0.25">
      <c r="B8" s="35" t="s">
        <v>29</v>
      </c>
      <c r="C8" s="36" t="s">
        <v>31</v>
      </c>
      <c r="D8" s="36" t="s">
        <v>31</v>
      </c>
      <c r="E8" s="52" t="s">
        <v>32</v>
      </c>
      <c r="F8" s="63"/>
      <c r="G8" s="64"/>
      <c r="H8" s="65"/>
      <c r="I8" s="66"/>
      <c r="J8" s="67"/>
      <c r="K8" s="47"/>
      <c r="L8" s="78">
        <f>L7</f>
        <v>0</v>
      </c>
      <c r="M8" s="78">
        <f t="shared" ref="M8:R8" si="2">M7</f>
        <v>0</v>
      </c>
      <c r="N8" s="78">
        <f t="shared" si="2"/>
        <v>0</v>
      </c>
      <c r="O8" s="78">
        <f t="shared" si="2"/>
        <v>0</v>
      </c>
      <c r="P8" s="78">
        <f t="shared" si="2"/>
        <v>0</v>
      </c>
      <c r="Q8" s="78">
        <f t="shared" si="2"/>
        <v>0</v>
      </c>
      <c r="R8" s="78">
        <f t="shared" si="2"/>
        <v>0</v>
      </c>
      <c r="S8" s="28"/>
      <c r="T8" s="22"/>
      <c r="U8" s="22"/>
      <c r="V8" s="22"/>
      <c r="W8" s="22"/>
      <c r="X8" s="22"/>
      <c r="Y8" s="30"/>
      <c r="Z8" s="27"/>
      <c r="AA8" s="19"/>
      <c r="AB8" s="19"/>
      <c r="AC8" s="19"/>
      <c r="AD8" s="19"/>
      <c r="AE8" s="19"/>
    </row>
    <row r="9" spans="2:31" s="5" customFormat="1" x14ac:dyDescent="0.25">
      <c r="C9" s="3"/>
      <c r="D9" s="3"/>
      <c r="F9" s="3"/>
      <c r="G9" s="3"/>
      <c r="H9" s="2"/>
      <c r="I9" s="6"/>
      <c r="J9" s="6"/>
      <c r="S9" s="25"/>
      <c r="T9" s="25"/>
      <c r="U9" s="25"/>
      <c r="V9" s="25"/>
      <c r="W9" s="25"/>
      <c r="X9" s="25"/>
    </row>
    <row r="11" spans="2:31" x14ac:dyDescent="0.3">
      <c r="B11" s="7"/>
    </row>
  </sheetData>
  <printOptions horizontalCentered="1"/>
  <pageMargins left="0" right="0" top="0.98425196850393704" bottom="0.98425196850393704" header="0.39370078740157483" footer="0.39370078740157483"/>
  <pageSetup paperSize="9" scale="10"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B1:AK145"/>
  <sheetViews>
    <sheetView zoomScale="85" zoomScaleNormal="85" zoomScaleSheetLayoutView="85" workbookViewId="0">
      <pane xSplit="6" ySplit="5" topLeftCell="U6" activePane="bottomRight" state="frozen"/>
      <selection pane="topRight" activeCell="E28" sqref="E28"/>
      <selection pane="bottomLeft" activeCell="E28" sqref="E28"/>
      <selection pane="bottomRight" activeCell="Y112" sqref="Y112"/>
    </sheetView>
  </sheetViews>
  <sheetFormatPr baseColWidth="10" defaultColWidth="9.44140625" defaultRowHeight="14.4" outlineLevelRow="2" outlineLevelCol="1" x14ac:dyDescent="0.3"/>
  <cols>
    <col min="1" max="1" width="4.44140625" style="98" customWidth="1"/>
    <col min="2" max="2" width="9.5546875" style="98" customWidth="1" collapsed="1"/>
    <col min="3" max="3" width="27.5546875" style="98" hidden="1" customWidth="1" outlineLevel="1"/>
    <col min="4" max="4" width="35.5546875" style="96" hidden="1" customWidth="1" outlineLevel="1"/>
    <col min="5" max="5" width="41" style="96" bestFit="1" customWidth="1"/>
    <col min="6" max="6" width="63.5546875" style="98" customWidth="1"/>
    <col min="7" max="7" width="19.33203125" style="96" customWidth="1"/>
    <col min="8" max="8" width="24.33203125" style="97" customWidth="1"/>
    <col min="9" max="9" width="11.44140625" style="97" bestFit="1" customWidth="1"/>
    <col min="10" max="10" width="22.44140625" style="97" customWidth="1" outlineLevel="1"/>
    <col min="11" max="11" width="24.33203125" style="125" customWidth="1" outlineLevel="1"/>
    <col min="12" max="12" width="21.44140625" style="96" customWidth="1" outlineLevel="1"/>
    <col min="13" max="13" width="24.33203125" style="96" customWidth="1" outlineLevel="1"/>
    <col min="14" max="14" width="21.44140625" style="96" customWidth="1" outlineLevel="1"/>
    <col min="15" max="15" width="23" style="96" customWidth="1" outlineLevel="1"/>
    <col min="16" max="16" width="31.5546875" style="97" customWidth="1" outlineLevel="1"/>
    <col min="17" max="17" width="4.5546875" style="98" customWidth="1"/>
    <col min="18" max="21" width="24.33203125" style="98" customWidth="1"/>
    <col min="22" max="22" width="19.33203125" style="98" bestFit="1" customWidth="1"/>
    <col min="23" max="23" width="24.33203125" style="338" customWidth="1"/>
    <col min="24" max="24" width="24.33203125" style="373" customWidth="1"/>
    <col min="25" max="25" width="24.33203125" style="98" customWidth="1"/>
    <col min="26" max="26" width="4.44140625" style="98" customWidth="1"/>
    <col min="27" max="27" width="25.5546875" style="98" customWidth="1"/>
    <col min="28" max="29" width="24.33203125" style="98" customWidth="1"/>
    <col min="30" max="31" width="24.33203125" style="338" customWidth="1"/>
    <col min="32" max="32" width="4.44140625" style="354" customWidth="1"/>
    <col min="33" max="35" width="24.33203125" style="98" customWidth="1"/>
    <col min="36" max="37" width="24.33203125" style="338" customWidth="1"/>
    <col min="38" max="38" width="21.33203125" style="98" customWidth="1"/>
    <col min="39" max="16384" width="9.44140625" style="98"/>
  </cols>
  <sheetData>
    <row r="1" spans="2:37" ht="21" x14ac:dyDescent="0.4">
      <c r="B1" s="277" t="s">
        <v>33</v>
      </c>
      <c r="C1" s="95"/>
    </row>
    <row r="2" spans="2:37" ht="34.65" customHeight="1" x14ac:dyDescent="0.3">
      <c r="E2" s="358" t="s">
        <v>34</v>
      </c>
      <c r="F2" s="359">
        <v>26245330</v>
      </c>
      <c r="R2" s="258"/>
    </row>
    <row r="3" spans="2:37" ht="34.65" customHeight="1" x14ac:dyDescent="0.3">
      <c r="E3" s="361" t="s">
        <v>35</v>
      </c>
      <c r="F3" s="360">
        <v>20000000</v>
      </c>
      <c r="R3" s="258"/>
    </row>
    <row r="4" spans="2:37" ht="15.6" x14ac:dyDescent="0.3">
      <c r="E4" s="357"/>
      <c r="F4"/>
      <c r="G4" s="321"/>
      <c r="K4" s="96"/>
      <c r="O4" s="97"/>
      <c r="R4" s="258"/>
      <c r="S4" s="266"/>
      <c r="T4" s="266"/>
      <c r="V4" s="278"/>
      <c r="AB4" s="266"/>
      <c r="AC4" s="266"/>
      <c r="AH4" s="266"/>
      <c r="AI4" s="266"/>
    </row>
    <row r="5" spans="2:37" s="110" customFormat="1" ht="63.15" customHeight="1" x14ac:dyDescent="0.25">
      <c r="B5" s="214" t="s">
        <v>36</v>
      </c>
      <c r="C5" s="215" t="s">
        <v>37</v>
      </c>
      <c r="D5" s="215" t="s">
        <v>38</v>
      </c>
      <c r="E5" s="216" t="s">
        <v>39</v>
      </c>
      <c r="F5" s="217" t="s">
        <v>40</v>
      </c>
      <c r="G5" s="204" t="s">
        <v>41</v>
      </c>
      <c r="H5" s="218" t="s">
        <v>42</v>
      </c>
      <c r="I5" s="219" t="s">
        <v>43</v>
      </c>
      <c r="J5" s="219" t="s">
        <v>44</v>
      </c>
      <c r="K5" s="219" t="s">
        <v>45</v>
      </c>
      <c r="L5" s="219" t="s">
        <v>46</v>
      </c>
      <c r="M5" s="220" t="s">
        <v>47</v>
      </c>
      <c r="N5" s="220" t="s">
        <v>48</v>
      </c>
      <c r="O5" s="220" t="s">
        <v>49</v>
      </c>
      <c r="P5" s="221" t="s">
        <v>50</v>
      </c>
      <c r="Q5" s="385"/>
      <c r="R5" s="204" t="s">
        <v>51</v>
      </c>
      <c r="S5" s="259" t="s">
        <v>52</v>
      </c>
      <c r="T5" s="259" t="s">
        <v>53</v>
      </c>
      <c r="U5" s="204" t="s">
        <v>54</v>
      </c>
      <c r="V5" s="204" t="s">
        <v>55</v>
      </c>
      <c r="W5" s="339" t="s">
        <v>56</v>
      </c>
      <c r="X5" s="370" t="s">
        <v>57</v>
      </c>
      <c r="Y5" s="352" t="s">
        <v>58</v>
      </c>
      <c r="Z5" s="353"/>
      <c r="AA5" s="204" t="s">
        <v>59</v>
      </c>
      <c r="AB5" s="259" t="s">
        <v>60</v>
      </c>
      <c r="AC5" s="259" t="s">
        <v>61</v>
      </c>
      <c r="AD5" s="339" t="s">
        <v>62</v>
      </c>
      <c r="AE5" s="346" t="s">
        <v>63</v>
      </c>
      <c r="AF5" s="351"/>
      <c r="AG5" s="204" t="s">
        <v>59</v>
      </c>
      <c r="AH5" s="259" t="s">
        <v>64</v>
      </c>
      <c r="AI5" s="259" t="s">
        <v>61</v>
      </c>
      <c r="AJ5" s="339" t="s">
        <v>65</v>
      </c>
      <c r="AK5" s="346" t="s">
        <v>66</v>
      </c>
    </row>
    <row r="6" spans="2:37" s="110" customFormat="1" ht="15.75" customHeight="1" outlineLevel="1" x14ac:dyDescent="0.25">
      <c r="B6" s="222"/>
      <c r="C6" s="198"/>
      <c r="D6" s="198"/>
      <c r="E6" s="199"/>
      <c r="F6" s="200"/>
      <c r="G6" s="311"/>
      <c r="H6" s="201"/>
      <c r="I6" s="202"/>
      <c r="J6" s="202"/>
      <c r="K6" s="202"/>
      <c r="L6" s="202"/>
      <c r="M6" s="203"/>
      <c r="N6" s="203"/>
      <c r="O6" s="203"/>
      <c r="P6" s="223"/>
      <c r="R6" s="389"/>
      <c r="S6" s="260"/>
      <c r="T6" s="260"/>
      <c r="U6" s="201"/>
      <c r="V6" s="200"/>
      <c r="W6" s="340"/>
      <c r="X6" s="374"/>
      <c r="Y6" s="201"/>
      <c r="Z6" s="353"/>
      <c r="AA6" s="201"/>
      <c r="AB6" s="260"/>
      <c r="AC6" s="260"/>
      <c r="AD6" s="340"/>
      <c r="AE6" s="340"/>
      <c r="AF6" s="351"/>
      <c r="AG6" s="201"/>
      <c r="AH6" s="260"/>
      <c r="AI6" s="260"/>
      <c r="AJ6" s="340"/>
      <c r="AK6" s="340"/>
    </row>
    <row r="7" spans="2:37" s="110" customFormat="1" outlineLevel="2" x14ac:dyDescent="0.25">
      <c r="B7" s="270" t="s">
        <v>67</v>
      </c>
      <c r="C7" s="185" t="s">
        <v>68</v>
      </c>
      <c r="D7" s="185" t="s">
        <v>69</v>
      </c>
      <c r="E7" s="185" t="s">
        <v>70</v>
      </c>
      <c r="F7" s="356" t="s">
        <v>71</v>
      </c>
      <c r="G7" s="313" t="s">
        <v>72</v>
      </c>
      <c r="H7" s="186" t="s">
        <v>73</v>
      </c>
      <c r="I7" s="187" t="s">
        <v>74</v>
      </c>
      <c r="J7" s="187" t="s">
        <v>75</v>
      </c>
      <c r="K7" s="187" t="s">
        <v>76</v>
      </c>
      <c r="L7" s="114" t="s">
        <v>77</v>
      </c>
      <c r="M7" s="114" t="s">
        <v>78</v>
      </c>
      <c r="N7" s="114" t="s">
        <v>79</v>
      </c>
      <c r="O7" s="114" t="s">
        <v>80</v>
      </c>
      <c r="P7" s="113" t="str">
        <f>H7</f>
        <v>SAP-OG-SC</v>
      </c>
      <c r="R7" s="337">
        <v>1</v>
      </c>
      <c r="S7" s="261">
        <v>1</v>
      </c>
      <c r="T7" s="261">
        <v>1</v>
      </c>
      <c r="U7" s="231">
        <v>60</v>
      </c>
      <c r="V7" s="231">
        <v>60</v>
      </c>
      <c r="W7" s="272"/>
      <c r="X7" s="375"/>
      <c r="Y7" s="341">
        <f>R7*S7*U7*W7</f>
        <v>0</v>
      </c>
      <c r="Z7" s="353"/>
      <c r="AA7" s="337">
        <v>0.8</v>
      </c>
      <c r="AB7" s="261">
        <f>S7</f>
        <v>1</v>
      </c>
      <c r="AC7" s="261"/>
      <c r="AD7" s="272"/>
      <c r="AE7" s="341">
        <f>AB7*AA7*AD7*12</f>
        <v>0</v>
      </c>
      <c r="AF7" s="351"/>
      <c r="AG7" s="337">
        <v>0.7</v>
      </c>
      <c r="AH7" s="261">
        <f>S7</f>
        <v>1</v>
      </c>
      <c r="AI7" s="261"/>
      <c r="AJ7" s="272"/>
      <c r="AK7" s="341">
        <f t="shared" ref="AK7:AK14" si="0">AH7*AG7*AJ7*12</f>
        <v>0</v>
      </c>
    </row>
    <row r="8" spans="2:37" s="110" customFormat="1" outlineLevel="2" x14ac:dyDescent="0.25">
      <c r="B8" s="270" t="s">
        <v>81</v>
      </c>
      <c r="C8" s="185" t="s">
        <v>68</v>
      </c>
      <c r="D8" s="185" t="s">
        <v>69</v>
      </c>
      <c r="E8" s="185" t="s">
        <v>70</v>
      </c>
      <c r="F8" s="356" t="s">
        <v>82</v>
      </c>
      <c r="G8" s="313" t="s">
        <v>72</v>
      </c>
      <c r="H8" s="186" t="s">
        <v>83</v>
      </c>
      <c r="I8" s="187" t="s">
        <v>74</v>
      </c>
      <c r="J8" s="187" t="s">
        <v>75</v>
      </c>
      <c r="K8" s="187" t="s">
        <v>76</v>
      </c>
      <c r="L8" s="114" t="s">
        <v>77</v>
      </c>
      <c r="M8" s="114" t="s">
        <v>78</v>
      </c>
      <c r="N8" s="114" t="s">
        <v>79</v>
      </c>
      <c r="O8" s="114" t="s">
        <v>80</v>
      </c>
      <c r="P8" s="113" t="str">
        <f t="shared" ref="P8:P13" si="1">H8</f>
        <v>SAP-OG-SBW</v>
      </c>
      <c r="R8" s="337">
        <v>1</v>
      </c>
      <c r="S8" s="261">
        <v>1</v>
      </c>
      <c r="T8" s="261">
        <v>1</v>
      </c>
      <c r="U8" s="231">
        <v>60</v>
      </c>
      <c r="V8" s="231">
        <v>60</v>
      </c>
      <c r="W8" s="272"/>
      <c r="X8" s="375"/>
      <c r="Y8" s="341">
        <f t="shared" ref="Y8:Y13" si="2">R8*S8*U8*W8</f>
        <v>0</v>
      </c>
      <c r="Z8" s="353"/>
      <c r="AA8" s="337">
        <v>0.8</v>
      </c>
      <c r="AB8" s="261">
        <f t="shared" ref="AB8:AB71" si="3">S8</f>
        <v>1</v>
      </c>
      <c r="AC8" s="261"/>
      <c r="AD8" s="272"/>
      <c r="AE8" s="341">
        <f t="shared" ref="AE8:AE13" si="4">AB8*AA8*AD8*12</f>
        <v>0</v>
      </c>
      <c r="AF8" s="351"/>
      <c r="AG8" s="337">
        <v>0.7</v>
      </c>
      <c r="AH8" s="261">
        <f t="shared" ref="AH8:AH71" si="5">S8</f>
        <v>1</v>
      </c>
      <c r="AI8" s="261"/>
      <c r="AJ8" s="272"/>
      <c r="AK8" s="341">
        <f t="shared" si="0"/>
        <v>0</v>
      </c>
    </row>
    <row r="9" spans="2:37" s="110" customFormat="1" outlineLevel="2" x14ac:dyDescent="0.25">
      <c r="B9" s="270" t="s">
        <v>84</v>
      </c>
      <c r="C9" s="185" t="s">
        <v>68</v>
      </c>
      <c r="D9" s="185" t="s">
        <v>69</v>
      </c>
      <c r="E9" s="185" t="s">
        <v>70</v>
      </c>
      <c r="F9" s="356" t="s">
        <v>85</v>
      </c>
      <c r="G9" s="313" t="s">
        <v>72</v>
      </c>
      <c r="H9" s="186" t="s">
        <v>86</v>
      </c>
      <c r="I9" s="187" t="s">
        <v>74</v>
      </c>
      <c r="J9" s="187" t="s">
        <v>75</v>
      </c>
      <c r="K9" s="187" t="s">
        <v>76</v>
      </c>
      <c r="L9" s="114" t="s">
        <v>77</v>
      </c>
      <c r="M9" s="114" t="s">
        <v>78</v>
      </c>
      <c r="N9" s="114" t="s">
        <v>79</v>
      </c>
      <c r="O9" s="114" t="s">
        <v>80</v>
      </c>
      <c r="P9" s="113" t="str">
        <f t="shared" si="1"/>
        <v>SAP-OG-SST</v>
      </c>
      <c r="R9" s="337">
        <v>1</v>
      </c>
      <c r="S9" s="261">
        <v>1</v>
      </c>
      <c r="T9" s="261">
        <v>1</v>
      </c>
      <c r="U9" s="231">
        <v>60</v>
      </c>
      <c r="V9" s="231">
        <v>60</v>
      </c>
      <c r="W9" s="272"/>
      <c r="X9" s="375"/>
      <c r="Y9" s="341">
        <f t="shared" si="2"/>
        <v>0</v>
      </c>
      <c r="Z9" s="353"/>
      <c r="AA9" s="337">
        <v>0.8</v>
      </c>
      <c r="AB9" s="261">
        <f t="shared" si="3"/>
        <v>1</v>
      </c>
      <c r="AC9" s="261"/>
      <c r="AD9" s="272"/>
      <c r="AE9" s="341">
        <f t="shared" si="4"/>
        <v>0</v>
      </c>
      <c r="AF9" s="351"/>
      <c r="AG9" s="337">
        <v>0.7</v>
      </c>
      <c r="AH9" s="261">
        <f t="shared" si="5"/>
        <v>1</v>
      </c>
      <c r="AI9" s="261"/>
      <c r="AJ9" s="272"/>
      <c r="AK9" s="341">
        <f t="shared" si="0"/>
        <v>0</v>
      </c>
    </row>
    <row r="10" spans="2:37" s="110" customFormat="1" outlineLevel="2" x14ac:dyDescent="0.25">
      <c r="B10" s="270" t="s">
        <v>87</v>
      </c>
      <c r="C10" s="185" t="s">
        <v>68</v>
      </c>
      <c r="D10" s="185" t="s">
        <v>69</v>
      </c>
      <c r="E10" s="185" t="s">
        <v>70</v>
      </c>
      <c r="F10" s="356" t="s">
        <v>88</v>
      </c>
      <c r="G10" s="313" t="s">
        <v>72</v>
      </c>
      <c r="H10" s="186" t="s">
        <v>89</v>
      </c>
      <c r="I10" s="187" t="s">
        <v>74</v>
      </c>
      <c r="J10" s="187" t="s">
        <v>75</v>
      </c>
      <c r="K10" s="187" t="s">
        <v>76</v>
      </c>
      <c r="L10" s="114" t="s">
        <v>77</v>
      </c>
      <c r="M10" s="114" t="s">
        <v>78</v>
      </c>
      <c r="N10" s="114" t="s">
        <v>79</v>
      </c>
      <c r="O10" s="114" t="s">
        <v>80</v>
      </c>
      <c r="P10" s="113" t="str">
        <f t="shared" si="1"/>
        <v>SAP-OG-SPW</v>
      </c>
      <c r="R10" s="337">
        <v>1</v>
      </c>
      <c r="S10" s="261">
        <v>1</v>
      </c>
      <c r="T10" s="261">
        <v>1</v>
      </c>
      <c r="U10" s="231">
        <v>60</v>
      </c>
      <c r="V10" s="231">
        <v>60</v>
      </c>
      <c r="W10" s="272"/>
      <c r="X10" s="375"/>
      <c r="Y10" s="341">
        <f t="shared" si="2"/>
        <v>0</v>
      </c>
      <c r="Z10" s="353"/>
      <c r="AA10" s="337">
        <v>0.5</v>
      </c>
      <c r="AB10" s="261">
        <f t="shared" si="3"/>
        <v>1</v>
      </c>
      <c r="AC10" s="261"/>
      <c r="AD10" s="272"/>
      <c r="AE10" s="341">
        <f t="shared" si="4"/>
        <v>0</v>
      </c>
      <c r="AF10" s="351"/>
      <c r="AG10" s="337">
        <v>0.3</v>
      </c>
      <c r="AH10" s="261">
        <f t="shared" si="5"/>
        <v>1</v>
      </c>
      <c r="AI10" s="261"/>
      <c r="AJ10" s="272"/>
      <c r="AK10" s="341">
        <f t="shared" si="0"/>
        <v>0</v>
      </c>
    </row>
    <row r="11" spans="2:37" s="110" customFormat="1" outlineLevel="2" x14ac:dyDescent="0.25">
      <c r="B11" s="270" t="s">
        <v>90</v>
      </c>
      <c r="C11" s="185" t="s">
        <v>68</v>
      </c>
      <c r="D11" s="185" t="s">
        <v>69</v>
      </c>
      <c r="E11" s="185" t="s">
        <v>70</v>
      </c>
      <c r="F11" s="356" t="s">
        <v>91</v>
      </c>
      <c r="G11" s="313" t="s">
        <v>72</v>
      </c>
      <c r="H11" s="186" t="s">
        <v>92</v>
      </c>
      <c r="I11" s="187" t="s">
        <v>74</v>
      </c>
      <c r="J11" s="187" t="s">
        <v>75</v>
      </c>
      <c r="K11" s="187" t="s">
        <v>76</v>
      </c>
      <c r="L11" s="114" t="s">
        <v>77</v>
      </c>
      <c r="M11" s="114" t="s">
        <v>78</v>
      </c>
      <c r="N11" s="114" t="s">
        <v>79</v>
      </c>
      <c r="O11" s="114" t="s">
        <v>80</v>
      </c>
      <c r="P11" s="113" t="str">
        <f t="shared" si="1"/>
        <v>SAP-OG-SJS</v>
      </c>
      <c r="R11" s="337">
        <v>1</v>
      </c>
      <c r="S11" s="261">
        <v>1</v>
      </c>
      <c r="T11" s="261">
        <v>1</v>
      </c>
      <c r="U11" s="231">
        <v>60</v>
      </c>
      <c r="V11" s="231">
        <v>60</v>
      </c>
      <c r="W11" s="272"/>
      <c r="X11" s="375"/>
      <c r="Y11" s="341">
        <f t="shared" si="2"/>
        <v>0</v>
      </c>
      <c r="Z11" s="353"/>
      <c r="AA11" s="337">
        <v>0.8</v>
      </c>
      <c r="AB11" s="261">
        <f t="shared" si="3"/>
        <v>1</v>
      </c>
      <c r="AC11" s="261"/>
      <c r="AD11" s="272"/>
      <c r="AE11" s="341">
        <f t="shared" si="4"/>
        <v>0</v>
      </c>
      <c r="AF11" s="351"/>
      <c r="AG11" s="337">
        <v>0.7</v>
      </c>
      <c r="AH11" s="261">
        <f t="shared" si="5"/>
        <v>1</v>
      </c>
      <c r="AI11" s="261"/>
      <c r="AJ11" s="272"/>
      <c r="AK11" s="341">
        <f t="shared" si="0"/>
        <v>0</v>
      </c>
    </row>
    <row r="12" spans="2:37" s="110" customFormat="1" outlineLevel="2" x14ac:dyDescent="0.25">
      <c r="B12" s="270" t="s">
        <v>93</v>
      </c>
      <c r="C12" s="185" t="s">
        <v>68</v>
      </c>
      <c r="D12" s="185" t="s">
        <v>69</v>
      </c>
      <c r="E12" s="185" t="s">
        <v>70</v>
      </c>
      <c r="F12" s="356" t="s">
        <v>94</v>
      </c>
      <c r="G12" s="313" t="s">
        <v>72</v>
      </c>
      <c r="H12" s="186" t="s">
        <v>95</v>
      </c>
      <c r="I12" s="187" t="s">
        <v>74</v>
      </c>
      <c r="J12" s="187" t="s">
        <v>75</v>
      </c>
      <c r="K12" s="187" t="s">
        <v>76</v>
      </c>
      <c r="L12" s="114" t="s">
        <v>77</v>
      </c>
      <c r="M12" s="114" t="s">
        <v>78</v>
      </c>
      <c r="N12" s="114" t="s">
        <v>79</v>
      </c>
      <c r="O12" s="114" t="s">
        <v>80</v>
      </c>
      <c r="P12" s="113" t="str">
        <f t="shared" si="1"/>
        <v>SAP-OG-SJW</v>
      </c>
      <c r="R12" s="337">
        <v>1</v>
      </c>
      <c r="S12" s="261">
        <v>1</v>
      </c>
      <c r="T12" s="261">
        <v>1</v>
      </c>
      <c r="U12" s="231">
        <v>60</v>
      </c>
      <c r="V12" s="231">
        <v>60</v>
      </c>
      <c r="W12" s="272"/>
      <c r="X12" s="375"/>
      <c r="Y12" s="341">
        <f t="shared" si="2"/>
        <v>0</v>
      </c>
      <c r="Z12" s="353"/>
      <c r="AA12" s="337">
        <v>0.8</v>
      </c>
      <c r="AB12" s="261">
        <f t="shared" si="3"/>
        <v>1</v>
      </c>
      <c r="AC12" s="261"/>
      <c r="AD12" s="272"/>
      <c r="AE12" s="341">
        <f t="shared" si="4"/>
        <v>0</v>
      </c>
      <c r="AF12" s="351"/>
      <c r="AG12" s="337">
        <v>0.7</v>
      </c>
      <c r="AH12" s="261">
        <f t="shared" si="5"/>
        <v>1</v>
      </c>
      <c r="AI12" s="261"/>
      <c r="AJ12" s="272"/>
      <c r="AK12" s="341">
        <f t="shared" si="0"/>
        <v>0</v>
      </c>
    </row>
    <row r="13" spans="2:37" s="110" customFormat="1" outlineLevel="2" x14ac:dyDescent="0.25">
      <c r="B13" s="270" t="s">
        <v>96</v>
      </c>
      <c r="C13" s="185" t="s">
        <v>68</v>
      </c>
      <c r="D13" s="185" t="s">
        <v>69</v>
      </c>
      <c r="E13" s="185" t="s">
        <v>70</v>
      </c>
      <c r="F13" s="356" t="s">
        <v>97</v>
      </c>
      <c r="G13" s="313" t="s">
        <v>72</v>
      </c>
      <c r="H13" s="186" t="s">
        <v>98</v>
      </c>
      <c r="I13" s="187" t="s">
        <v>74</v>
      </c>
      <c r="J13" s="187" t="s">
        <v>75</v>
      </c>
      <c r="K13" s="187" t="s">
        <v>76</v>
      </c>
      <c r="L13" s="114" t="s">
        <v>77</v>
      </c>
      <c r="M13" s="114" t="s">
        <v>78</v>
      </c>
      <c r="N13" s="114" t="s">
        <v>79</v>
      </c>
      <c r="O13" s="114" t="s">
        <v>80</v>
      </c>
      <c r="P13" s="113" t="str">
        <f t="shared" si="1"/>
        <v>SAP-OG-SJX</v>
      </c>
      <c r="R13" s="337">
        <v>1</v>
      </c>
      <c r="S13" s="261">
        <v>1</v>
      </c>
      <c r="T13" s="261">
        <v>1</v>
      </c>
      <c r="U13" s="231">
        <v>60</v>
      </c>
      <c r="V13" s="231">
        <v>60</v>
      </c>
      <c r="W13" s="272"/>
      <c r="X13" s="375"/>
      <c r="Y13" s="341">
        <f t="shared" si="2"/>
        <v>0</v>
      </c>
      <c r="Z13" s="353"/>
      <c r="AA13" s="337">
        <v>0.8</v>
      </c>
      <c r="AB13" s="261">
        <f t="shared" si="3"/>
        <v>1</v>
      </c>
      <c r="AC13" s="261"/>
      <c r="AD13" s="272"/>
      <c r="AE13" s="341">
        <f t="shared" si="4"/>
        <v>0</v>
      </c>
      <c r="AF13" s="351"/>
      <c r="AG13" s="337">
        <v>0.7</v>
      </c>
      <c r="AH13" s="261">
        <f t="shared" si="5"/>
        <v>1</v>
      </c>
      <c r="AI13" s="261"/>
      <c r="AJ13" s="272"/>
      <c r="AK13" s="341">
        <f t="shared" si="0"/>
        <v>0</v>
      </c>
    </row>
    <row r="14" spans="2:37" s="110" customFormat="1" outlineLevel="2" x14ac:dyDescent="0.25">
      <c r="B14" s="274" t="s">
        <v>99</v>
      </c>
      <c r="C14" s="185" t="s">
        <v>68</v>
      </c>
      <c r="D14" s="185" t="s">
        <v>69</v>
      </c>
      <c r="E14" s="185" t="s">
        <v>70</v>
      </c>
      <c r="F14" s="279" t="s">
        <v>100</v>
      </c>
      <c r="G14" s="314" t="s">
        <v>72</v>
      </c>
      <c r="H14" s="186" t="s">
        <v>101</v>
      </c>
      <c r="I14" s="187" t="s">
        <v>74</v>
      </c>
      <c r="J14" s="187" t="s">
        <v>75</v>
      </c>
      <c r="K14" s="187" t="s">
        <v>76</v>
      </c>
      <c r="L14" s="114" t="s">
        <v>77</v>
      </c>
      <c r="M14" s="114" t="s">
        <v>78</v>
      </c>
      <c r="N14" s="114" t="s">
        <v>79</v>
      </c>
      <c r="O14" s="114" t="s">
        <v>80</v>
      </c>
      <c r="P14" s="113" t="str">
        <f>H14&amp;""</f>
        <v>SAP-OD-PZ2</v>
      </c>
      <c r="Q14" s="111"/>
      <c r="R14" s="337">
        <v>1</v>
      </c>
      <c r="S14" s="261">
        <v>1</v>
      </c>
      <c r="T14" s="261">
        <v>1</v>
      </c>
      <c r="U14" s="231">
        <v>60</v>
      </c>
      <c r="V14" s="261">
        <v>60</v>
      </c>
      <c r="W14" s="272"/>
      <c r="X14" s="375"/>
      <c r="Y14" s="341">
        <f>R14*S14*U14*W14</f>
        <v>0</v>
      </c>
      <c r="Z14" s="353"/>
      <c r="AA14" s="337">
        <v>0.8</v>
      </c>
      <c r="AB14" s="261">
        <f t="shared" si="3"/>
        <v>1</v>
      </c>
      <c r="AC14" s="261"/>
      <c r="AD14" s="272"/>
      <c r="AE14" s="341">
        <f>AB14*AA14*AD14*12</f>
        <v>0</v>
      </c>
      <c r="AF14" s="351"/>
      <c r="AG14" s="337">
        <v>0.7</v>
      </c>
      <c r="AH14" s="261">
        <f t="shared" si="5"/>
        <v>1</v>
      </c>
      <c r="AI14" s="261"/>
      <c r="AJ14" s="272"/>
      <c r="AK14" s="341">
        <f t="shared" si="0"/>
        <v>0</v>
      </c>
    </row>
    <row r="15" spans="2:37" s="110" customFormat="1" outlineLevel="2" x14ac:dyDescent="0.25">
      <c r="B15" s="191"/>
      <c r="C15" s="191"/>
      <c r="D15" s="191"/>
      <c r="E15" s="191"/>
      <c r="F15" s="191" t="str">
        <f>"Zwischensumme "&amp;E7</f>
        <v>Zwischensumme Obligatorische Gesamtlandschaft</v>
      </c>
      <c r="G15" s="191"/>
      <c r="H15" s="191"/>
      <c r="I15" s="191"/>
      <c r="J15" s="191"/>
      <c r="K15" s="191"/>
      <c r="L15" s="191"/>
      <c r="M15" s="191"/>
      <c r="N15" s="191"/>
      <c r="O15" s="191"/>
      <c r="P15" s="191"/>
      <c r="R15" s="191"/>
      <c r="S15" s="191"/>
      <c r="T15" s="191"/>
      <c r="U15" s="191"/>
      <c r="V15" s="191"/>
      <c r="W15" s="191"/>
      <c r="X15" s="191"/>
      <c r="Y15" s="384">
        <f>SUM(Y7:Y14)</f>
        <v>0</v>
      </c>
      <c r="Z15" s="353"/>
      <c r="AA15" s="191"/>
      <c r="AB15" s="191"/>
      <c r="AC15" s="191"/>
      <c r="AD15" s="191"/>
      <c r="AE15" s="384">
        <f>SUM(AE7:AE14)</f>
        <v>0</v>
      </c>
      <c r="AF15" s="351"/>
      <c r="AG15" s="191"/>
      <c r="AH15" s="191"/>
      <c r="AI15" s="191"/>
      <c r="AJ15" s="191"/>
      <c r="AK15" s="384">
        <f>SUM(AK7:AK14)</f>
        <v>0</v>
      </c>
    </row>
    <row r="16" spans="2:37" s="110" customFormat="1" outlineLevel="2" x14ac:dyDescent="0.25">
      <c r="B16" s="274" t="s">
        <v>102</v>
      </c>
      <c r="C16" s="185" t="s">
        <v>103</v>
      </c>
      <c r="D16" s="185" t="s">
        <v>104</v>
      </c>
      <c r="E16" s="185" t="s">
        <v>105</v>
      </c>
      <c r="F16" s="268" t="s">
        <v>106</v>
      </c>
      <c r="G16" s="314" t="s">
        <v>74</v>
      </c>
      <c r="H16" s="186" t="s">
        <v>107</v>
      </c>
      <c r="I16" s="187" t="s">
        <v>74</v>
      </c>
      <c r="J16" s="187" t="s">
        <v>75</v>
      </c>
      <c r="K16" s="187" t="s">
        <v>108</v>
      </c>
      <c r="L16" s="114" t="s">
        <v>77</v>
      </c>
      <c r="M16" s="114" t="s">
        <v>30</v>
      </c>
      <c r="N16" s="114" t="s">
        <v>30</v>
      </c>
      <c r="O16" s="114" t="s">
        <v>30</v>
      </c>
      <c r="P16" s="113" t="str">
        <f>H16&amp;""</f>
        <v>SAP-BB-BER</v>
      </c>
      <c r="Q16" s="111"/>
      <c r="R16" s="337">
        <v>1</v>
      </c>
      <c r="S16" s="261">
        <v>1</v>
      </c>
      <c r="T16" s="261"/>
      <c r="U16" s="231">
        <v>60</v>
      </c>
      <c r="V16" s="261"/>
      <c r="W16" s="272"/>
      <c r="X16" s="375"/>
      <c r="Y16" s="341">
        <f>R16*S16*U16*W16</f>
        <v>0</v>
      </c>
      <c r="Z16" s="353"/>
      <c r="AA16" s="337">
        <v>0.8</v>
      </c>
      <c r="AB16" s="261">
        <f t="shared" si="3"/>
        <v>1</v>
      </c>
      <c r="AC16" s="261"/>
      <c r="AD16" s="272"/>
      <c r="AE16" s="341">
        <f>S16*AA16*AD16</f>
        <v>0</v>
      </c>
      <c r="AF16" s="351"/>
      <c r="AG16" s="337">
        <v>0.7</v>
      </c>
      <c r="AH16" s="261">
        <f t="shared" si="5"/>
        <v>1</v>
      </c>
      <c r="AI16" s="261"/>
      <c r="AJ16" s="272"/>
      <c r="AK16" s="341">
        <f>AH16*AG16*AJ16*12</f>
        <v>0</v>
      </c>
    </row>
    <row r="17" spans="2:37" s="110" customFormat="1" outlineLevel="2" x14ac:dyDescent="0.25">
      <c r="B17" s="274" t="s">
        <v>109</v>
      </c>
      <c r="C17" s="185" t="s">
        <v>103</v>
      </c>
      <c r="D17" s="185" t="s">
        <v>104</v>
      </c>
      <c r="E17" s="185" t="s">
        <v>105</v>
      </c>
      <c r="F17" s="268" t="s">
        <v>110</v>
      </c>
      <c r="G17" s="314" t="s">
        <v>74</v>
      </c>
      <c r="H17" s="186" t="s">
        <v>111</v>
      </c>
      <c r="I17" s="187" t="s">
        <v>74</v>
      </c>
      <c r="J17" s="187" t="s">
        <v>112</v>
      </c>
      <c r="K17" s="187" t="s">
        <v>113</v>
      </c>
      <c r="L17" s="114" t="s">
        <v>77</v>
      </c>
      <c r="M17" s="114" t="s">
        <v>114</v>
      </c>
      <c r="N17" s="114" t="s">
        <v>79</v>
      </c>
      <c r="O17" s="114" t="s">
        <v>30</v>
      </c>
      <c r="P17" s="113" t="str">
        <f t="shared" ref="P17:P18" si="6">H17&amp;"-"&amp;M17</f>
        <v>SAP-BB-SID-Bronze</v>
      </c>
      <c r="Q17" s="111"/>
      <c r="R17" s="337">
        <v>1</v>
      </c>
      <c r="S17" s="261">
        <v>27</v>
      </c>
      <c r="T17" s="261"/>
      <c r="U17" s="231">
        <v>60</v>
      </c>
      <c r="V17" s="261"/>
      <c r="W17" s="272"/>
      <c r="X17" s="375"/>
      <c r="Y17" s="341">
        <f t="shared" ref="Y17:Y18" si="7">R17*S17*U17*W17</f>
        <v>0</v>
      </c>
      <c r="Z17" s="353"/>
      <c r="AA17" s="337">
        <v>0.8</v>
      </c>
      <c r="AB17" s="261">
        <f t="shared" si="3"/>
        <v>27</v>
      </c>
      <c r="AC17" s="261"/>
      <c r="AD17" s="272"/>
      <c r="AE17" s="341">
        <f>S17*AA17*AD17</f>
        <v>0</v>
      </c>
      <c r="AF17" s="351"/>
      <c r="AG17" s="337">
        <v>0.7</v>
      </c>
      <c r="AH17" s="261">
        <f t="shared" si="5"/>
        <v>27</v>
      </c>
      <c r="AI17" s="261"/>
      <c r="AJ17" s="272"/>
      <c r="AK17" s="341">
        <f>AH17*AG17*AJ17*12</f>
        <v>0</v>
      </c>
    </row>
    <row r="18" spans="2:37" s="110" customFormat="1" outlineLevel="2" x14ac:dyDescent="0.25">
      <c r="B18" s="274" t="s">
        <v>115</v>
      </c>
      <c r="C18" s="185" t="s">
        <v>103</v>
      </c>
      <c r="D18" s="185" t="s">
        <v>104</v>
      </c>
      <c r="E18" s="185" t="s">
        <v>105</v>
      </c>
      <c r="F18" s="268" t="s">
        <v>110</v>
      </c>
      <c r="G18" s="314" t="s">
        <v>74</v>
      </c>
      <c r="H18" s="186" t="s">
        <v>111</v>
      </c>
      <c r="I18" s="187" t="s">
        <v>74</v>
      </c>
      <c r="J18" s="187" t="s">
        <v>112</v>
      </c>
      <c r="K18" s="187" t="s">
        <v>113</v>
      </c>
      <c r="L18" s="114" t="s">
        <v>77</v>
      </c>
      <c r="M18" s="114" t="s">
        <v>116</v>
      </c>
      <c r="N18" s="114" t="s">
        <v>79</v>
      </c>
      <c r="O18" s="114" t="s">
        <v>30</v>
      </c>
      <c r="P18" s="113" t="str">
        <f t="shared" si="6"/>
        <v>SAP-BB-SID-Gold</v>
      </c>
      <c r="Q18" s="111"/>
      <c r="R18" s="337">
        <v>1</v>
      </c>
      <c r="S18" s="261">
        <v>7</v>
      </c>
      <c r="T18" s="261"/>
      <c r="U18" s="231">
        <v>60</v>
      </c>
      <c r="V18" s="261"/>
      <c r="W18" s="272"/>
      <c r="X18" s="375"/>
      <c r="Y18" s="341">
        <f t="shared" si="7"/>
        <v>0</v>
      </c>
      <c r="Z18" s="353"/>
      <c r="AA18" s="337">
        <v>0.8</v>
      </c>
      <c r="AB18" s="261">
        <f t="shared" si="3"/>
        <v>7</v>
      </c>
      <c r="AC18" s="261"/>
      <c r="AD18" s="272"/>
      <c r="AE18" s="341">
        <f>S18*AA18*AD18</f>
        <v>0</v>
      </c>
      <c r="AF18" s="351"/>
      <c r="AG18" s="337">
        <v>0.7</v>
      </c>
      <c r="AH18" s="261">
        <f t="shared" si="5"/>
        <v>7</v>
      </c>
      <c r="AI18" s="261"/>
      <c r="AJ18" s="272"/>
      <c r="AK18" s="341">
        <f>AH18*AG18*AJ18*12</f>
        <v>0</v>
      </c>
    </row>
    <row r="19" spans="2:37" s="110" customFormat="1" outlineLevel="2" x14ac:dyDescent="0.25">
      <c r="B19" s="191"/>
      <c r="C19" s="191"/>
      <c r="D19" s="191"/>
      <c r="E19" s="191"/>
      <c r="F19" s="191" t="str">
        <f>"Zwischensumme "&amp;E16</f>
        <v xml:space="preserve">Zwischensumme SAP Basis Betriebsleistungen </v>
      </c>
      <c r="G19" s="191"/>
      <c r="H19" s="191"/>
      <c r="I19" s="191"/>
      <c r="J19" s="191"/>
      <c r="K19" s="191"/>
      <c r="L19" s="191"/>
      <c r="M19" s="191"/>
      <c r="N19" s="191"/>
      <c r="O19" s="191"/>
      <c r="P19" s="191"/>
      <c r="R19" s="191"/>
      <c r="S19" s="191"/>
      <c r="T19" s="191"/>
      <c r="U19" s="191"/>
      <c r="V19" s="191"/>
      <c r="W19" s="191"/>
      <c r="X19" s="191"/>
      <c r="Y19" s="384">
        <f>SUM(Y16:Y18)</f>
        <v>0</v>
      </c>
      <c r="Z19" s="353"/>
      <c r="AA19" s="191"/>
      <c r="AB19" s="191"/>
      <c r="AC19" s="191"/>
      <c r="AD19" s="191"/>
      <c r="AE19" s="384">
        <f>SUM(AE16:AE18)</f>
        <v>0</v>
      </c>
      <c r="AF19" s="351"/>
      <c r="AG19" s="191"/>
      <c r="AH19" s="191"/>
      <c r="AI19" s="191"/>
      <c r="AJ19" s="191"/>
      <c r="AK19" s="384">
        <f>SUM(AK16:AK18)</f>
        <v>0</v>
      </c>
    </row>
    <row r="20" spans="2:37" s="110" customFormat="1" outlineLevel="2" x14ac:dyDescent="0.25">
      <c r="B20" s="274" t="s">
        <v>117</v>
      </c>
      <c r="C20" s="185" t="s">
        <v>68</v>
      </c>
      <c r="D20" s="185" t="s">
        <v>69</v>
      </c>
      <c r="E20" s="185" t="s">
        <v>118</v>
      </c>
      <c r="F20" s="268" t="s">
        <v>119</v>
      </c>
      <c r="G20" s="314" t="s">
        <v>72</v>
      </c>
      <c r="H20" s="186" t="s">
        <v>120</v>
      </c>
      <c r="I20" s="187" t="s">
        <v>72</v>
      </c>
      <c r="J20" s="187" t="s">
        <v>75</v>
      </c>
      <c r="K20" s="187" t="s">
        <v>76</v>
      </c>
      <c r="L20" s="114" t="s">
        <v>77</v>
      </c>
      <c r="M20" s="114" t="s">
        <v>78</v>
      </c>
      <c r="N20" s="114" t="s">
        <v>79</v>
      </c>
      <c r="O20" s="114" t="s">
        <v>80</v>
      </c>
      <c r="P20" s="113" t="str">
        <f>H20&amp;""</f>
        <v>SAP-OE-EA</v>
      </c>
      <c r="R20" s="337">
        <v>0.9</v>
      </c>
      <c r="S20" s="261">
        <v>1</v>
      </c>
      <c r="T20" s="261"/>
      <c r="U20" s="231">
        <v>12</v>
      </c>
      <c r="V20" s="261">
        <v>3</v>
      </c>
      <c r="W20" s="272"/>
      <c r="X20" s="375"/>
      <c r="Y20" s="341">
        <f>R20*S20*U20*W20</f>
        <v>0</v>
      </c>
      <c r="Z20" s="353"/>
      <c r="AA20" s="337">
        <v>0.1</v>
      </c>
      <c r="AB20" s="261">
        <f t="shared" si="3"/>
        <v>1</v>
      </c>
      <c r="AC20" s="261"/>
      <c r="AD20" s="272"/>
      <c r="AE20" s="341">
        <f t="shared" ref="AE20:AE29" si="8">S20*AA20*AD20</f>
        <v>0</v>
      </c>
      <c r="AF20" s="351"/>
      <c r="AG20" s="337">
        <v>0.1</v>
      </c>
      <c r="AH20" s="261">
        <f t="shared" si="5"/>
        <v>1</v>
      </c>
      <c r="AI20" s="261"/>
      <c r="AJ20" s="272"/>
      <c r="AK20" s="341">
        <f t="shared" ref="AK20:AK31" si="9">AH20*AG20*AJ20*12</f>
        <v>0</v>
      </c>
    </row>
    <row r="21" spans="2:37" s="110" customFormat="1" outlineLevel="2" x14ac:dyDescent="0.25">
      <c r="B21" s="274" t="s">
        <v>121</v>
      </c>
      <c r="C21" s="185" t="s">
        <v>68</v>
      </c>
      <c r="D21" s="185" t="s">
        <v>69</v>
      </c>
      <c r="E21" s="185" t="s">
        <v>118</v>
      </c>
      <c r="F21" s="268" t="s">
        <v>122</v>
      </c>
      <c r="G21" s="314" t="s">
        <v>72</v>
      </c>
      <c r="H21" s="186" t="s">
        <v>123</v>
      </c>
      <c r="I21" s="187" t="s">
        <v>72</v>
      </c>
      <c r="J21" s="187" t="s">
        <v>75</v>
      </c>
      <c r="K21" s="187" t="s">
        <v>76</v>
      </c>
      <c r="L21" s="114" t="s">
        <v>77</v>
      </c>
      <c r="M21" s="114" t="s">
        <v>78</v>
      </c>
      <c r="N21" s="114" t="s">
        <v>79</v>
      </c>
      <c r="O21" s="114" t="s">
        <v>80</v>
      </c>
      <c r="P21" s="113" t="str">
        <f t="shared" ref="P21:P31" si="10">H21&amp;""</f>
        <v>SAP-OE-PO</v>
      </c>
      <c r="R21" s="337">
        <v>0.1</v>
      </c>
      <c r="S21" s="261">
        <v>1</v>
      </c>
      <c r="T21" s="261"/>
      <c r="U21" s="231">
        <v>12</v>
      </c>
      <c r="V21" s="261">
        <v>3</v>
      </c>
      <c r="W21" s="272"/>
      <c r="X21" s="375"/>
      <c r="Y21" s="341">
        <f t="shared" ref="Y21:Y31" si="11">R21*S21*U21*W21</f>
        <v>0</v>
      </c>
      <c r="Z21" s="353"/>
      <c r="AA21" s="337">
        <v>0</v>
      </c>
      <c r="AB21" s="261">
        <f t="shared" si="3"/>
        <v>1</v>
      </c>
      <c r="AC21" s="261"/>
      <c r="AD21" s="272"/>
      <c r="AE21" s="341">
        <f t="shared" si="8"/>
        <v>0</v>
      </c>
      <c r="AF21" s="351"/>
      <c r="AG21" s="337">
        <v>0</v>
      </c>
      <c r="AH21" s="261">
        <f t="shared" si="5"/>
        <v>1</v>
      </c>
      <c r="AI21" s="261"/>
      <c r="AJ21" s="272"/>
      <c r="AK21" s="341">
        <f t="shared" si="9"/>
        <v>0</v>
      </c>
    </row>
    <row r="22" spans="2:37" s="110" customFormat="1" outlineLevel="2" x14ac:dyDescent="0.25">
      <c r="B22" s="274" t="s">
        <v>124</v>
      </c>
      <c r="C22" s="185" t="s">
        <v>68</v>
      </c>
      <c r="D22" s="185" t="s">
        <v>69</v>
      </c>
      <c r="E22" s="185" t="s">
        <v>118</v>
      </c>
      <c r="F22" s="268" t="s">
        <v>125</v>
      </c>
      <c r="G22" s="314" t="s">
        <v>72</v>
      </c>
      <c r="H22" s="186" t="s">
        <v>126</v>
      </c>
      <c r="I22" s="187" t="s">
        <v>72</v>
      </c>
      <c r="J22" s="187" t="s">
        <v>75</v>
      </c>
      <c r="K22" s="187" t="s">
        <v>76</v>
      </c>
      <c r="L22" s="114" t="s">
        <v>77</v>
      </c>
      <c r="M22" s="114" t="s">
        <v>78</v>
      </c>
      <c r="N22" s="114" t="s">
        <v>79</v>
      </c>
      <c r="O22" s="114" t="s">
        <v>80</v>
      </c>
      <c r="P22" s="113" t="str">
        <f t="shared" si="10"/>
        <v>SAP-OE-FS</v>
      </c>
      <c r="Q22" s="111"/>
      <c r="R22" s="337">
        <v>0.1</v>
      </c>
      <c r="S22" s="261">
        <v>1</v>
      </c>
      <c r="T22" s="261"/>
      <c r="U22" s="231">
        <v>12</v>
      </c>
      <c r="V22" s="261">
        <v>3</v>
      </c>
      <c r="W22" s="272"/>
      <c r="X22" s="375"/>
      <c r="Y22" s="341">
        <f t="shared" si="11"/>
        <v>0</v>
      </c>
      <c r="Z22" s="353"/>
      <c r="AA22" s="337">
        <v>0</v>
      </c>
      <c r="AB22" s="261">
        <f t="shared" si="3"/>
        <v>1</v>
      </c>
      <c r="AC22" s="261"/>
      <c r="AD22" s="272"/>
      <c r="AE22" s="341">
        <f t="shared" si="8"/>
        <v>0</v>
      </c>
      <c r="AF22" s="351"/>
      <c r="AG22" s="337">
        <v>0</v>
      </c>
      <c r="AH22" s="261">
        <f t="shared" si="5"/>
        <v>1</v>
      </c>
      <c r="AI22" s="261"/>
      <c r="AJ22" s="272"/>
      <c r="AK22" s="341">
        <f t="shared" si="9"/>
        <v>0</v>
      </c>
    </row>
    <row r="23" spans="2:37" s="110" customFormat="1" outlineLevel="2" x14ac:dyDescent="0.25">
      <c r="B23" s="274" t="s">
        <v>127</v>
      </c>
      <c r="C23" s="185" t="s">
        <v>68</v>
      </c>
      <c r="D23" s="185" t="s">
        <v>69</v>
      </c>
      <c r="E23" s="185" t="s">
        <v>118</v>
      </c>
      <c r="F23" s="271" t="s">
        <v>128</v>
      </c>
      <c r="G23" s="314" t="s">
        <v>72</v>
      </c>
      <c r="H23" s="186" t="s">
        <v>129</v>
      </c>
      <c r="I23" s="187" t="s">
        <v>72</v>
      </c>
      <c r="J23" s="187" t="s">
        <v>75</v>
      </c>
      <c r="K23" s="187" t="s">
        <v>76</v>
      </c>
      <c r="L23" s="114" t="s">
        <v>77</v>
      </c>
      <c r="M23" s="114" t="s">
        <v>78</v>
      </c>
      <c r="N23" s="114" t="s">
        <v>79</v>
      </c>
      <c r="O23" s="114" t="s">
        <v>80</v>
      </c>
      <c r="P23" s="113" t="str">
        <f t="shared" si="10"/>
        <v>SAP-OE-CRM</v>
      </c>
      <c r="Q23" s="111"/>
      <c r="R23" s="337">
        <v>0.25</v>
      </c>
      <c r="S23" s="261">
        <v>1</v>
      </c>
      <c r="T23" s="261"/>
      <c r="U23" s="231">
        <v>12</v>
      </c>
      <c r="V23" s="261">
        <v>3</v>
      </c>
      <c r="W23" s="272"/>
      <c r="X23" s="375"/>
      <c r="Y23" s="341">
        <f t="shared" si="11"/>
        <v>0</v>
      </c>
      <c r="Z23" s="353"/>
      <c r="AA23" s="337">
        <v>0</v>
      </c>
      <c r="AB23" s="261">
        <f t="shared" si="3"/>
        <v>1</v>
      </c>
      <c r="AC23" s="261"/>
      <c r="AD23" s="272"/>
      <c r="AE23" s="341">
        <f t="shared" si="8"/>
        <v>0</v>
      </c>
      <c r="AF23" s="351"/>
      <c r="AG23" s="337">
        <v>0</v>
      </c>
      <c r="AH23" s="261">
        <f t="shared" si="5"/>
        <v>1</v>
      </c>
      <c r="AI23" s="261"/>
      <c r="AJ23" s="272"/>
      <c r="AK23" s="341">
        <f t="shared" si="9"/>
        <v>0</v>
      </c>
    </row>
    <row r="24" spans="2:37" s="110" customFormat="1" outlineLevel="2" x14ac:dyDescent="0.25">
      <c r="B24" s="274" t="s">
        <v>130</v>
      </c>
      <c r="C24" s="185" t="s">
        <v>68</v>
      </c>
      <c r="D24" s="185" t="s">
        <v>69</v>
      </c>
      <c r="E24" s="185" t="s">
        <v>118</v>
      </c>
      <c r="F24" s="268" t="s">
        <v>131</v>
      </c>
      <c r="G24" s="314" t="s">
        <v>72</v>
      </c>
      <c r="H24" s="186" t="s">
        <v>132</v>
      </c>
      <c r="I24" s="187" t="s">
        <v>72</v>
      </c>
      <c r="J24" s="187" t="s">
        <v>75</v>
      </c>
      <c r="K24" s="187" t="s">
        <v>76</v>
      </c>
      <c r="L24" s="114" t="s">
        <v>77</v>
      </c>
      <c r="M24" s="114" t="s">
        <v>78</v>
      </c>
      <c r="N24" s="114" t="s">
        <v>79</v>
      </c>
      <c r="O24" s="114" t="s">
        <v>80</v>
      </c>
      <c r="P24" s="113" t="str">
        <f t="shared" si="10"/>
        <v>SAP-OE-POR</v>
      </c>
      <c r="Q24" s="111"/>
      <c r="R24" s="337">
        <v>0.2</v>
      </c>
      <c r="S24" s="261">
        <v>1</v>
      </c>
      <c r="T24" s="261"/>
      <c r="U24" s="231">
        <v>12</v>
      </c>
      <c r="V24" s="261">
        <v>3</v>
      </c>
      <c r="W24" s="272"/>
      <c r="X24" s="375"/>
      <c r="Y24" s="341">
        <f t="shared" si="11"/>
        <v>0</v>
      </c>
      <c r="Z24" s="353"/>
      <c r="AA24" s="337">
        <v>0</v>
      </c>
      <c r="AB24" s="261">
        <f t="shared" si="3"/>
        <v>1</v>
      </c>
      <c r="AC24" s="261"/>
      <c r="AD24" s="272"/>
      <c r="AE24" s="341">
        <f t="shared" si="8"/>
        <v>0</v>
      </c>
      <c r="AF24" s="351"/>
      <c r="AG24" s="337">
        <v>0</v>
      </c>
      <c r="AH24" s="261">
        <f t="shared" si="5"/>
        <v>1</v>
      </c>
      <c r="AI24" s="261"/>
      <c r="AJ24" s="272"/>
      <c r="AK24" s="341">
        <f t="shared" si="9"/>
        <v>0</v>
      </c>
    </row>
    <row r="25" spans="2:37" s="110" customFormat="1" outlineLevel="2" x14ac:dyDescent="0.25">
      <c r="B25" s="274" t="s">
        <v>133</v>
      </c>
      <c r="C25" s="185" t="s">
        <v>68</v>
      </c>
      <c r="D25" s="185" t="s">
        <v>69</v>
      </c>
      <c r="E25" s="185" t="s">
        <v>118</v>
      </c>
      <c r="F25" s="268" t="s">
        <v>134</v>
      </c>
      <c r="G25" s="314" t="s">
        <v>72</v>
      </c>
      <c r="H25" s="186" t="s">
        <v>135</v>
      </c>
      <c r="I25" s="187" t="s">
        <v>72</v>
      </c>
      <c r="J25" s="187" t="s">
        <v>75</v>
      </c>
      <c r="K25" s="187" t="s">
        <v>76</v>
      </c>
      <c r="L25" s="114" t="s">
        <v>77</v>
      </c>
      <c r="M25" s="114" t="s">
        <v>78</v>
      </c>
      <c r="N25" s="114" t="s">
        <v>79</v>
      </c>
      <c r="O25" s="114" t="s">
        <v>80</v>
      </c>
      <c r="P25" s="113" t="str">
        <f t="shared" si="10"/>
        <v>SAP-OE-IDM</v>
      </c>
      <c r="Q25" s="111"/>
      <c r="R25" s="337">
        <v>0.2</v>
      </c>
      <c r="S25" s="261">
        <v>1</v>
      </c>
      <c r="T25" s="261"/>
      <c r="U25" s="231">
        <v>12</v>
      </c>
      <c r="V25" s="261">
        <v>3</v>
      </c>
      <c r="W25" s="272"/>
      <c r="X25" s="375"/>
      <c r="Y25" s="341">
        <f t="shared" si="11"/>
        <v>0</v>
      </c>
      <c r="Z25" s="353"/>
      <c r="AA25" s="337">
        <v>0</v>
      </c>
      <c r="AB25" s="261">
        <f t="shared" si="3"/>
        <v>1</v>
      </c>
      <c r="AC25" s="261"/>
      <c r="AD25" s="272"/>
      <c r="AE25" s="341">
        <f t="shared" si="8"/>
        <v>0</v>
      </c>
      <c r="AF25" s="351"/>
      <c r="AG25" s="337">
        <v>0</v>
      </c>
      <c r="AH25" s="261">
        <f t="shared" si="5"/>
        <v>1</v>
      </c>
      <c r="AI25" s="261"/>
      <c r="AJ25" s="272"/>
      <c r="AK25" s="341">
        <f t="shared" si="9"/>
        <v>0</v>
      </c>
    </row>
    <row r="26" spans="2:37" s="110" customFormat="1" outlineLevel="2" x14ac:dyDescent="0.25">
      <c r="B26" s="274" t="s">
        <v>136</v>
      </c>
      <c r="C26" s="185" t="s">
        <v>68</v>
      </c>
      <c r="D26" s="185" t="s">
        <v>69</v>
      </c>
      <c r="E26" s="185" t="s">
        <v>118</v>
      </c>
      <c r="F26" s="268" t="s">
        <v>137</v>
      </c>
      <c r="G26" s="314" t="s">
        <v>72</v>
      </c>
      <c r="H26" s="186" t="s">
        <v>138</v>
      </c>
      <c r="I26" s="187" t="s">
        <v>72</v>
      </c>
      <c r="J26" s="187" t="s">
        <v>75</v>
      </c>
      <c r="K26" s="187" t="s">
        <v>76</v>
      </c>
      <c r="L26" s="114" t="s">
        <v>77</v>
      </c>
      <c r="M26" s="114" t="s">
        <v>78</v>
      </c>
      <c r="N26" s="114" t="s">
        <v>79</v>
      </c>
      <c r="O26" s="114" t="s">
        <v>80</v>
      </c>
      <c r="P26" s="113" t="str">
        <f t="shared" si="10"/>
        <v>SAP-OE-ZBV</v>
      </c>
      <c r="Q26" s="111"/>
      <c r="R26" s="337">
        <v>0.5</v>
      </c>
      <c r="S26" s="261">
        <v>1</v>
      </c>
      <c r="T26" s="261"/>
      <c r="U26" s="231">
        <v>12</v>
      </c>
      <c r="V26" s="261">
        <v>3</v>
      </c>
      <c r="W26" s="272"/>
      <c r="X26" s="375"/>
      <c r="Y26" s="341">
        <f t="shared" si="11"/>
        <v>0</v>
      </c>
      <c r="Z26" s="353"/>
      <c r="AA26" s="337">
        <v>0</v>
      </c>
      <c r="AB26" s="261">
        <f t="shared" si="3"/>
        <v>1</v>
      </c>
      <c r="AC26" s="261"/>
      <c r="AD26" s="272"/>
      <c r="AE26" s="341">
        <f t="shared" si="8"/>
        <v>0</v>
      </c>
      <c r="AF26" s="351"/>
      <c r="AG26" s="337">
        <v>0</v>
      </c>
      <c r="AH26" s="261">
        <f t="shared" si="5"/>
        <v>1</v>
      </c>
      <c r="AI26" s="261"/>
      <c r="AJ26" s="272"/>
      <c r="AK26" s="341">
        <f t="shared" si="9"/>
        <v>0</v>
      </c>
    </row>
    <row r="27" spans="2:37" s="110" customFormat="1" outlineLevel="2" x14ac:dyDescent="0.25">
      <c r="B27" s="274" t="s">
        <v>139</v>
      </c>
      <c r="C27" s="185" t="s">
        <v>68</v>
      </c>
      <c r="D27" s="185" t="s">
        <v>69</v>
      </c>
      <c r="E27" s="185" t="s">
        <v>118</v>
      </c>
      <c r="F27" s="268" t="s">
        <v>140</v>
      </c>
      <c r="G27" s="314" t="s">
        <v>72</v>
      </c>
      <c r="H27" s="186" t="s">
        <v>141</v>
      </c>
      <c r="I27" s="187" t="s">
        <v>72</v>
      </c>
      <c r="J27" s="187" t="s">
        <v>75</v>
      </c>
      <c r="K27" s="187" t="s">
        <v>76</v>
      </c>
      <c r="L27" s="114" t="s">
        <v>77</v>
      </c>
      <c r="M27" s="114" t="s">
        <v>78</v>
      </c>
      <c r="N27" s="114" t="s">
        <v>79</v>
      </c>
      <c r="O27" s="114" t="s">
        <v>80</v>
      </c>
      <c r="P27" s="113" t="str">
        <f t="shared" si="10"/>
        <v>SAP-OE-HBI</v>
      </c>
      <c r="Q27" s="111"/>
      <c r="R27" s="337">
        <v>0.5</v>
      </c>
      <c r="S27" s="261">
        <v>1</v>
      </c>
      <c r="T27" s="261"/>
      <c r="U27" s="231">
        <v>12</v>
      </c>
      <c r="V27" s="261">
        <v>3</v>
      </c>
      <c r="W27" s="272"/>
      <c r="X27" s="375"/>
      <c r="Y27" s="341">
        <f t="shared" si="11"/>
        <v>0</v>
      </c>
      <c r="Z27" s="353"/>
      <c r="AA27" s="337">
        <v>0.25</v>
      </c>
      <c r="AB27" s="261">
        <f t="shared" si="3"/>
        <v>1</v>
      </c>
      <c r="AC27" s="261"/>
      <c r="AD27" s="272"/>
      <c r="AE27" s="341">
        <f t="shared" si="8"/>
        <v>0</v>
      </c>
      <c r="AF27" s="351"/>
      <c r="AG27" s="337">
        <v>0.25</v>
      </c>
      <c r="AH27" s="261">
        <f t="shared" si="5"/>
        <v>1</v>
      </c>
      <c r="AI27" s="261"/>
      <c r="AJ27" s="272"/>
      <c r="AK27" s="341">
        <f t="shared" si="9"/>
        <v>0</v>
      </c>
    </row>
    <row r="28" spans="2:37" s="110" customFormat="1" outlineLevel="2" x14ac:dyDescent="0.25">
      <c r="B28" s="274" t="s">
        <v>142</v>
      </c>
      <c r="C28" s="185" t="s">
        <v>68</v>
      </c>
      <c r="D28" s="185" t="s">
        <v>69</v>
      </c>
      <c r="E28" s="185" t="s">
        <v>118</v>
      </c>
      <c r="F28" s="268" t="s">
        <v>143</v>
      </c>
      <c r="G28" s="314" t="s">
        <v>72</v>
      </c>
      <c r="H28" s="186" t="s">
        <v>144</v>
      </c>
      <c r="I28" s="187" t="s">
        <v>72</v>
      </c>
      <c r="J28" s="187" t="s">
        <v>75</v>
      </c>
      <c r="K28" s="187" t="s">
        <v>76</v>
      </c>
      <c r="L28" s="114" t="s">
        <v>77</v>
      </c>
      <c r="M28" s="114" t="s">
        <v>78</v>
      </c>
      <c r="N28" s="114" t="s">
        <v>79</v>
      </c>
      <c r="O28" s="114" t="s">
        <v>80</v>
      </c>
      <c r="P28" s="113" t="str">
        <f t="shared" si="10"/>
        <v>SAP-OE-SOL</v>
      </c>
      <c r="Q28" s="111"/>
      <c r="R28" s="337">
        <v>0.25</v>
      </c>
      <c r="S28" s="261">
        <v>1</v>
      </c>
      <c r="T28" s="261"/>
      <c r="U28" s="231">
        <v>12</v>
      </c>
      <c r="V28" s="261">
        <v>3</v>
      </c>
      <c r="W28" s="272"/>
      <c r="X28" s="375"/>
      <c r="Y28" s="341">
        <f t="shared" si="11"/>
        <v>0</v>
      </c>
      <c r="Z28" s="353"/>
      <c r="AA28" s="337">
        <v>0</v>
      </c>
      <c r="AB28" s="261">
        <f t="shared" si="3"/>
        <v>1</v>
      </c>
      <c r="AC28" s="261"/>
      <c r="AD28" s="272"/>
      <c r="AE28" s="341">
        <f t="shared" si="8"/>
        <v>0</v>
      </c>
      <c r="AF28" s="351"/>
      <c r="AG28" s="337">
        <v>0</v>
      </c>
      <c r="AH28" s="261">
        <f t="shared" si="5"/>
        <v>1</v>
      </c>
      <c r="AI28" s="261"/>
      <c r="AJ28" s="272"/>
      <c r="AK28" s="341">
        <f t="shared" si="9"/>
        <v>0</v>
      </c>
    </row>
    <row r="29" spans="2:37" s="110" customFormat="1" outlineLevel="2" x14ac:dyDescent="0.25">
      <c r="B29" s="274" t="s">
        <v>145</v>
      </c>
      <c r="C29" s="185" t="s">
        <v>68</v>
      </c>
      <c r="D29" s="185" t="s">
        <v>69</v>
      </c>
      <c r="E29" s="185" t="s">
        <v>118</v>
      </c>
      <c r="F29" s="268" t="s">
        <v>146</v>
      </c>
      <c r="G29" s="314" t="s">
        <v>72</v>
      </c>
      <c r="H29" s="186" t="s">
        <v>147</v>
      </c>
      <c r="I29" s="187" t="s">
        <v>72</v>
      </c>
      <c r="J29" s="187" t="s">
        <v>75</v>
      </c>
      <c r="K29" s="187" t="s">
        <v>76</v>
      </c>
      <c r="L29" s="114" t="s">
        <v>77</v>
      </c>
      <c r="M29" s="114" t="s">
        <v>78</v>
      </c>
      <c r="N29" s="114" t="s">
        <v>79</v>
      </c>
      <c r="O29" s="114" t="s">
        <v>80</v>
      </c>
      <c r="P29" s="113" t="str">
        <f t="shared" si="10"/>
        <v>SAP-OE-OSLE</v>
      </c>
      <c r="Q29" s="111"/>
      <c r="R29" s="337">
        <v>0.25</v>
      </c>
      <c r="S29" s="261">
        <v>1</v>
      </c>
      <c r="T29" s="261"/>
      <c r="U29" s="231">
        <v>12</v>
      </c>
      <c r="V29" s="261">
        <v>3</v>
      </c>
      <c r="W29" s="272"/>
      <c r="X29" s="375"/>
      <c r="Y29" s="341">
        <f t="shared" si="11"/>
        <v>0</v>
      </c>
      <c r="Z29" s="353"/>
      <c r="AA29" s="337">
        <v>0</v>
      </c>
      <c r="AB29" s="261">
        <f t="shared" si="3"/>
        <v>1</v>
      </c>
      <c r="AC29" s="261"/>
      <c r="AD29" s="272"/>
      <c r="AE29" s="341">
        <f t="shared" si="8"/>
        <v>0</v>
      </c>
      <c r="AF29" s="351"/>
      <c r="AG29" s="337">
        <v>0</v>
      </c>
      <c r="AH29" s="261">
        <f t="shared" si="5"/>
        <v>1</v>
      </c>
      <c r="AI29" s="261"/>
      <c r="AJ29" s="272"/>
      <c r="AK29" s="341">
        <f t="shared" si="9"/>
        <v>0</v>
      </c>
    </row>
    <row r="30" spans="2:37" s="110" customFormat="1" outlineLevel="2" x14ac:dyDescent="0.25">
      <c r="B30" s="274" t="s">
        <v>148</v>
      </c>
      <c r="C30" s="185" t="s">
        <v>68</v>
      </c>
      <c r="D30" s="185" t="s">
        <v>69</v>
      </c>
      <c r="E30" s="185" t="s">
        <v>118</v>
      </c>
      <c r="F30" s="279" t="s">
        <v>149</v>
      </c>
      <c r="G30" s="314" t="s">
        <v>72</v>
      </c>
      <c r="H30" s="186" t="s">
        <v>150</v>
      </c>
      <c r="I30" s="187" t="s">
        <v>72</v>
      </c>
      <c r="J30" s="187" t="s">
        <v>75</v>
      </c>
      <c r="K30" s="187" t="s">
        <v>76</v>
      </c>
      <c r="L30" s="114" t="s">
        <v>77</v>
      </c>
      <c r="M30" s="114" t="s">
        <v>78</v>
      </c>
      <c r="N30" s="114" t="s">
        <v>151</v>
      </c>
      <c r="O30" s="114" t="s">
        <v>80</v>
      </c>
      <c r="P30" s="113" t="str">
        <f t="shared" si="10"/>
        <v>SAP-OE-TP</v>
      </c>
      <c r="Q30" s="111"/>
      <c r="R30" s="337">
        <v>0.2</v>
      </c>
      <c r="S30" s="261">
        <v>1</v>
      </c>
      <c r="T30" s="261"/>
      <c r="U30" s="231">
        <v>12</v>
      </c>
      <c r="V30" s="261">
        <v>3</v>
      </c>
      <c r="W30" s="272"/>
      <c r="X30" s="375"/>
      <c r="Y30" s="341">
        <f t="shared" si="11"/>
        <v>0</v>
      </c>
      <c r="Z30" s="353"/>
      <c r="AA30" s="337">
        <v>0</v>
      </c>
      <c r="AB30" s="261">
        <f t="shared" si="3"/>
        <v>1</v>
      </c>
      <c r="AC30" s="261"/>
      <c r="AD30" s="272"/>
      <c r="AE30" s="341">
        <f>S30*AA30*AD30</f>
        <v>0</v>
      </c>
      <c r="AF30" s="351"/>
      <c r="AG30" s="337">
        <v>0</v>
      </c>
      <c r="AH30" s="261">
        <f t="shared" si="5"/>
        <v>1</v>
      </c>
      <c r="AI30" s="261"/>
      <c r="AJ30" s="272"/>
      <c r="AK30" s="341">
        <f t="shared" si="9"/>
        <v>0</v>
      </c>
    </row>
    <row r="31" spans="2:37" s="110" customFormat="1" outlineLevel="2" x14ac:dyDescent="0.25">
      <c r="B31" s="274" t="s">
        <v>152</v>
      </c>
      <c r="C31" s="185" t="s">
        <v>68</v>
      </c>
      <c r="D31" s="185" t="s">
        <v>69</v>
      </c>
      <c r="E31" s="185" t="s">
        <v>118</v>
      </c>
      <c r="F31" s="279" t="s">
        <v>153</v>
      </c>
      <c r="G31" s="314" t="s">
        <v>72</v>
      </c>
      <c r="H31" s="186" t="s">
        <v>154</v>
      </c>
      <c r="I31" s="187" t="s">
        <v>72</v>
      </c>
      <c r="J31" s="187" t="s">
        <v>75</v>
      </c>
      <c r="K31" s="187" t="s">
        <v>76</v>
      </c>
      <c r="L31" s="114" t="s">
        <v>77</v>
      </c>
      <c r="M31" s="114" t="s">
        <v>78</v>
      </c>
      <c r="N31" s="114" t="s">
        <v>151</v>
      </c>
      <c r="O31" s="114" t="s">
        <v>80</v>
      </c>
      <c r="P31" s="113" t="str">
        <f t="shared" si="10"/>
        <v>SAP-OE-PD</v>
      </c>
      <c r="Q31" s="111"/>
      <c r="R31" s="337">
        <v>0.5</v>
      </c>
      <c r="S31" s="261">
        <v>1</v>
      </c>
      <c r="T31" s="261"/>
      <c r="U31" s="231">
        <v>12</v>
      </c>
      <c r="V31" s="261">
        <v>3</v>
      </c>
      <c r="W31" s="272"/>
      <c r="X31" s="375"/>
      <c r="Y31" s="341">
        <f t="shared" si="11"/>
        <v>0</v>
      </c>
      <c r="Z31" s="353"/>
      <c r="AA31" s="337">
        <v>0.25</v>
      </c>
      <c r="AB31" s="261">
        <f t="shared" si="3"/>
        <v>1</v>
      </c>
      <c r="AC31" s="261"/>
      <c r="AD31" s="272"/>
      <c r="AE31" s="341">
        <f>S31*AA31*AD31</f>
        <v>0</v>
      </c>
      <c r="AF31" s="351"/>
      <c r="AG31" s="337">
        <v>0.25</v>
      </c>
      <c r="AH31" s="261">
        <f t="shared" si="5"/>
        <v>1</v>
      </c>
      <c r="AI31" s="261"/>
      <c r="AJ31" s="272"/>
      <c r="AK31" s="341">
        <f t="shared" si="9"/>
        <v>0</v>
      </c>
    </row>
    <row r="32" spans="2:37" s="110" customFormat="1" outlineLevel="2" x14ac:dyDescent="0.25">
      <c r="B32" s="191"/>
      <c r="C32" s="191"/>
      <c r="D32" s="191"/>
      <c r="E32" s="191"/>
      <c r="F32" s="191" t="str">
        <f>"Zwischensumme "&amp;E20</f>
        <v>Zwischensumme Optionale Einzelsysteme</v>
      </c>
      <c r="G32" s="191"/>
      <c r="H32" s="191"/>
      <c r="I32" s="191"/>
      <c r="J32" s="191"/>
      <c r="K32" s="191"/>
      <c r="L32" s="191"/>
      <c r="M32" s="191"/>
      <c r="N32" s="191"/>
      <c r="O32" s="191"/>
      <c r="P32" s="191"/>
      <c r="R32" s="191"/>
      <c r="S32" s="191"/>
      <c r="T32" s="191"/>
      <c r="U32" s="191"/>
      <c r="V32" s="191"/>
      <c r="W32" s="191"/>
      <c r="X32" s="191"/>
      <c r="Y32" s="384">
        <f>SUM(Y20:Y31)</f>
        <v>0</v>
      </c>
      <c r="Z32" s="353"/>
      <c r="AA32" s="191"/>
      <c r="AB32" s="191"/>
      <c r="AC32" s="191"/>
      <c r="AD32" s="191"/>
      <c r="AE32" s="384">
        <f>SUM(AE20:AE31)</f>
        <v>0</v>
      </c>
      <c r="AF32" s="351"/>
      <c r="AG32" s="191"/>
      <c r="AH32" s="191"/>
      <c r="AI32" s="191"/>
      <c r="AJ32" s="191"/>
      <c r="AK32" s="384">
        <f>SUM(AK20:AK31)</f>
        <v>0</v>
      </c>
    </row>
    <row r="33" spans="2:37" s="110" customFormat="1" outlineLevel="2" x14ac:dyDescent="0.25">
      <c r="B33" s="270" t="s">
        <v>155</v>
      </c>
      <c r="C33" s="185" t="s">
        <v>68</v>
      </c>
      <c r="D33" s="185" t="s">
        <v>69</v>
      </c>
      <c r="E33" s="185" t="s">
        <v>156</v>
      </c>
      <c r="F33" s="271" t="s">
        <v>157</v>
      </c>
      <c r="G33" s="316" t="s">
        <v>72</v>
      </c>
      <c r="H33" s="186" t="s">
        <v>158</v>
      </c>
      <c r="I33" s="187" t="s">
        <v>74</v>
      </c>
      <c r="J33" s="187" t="s">
        <v>112</v>
      </c>
      <c r="K33" s="187" t="s">
        <v>159</v>
      </c>
      <c r="L33" s="114" t="s">
        <v>77</v>
      </c>
      <c r="M33" s="114" t="s">
        <v>116</v>
      </c>
      <c r="N33" s="114" t="s">
        <v>79</v>
      </c>
      <c r="O33" s="114" t="s">
        <v>160</v>
      </c>
      <c r="P33" s="113" t="str">
        <f t="shared" ref="P33:P91" si="12">H33&amp;"-"&amp;M33</f>
        <v>SAP-UES-Gold</v>
      </c>
      <c r="Q33" s="111"/>
      <c r="R33" s="337">
        <v>1</v>
      </c>
      <c r="S33" s="261">
        <v>177000</v>
      </c>
      <c r="T33" s="261"/>
      <c r="U33" s="231">
        <v>60</v>
      </c>
      <c r="V33" s="261"/>
      <c r="W33" s="272"/>
      <c r="X33" s="375"/>
      <c r="Y33" s="341">
        <f>R33*S33*U33*W33</f>
        <v>0</v>
      </c>
      <c r="Z33" s="353"/>
      <c r="AA33" s="337">
        <v>0.8</v>
      </c>
      <c r="AB33" s="261">
        <f t="shared" si="3"/>
        <v>177000</v>
      </c>
      <c r="AC33" s="261"/>
      <c r="AD33" s="272"/>
      <c r="AE33" s="341">
        <f>S33*AA33*AD33</f>
        <v>0</v>
      </c>
      <c r="AF33" s="351"/>
      <c r="AG33" s="337">
        <v>0.7</v>
      </c>
      <c r="AH33" s="261">
        <f t="shared" si="5"/>
        <v>177000</v>
      </c>
      <c r="AI33" s="261"/>
      <c r="AJ33" s="272"/>
      <c r="AK33" s="341">
        <f>AH33*AG33*AJ33*12</f>
        <v>0</v>
      </c>
    </row>
    <row r="34" spans="2:37" s="110" customFormat="1" outlineLevel="2" x14ac:dyDescent="0.25">
      <c r="B34" s="191"/>
      <c r="C34" s="191"/>
      <c r="D34" s="191"/>
      <c r="E34" s="191"/>
      <c r="F34" s="191" t="str">
        <f>"Zwischensumme "&amp;E33</f>
        <v>Zwischensumme Übergreifender Storage</v>
      </c>
      <c r="G34" s="191"/>
      <c r="H34" s="191"/>
      <c r="I34" s="191"/>
      <c r="J34" s="191"/>
      <c r="K34" s="191"/>
      <c r="L34" s="191"/>
      <c r="M34" s="191"/>
      <c r="N34" s="191"/>
      <c r="O34" s="191"/>
      <c r="P34" s="191"/>
      <c r="R34" s="191"/>
      <c r="S34" s="191"/>
      <c r="T34" s="191"/>
      <c r="U34" s="191"/>
      <c r="V34" s="191"/>
      <c r="W34" s="191"/>
      <c r="X34" s="191"/>
      <c r="Y34" s="384">
        <f>SUM(Y33)</f>
        <v>0</v>
      </c>
      <c r="Z34" s="353"/>
      <c r="AA34" s="191"/>
      <c r="AB34" s="191"/>
      <c r="AC34" s="191"/>
      <c r="AD34" s="191"/>
      <c r="AE34" s="384">
        <f>SUM(AE33)</f>
        <v>0</v>
      </c>
      <c r="AF34" s="351"/>
      <c r="AG34" s="191"/>
      <c r="AH34" s="191"/>
      <c r="AI34" s="191"/>
      <c r="AJ34" s="191"/>
      <c r="AK34" s="384">
        <f>SUM(AK33)</f>
        <v>0</v>
      </c>
    </row>
    <row r="35" spans="2:37" s="110" customFormat="1" outlineLevel="2" x14ac:dyDescent="0.25">
      <c r="B35" s="270" t="s">
        <v>161</v>
      </c>
      <c r="C35" s="185" t="s">
        <v>68</v>
      </c>
      <c r="D35" s="185" t="s">
        <v>69</v>
      </c>
      <c r="E35" s="185" t="s">
        <v>162</v>
      </c>
      <c r="F35" s="268" t="s">
        <v>163</v>
      </c>
      <c r="G35" s="316" t="s">
        <v>72</v>
      </c>
      <c r="H35" s="186" t="s">
        <v>164</v>
      </c>
      <c r="I35" s="187" t="s">
        <v>72</v>
      </c>
      <c r="J35" s="187" t="s">
        <v>112</v>
      </c>
      <c r="K35" s="187" t="s">
        <v>165</v>
      </c>
      <c r="L35" s="114" t="s">
        <v>77</v>
      </c>
      <c r="M35" s="114" t="s">
        <v>114</v>
      </c>
      <c r="N35" s="114" t="s">
        <v>79</v>
      </c>
      <c r="O35" s="114" t="s">
        <v>166</v>
      </c>
      <c r="P35" s="113" t="str">
        <f t="shared" ref="P35:P37" si="13">H35&amp;"-"&amp;M35&amp;"-"&amp;O35</f>
        <v>SAP-OSS-ASS-Bronze-DR1</v>
      </c>
      <c r="Q35" s="111"/>
      <c r="R35" s="337">
        <v>0.25</v>
      </c>
      <c r="S35" s="261">
        <v>3</v>
      </c>
      <c r="T35" s="261"/>
      <c r="U35" s="231">
        <v>12</v>
      </c>
      <c r="V35" s="231">
        <v>12</v>
      </c>
      <c r="W35" s="272"/>
      <c r="X35" s="375"/>
      <c r="Y35" s="341">
        <f>R35*S35*U35*W35</f>
        <v>0</v>
      </c>
      <c r="Z35" s="353"/>
      <c r="AA35" s="337">
        <v>0.2</v>
      </c>
      <c r="AB35" s="261">
        <f t="shared" si="3"/>
        <v>3</v>
      </c>
      <c r="AC35" s="261"/>
      <c r="AD35" s="272"/>
      <c r="AE35" s="341">
        <f t="shared" ref="AE35:AE41" si="14">S35*AA35*AD35</f>
        <v>0</v>
      </c>
      <c r="AF35" s="351"/>
      <c r="AG35" s="337">
        <v>0.15</v>
      </c>
      <c r="AH35" s="261">
        <f t="shared" si="5"/>
        <v>3</v>
      </c>
      <c r="AI35" s="261"/>
      <c r="AJ35" s="272"/>
      <c r="AK35" s="341">
        <f t="shared" ref="AK35:AK76" si="15">AH35*AG35*AJ35*12</f>
        <v>0</v>
      </c>
    </row>
    <row r="36" spans="2:37" s="110" customFormat="1" outlineLevel="2" x14ac:dyDescent="0.25">
      <c r="B36" s="270" t="s">
        <v>167</v>
      </c>
      <c r="C36" s="185" t="s">
        <v>68</v>
      </c>
      <c r="D36" s="185" t="s">
        <v>69</v>
      </c>
      <c r="E36" s="185" t="s">
        <v>162</v>
      </c>
      <c r="F36" s="268" t="s">
        <v>163</v>
      </c>
      <c r="G36" s="316" t="s">
        <v>72</v>
      </c>
      <c r="H36" s="186" t="s">
        <v>164</v>
      </c>
      <c r="I36" s="187" t="s">
        <v>72</v>
      </c>
      <c r="J36" s="187" t="s">
        <v>112</v>
      </c>
      <c r="K36" s="187" t="s">
        <v>165</v>
      </c>
      <c r="L36" s="114" t="s">
        <v>77</v>
      </c>
      <c r="M36" s="114" t="s">
        <v>114</v>
      </c>
      <c r="N36" s="114" t="s">
        <v>79</v>
      </c>
      <c r="O36" s="114" t="s">
        <v>166</v>
      </c>
      <c r="P36" s="113" t="str">
        <f t="shared" si="13"/>
        <v>SAP-OSS-ASS-Bronze-DR1</v>
      </c>
      <c r="Q36" s="111"/>
      <c r="R36" s="337">
        <v>0.25</v>
      </c>
      <c r="S36" s="261">
        <v>3</v>
      </c>
      <c r="T36" s="261"/>
      <c r="U36" s="231">
        <v>36</v>
      </c>
      <c r="V36" s="231">
        <v>36</v>
      </c>
      <c r="W36" s="272"/>
      <c r="X36" s="375"/>
      <c r="Y36" s="341">
        <f t="shared" ref="Y36:Y76" si="16">R36*S36*U36*W36</f>
        <v>0</v>
      </c>
      <c r="Z36" s="353"/>
      <c r="AA36" s="337">
        <v>0.2</v>
      </c>
      <c r="AB36" s="261">
        <f t="shared" si="3"/>
        <v>3</v>
      </c>
      <c r="AC36" s="261"/>
      <c r="AD36" s="272"/>
      <c r="AE36" s="341">
        <f t="shared" si="14"/>
        <v>0</v>
      </c>
      <c r="AF36" s="351"/>
      <c r="AG36" s="337">
        <v>0.15</v>
      </c>
      <c r="AH36" s="261">
        <f t="shared" si="5"/>
        <v>3</v>
      </c>
      <c r="AI36" s="261"/>
      <c r="AJ36" s="272"/>
      <c r="AK36" s="341">
        <f t="shared" si="15"/>
        <v>0</v>
      </c>
    </row>
    <row r="37" spans="2:37" s="110" customFormat="1" outlineLevel="2" x14ac:dyDescent="0.25">
      <c r="B37" s="270" t="s">
        <v>168</v>
      </c>
      <c r="C37" s="185" t="s">
        <v>68</v>
      </c>
      <c r="D37" s="185" t="s">
        <v>69</v>
      </c>
      <c r="E37" s="185" t="s">
        <v>162</v>
      </c>
      <c r="F37" s="268" t="s">
        <v>169</v>
      </c>
      <c r="G37" s="316" t="s">
        <v>72</v>
      </c>
      <c r="H37" s="186" t="s">
        <v>164</v>
      </c>
      <c r="I37" s="187" t="s">
        <v>72</v>
      </c>
      <c r="J37" s="187" t="s">
        <v>112</v>
      </c>
      <c r="K37" s="187" t="s">
        <v>165</v>
      </c>
      <c r="L37" s="114" t="s">
        <v>77</v>
      </c>
      <c r="M37" s="114" t="s">
        <v>114</v>
      </c>
      <c r="N37" s="114" t="s">
        <v>79</v>
      </c>
      <c r="O37" s="114" t="s">
        <v>170</v>
      </c>
      <c r="P37" s="113" t="str">
        <f t="shared" si="13"/>
        <v>SAP-OSS-ASS-Bronze-DR2</v>
      </c>
      <c r="Q37" s="111"/>
      <c r="R37" s="337">
        <v>0.25</v>
      </c>
      <c r="S37" s="261">
        <v>3</v>
      </c>
      <c r="T37" s="261"/>
      <c r="U37" s="231">
        <v>12</v>
      </c>
      <c r="V37" s="231">
        <v>12</v>
      </c>
      <c r="W37" s="272"/>
      <c r="X37" s="375"/>
      <c r="Y37" s="341">
        <f t="shared" si="16"/>
        <v>0</v>
      </c>
      <c r="Z37" s="353"/>
      <c r="AA37" s="337">
        <v>0.2</v>
      </c>
      <c r="AB37" s="261">
        <f t="shared" si="3"/>
        <v>3</v>
      </c>
      <c r="AC37" s="261"/>
      <c r="AD37" s="272"/>
      <c r="AE37" s="341">
        <f t="shared" si="14"/>
        <v>0</v>
      </c>
      <c r="AF37" s="351"/>
      <c r="AG37" s="337">
        <v>0.15</v>
      </c>
      <c r="AH37" s="261">
        <f t="shared" si="5"/>
        <v>3</v>
      </c>
      <c r="AI37" s="261"/>
      <c r="AJ37" s="272"/>
      <c r="AK37" s="341">
        <f t="shared" si="15"/>
        <v>0</v>
      </c>
    </row>
    <row r="38" spans="2:37" s="110" customFormat="1" outlineLevel="2" x14ac:dyDescent="0.25">
      <c r="B38" s="270" t="s">
        <v>171</v>
      </c>
      <c r="C38" s="185" t="s">
        <v>68</v>
      </c>
      <c r="D38" s="185" t="s">
        <v>69</v>
      </c>
      <c r="E38" s="185" t="s">
        <v>162</v>
      </c>
      <c r="F38" s="268" t="s">
        <v>169</v>
      </c>
      <c r="G38" s="316" t="s">
        <v>72</v>
      </c>
      <c r="H38" s="186" t="s">
        <v>164</v>
      </c>
      <c r="I38" s="187" t="s">
        <v>72</v>
      </c>
      <c r="J38" s="187" t="s">
        <v>112</v>
      </c>
      <c r="K38" s="187" t="s">
        <v>165</v>
      </c>
      <c r="L38" s="114" t="s">
        <v>77</v>
      </c>
      <c r="M38" s="114" t="s">
        <v>114</v>
      </c>
      <c r="N38" s="114" t="s">
        <v>79</v>
      </c>
      <c r="O38" s="114" t="s">
        <v>170</v>
      </c>
      <c r="P38" s="113" t="str">
        <f>H38&amp;"-"&amp;M38&amp;"-"&amp;O38</f>
        <v>SAP-OSS-ASS-Bronze-DR2</v>
      </c>
      <c r="Q38" s="111"/>
      <c r="R38" s="337">
        <v>0.25</v>
      </c>
      <c r="S38" s="261">
        <v>3</v>
      </c>
      <c r="T38" s="261"/>
      <c r="U38" s="231">
        <v>36</v>
      </c>
      <c r="V38" s="231">
        <v>36</v>
      </c>
      <c r="W38" s="272"/>
      <c r="X38" s="375"/>
      <c r="Y38" s="341">
        <f t="shared" si="16"/>
        <v>0</v>
      </c>
      <c r="Z38" s="353"/>
      <c r="AA38" s="337">
        <v>0.2</v>
      </c>
      <c r="AB38" s="261">
        <f t="shared" si="3"/>
        <v>3</v>
      </c>
      <c r="AC38" s="261"/>
      <c r="AD38" s="272"/>
      <c r="AE38" s="341">
        <f t="shared" si="14"/>
        <v>0</v>
      </c>
      <c r="AF38" s="351"/>
      <c r="AG38" s="337">
        <v>0.15</v>
      </c>
      <c r="AH38" s="261">
        <f t="shared" si="5"/>
        <v>3</v>
      </c>
      <c r="AI38" s="261"/>
      <c r="AJ38" s="272"/>
      <c r="AK38" s="341">
        <f t="shared" si="15"/>
        <v>0</v>
      </c>
    </row>
    <row r="39" spans="2:37" s="110" customFormat="1" outlineLevel="2" x14ac:dyDescent="0.25">
      <c r="B39" s="270" t="s">
        <v>172</v>
      </c>
      <c r="C39" s="185" t="s">
        <v>68</v>
      </c>
      <c r="D39" s="185" t="s">
        <v>69</v>
      </c>
      <c r="E39" s="185" t="s">
        <v>162</v>
      </c>
      <c r="F39" s="268" t="s">
        <v>173</v>
      </c>
      <c r="G39" s="316" t="s">
        <v>72</v>
      </c>
      <c r="H39" s="186" t="s">
        <v>164</v>
      </c>
      <c r="I39" s="187" t="s">
        <v>72</v>
      </c>
      <c r="J39" s="187" t="s">
        <v>112</v>
      </c>
      <c r="K39" s="187" t="s">
        <v>165</v>
      </c>
      <c r="L39" s="114" t="s">
        <v>77</v>
      </c>
      <c r="M39" s="114" t="s">
        <v>116</v>
      </c>
      <c r="N39" s="114" t="s">
        <v>79</v>
      </c>
      <c r="O39" s="114" t="s">
        <v>160</v>
      </c>
      <c r="P39" s="113" t="str">
        <f t="shared" ref="P39" si="17">H39&amp;"-"&amp;M39&amp;"-"&amp;O39</f>
        <v>SAP-OSS-ASS-Gold-DR5</v>
      </c>
      <c r="Q39" s="111"/>
      <c r="R39" s="337">
        <v>0.25</v>
      </c>
      <c r="S39" s="261">
        <v>3</v>
      </c>
      <c r="T39" s="261"/>
      <c r="U39" s="231">
        <v>12</v>
      </c>
      <c r="V39" s="231">
        <v>12</v>
      </c>
      <c r="W39" s="272"/>
      <c r="X39" s="375"/>
      <c r="Y39" s="341">
        <f t="shared" si="16"/>
        <v>0</v>
      </c>
      <c r="Z39" s="353"/>
      <c r="AA39" s="337">
        <v>0.2</v>
      </c>
      <c r="AB39" s="261">
        <f t="shared" si="3"/>
        <v>3</v>
      </c>
      <c r="AC39" s="261"/>
      <c r="AD39" s="272"/>
      <c r="AE39" s="341">
        <f t="shared" si="14"/>
        <v>0</v>
      </c>
      <c r="AF39" s="351"/>
      <c r="AG39" s="337">
        <v>0.15</v>
      </c>
      <c r="AH39" s="261">
        <f t="shared" si="5"/>
        <v>3</v>
      </c>
      <c r="AI39" s="261"/>
      <c r="AJ39" s="272"/>
      <c r="AK39" s="341">
        <f t="shared" si="15"/>
        <v>0</v>
      </c>
    </row>
    <row r="40" spans="2:37" s="110" customFormat="1" outlineLevel="2" x14ac:dyDescent="0.25">
      <c r="B40" s="270" t="s">
        <v>174</v>
      </c>
      <c r="C40" s="185" t="s">
        <v>68</v>
      </c>
      <c r="D40" s="185" t="s">
        <v>69</v>
      </c>
      <c r="E40" s="185" t="s">
        <v>162</v>
      </c>
      <c r="F40" s="268" t="s">
        <v>173</v>
      </c>
      <c r="G40" s="316" t="s">
        <v>72</v>
      </c>
      <c r="H40" s="186" t="s">
        <v>164</v>
      </c>
      <c r="I40" s="187" t="s">
        <v>72</v>
      </c>
      <c r="J40" s="187" t="s">
        <v>112</v>
      </c>
      <c r="K40" s="187" t="s">
        <v>165</v>
      </c>
      <c r="L40" s="114" t="s">
        <v>77</v>
      </c>
      <c r="M40" s="114" t="s">
        <v>116</v>
      </c>
      <c r="N40" s="114" t="s">
        <v>79</v>
      </c>
      <c r="O40" s="114" t="s">
        <v>160</v>
      </c>
      <c r="P40" s="113" t="str">
        <f>H40&amp;"-"&amp;M40&amp;"-"&amp;O40</f>
        <v>SAP-OSS-ASS-Gold-DR5</v>
      </c>
      <c r="Q40" s="111"/>
      <c r="R40" s="337">
        <v>0.25</v>
      </c>
      <c r="S40" s="261">
        <v>3</v>
      </c>
      <c r="T40" s="261"/>
      <c r="U40" s="231">
        <v>36</v>
      </c>
      <c r="V40" s="231">
        <v>36</v>
      </c>
      <c r="W40" s="272"/>
      <c r="X40" s="375"/>
      <c r="Y40" s="341">
        <f t="shared" si="16"/>
        <v>0</v>
      </c>
      <c r="Z40" s="353"/>
      <c r="AA40" s="337">
        <v>0.2</v>
      </c>
      <c r="AB40" s="261">
        <f t="shared" si="3"/>
        <v>3</v>
      </c>
      <c r="AC40" s="261"/>
      <c r="AD40" s="272"/>
      <c r="AE40" s="341">
        <f t="shared" si="14"/>
        <v>0</v>
      </c>
      <c r="AF40" s="351"/>
      <c r="AG40" s="337">
        <v>0.15</v>
      </c>
      <c r="AH40" s="261">
        <f t="shared" si="5"/>
        <v>3</v>
      </c>
      <c r="AI40" s="261"/>
      <c r="AJ40" s="272"/>
      <c r="AK40" s="341">
        <f t="shared" si="15"/>
        <v>0</v>
      </c>
    </row>
    <row r="41" spans="2:37" s="110" customFormat="1" outlineLevel="2" x14ac:dyDescent="0.25">
      <c r="B41" s="270" t="s">
        <v>175</v>
      </c>
      <c r="C41" s="185" t="s">
        <v>68</v>
      </c>
      <c r="D41" s="185" t="s">
        <v>69</v>
      </c>
      <c r="E41" s="185" t="s">
        <v>162</v>
      </c>
      <c r="F41" s="268" t="s">
        <v>176</v>
      </c>
      <c r="G41" s="316" t="s">
        <v>72</v>
      </c>
      <c r="H41" s="186" t="s">
        <v>177</v>
      </c>
      <c r="I41" s="187" t="s">
        <v>72</v>
      </c>
      <c r="J41" s="187" t="s">
        <v>112</v>
      </c>
      <c r="K41" s="187" t="s">
        <v>165</v>
      </c>
      <c r="L41" s="114" t="s">
        <v>77</v>
      </c>
      <c r="M41" s="114" t="s">
        <v>114</v>
      </c>
      <c r="N41" s="114" t="s">
        <v>79</v>
      </c>
      <c r="O41" s="114" t="s">
        <v>166</v>
      </c>
      <c r="P41" s="113" t="str">
        <f t="shared" ref="P41:P76" si="18">H41&amp;"-"&amp;M41&amp;"-"&amp;O41</f>
        <v>SAP-OSS-ASM-Bronze-DR1</v>
      </c>
      <c r="Q41" s="111"/>
      <c r="R41" s="337">
        <v>0.25</v>
      </c>
      <c r="S41" s="261">
        <v>10</v>
      </c>
      <c r="T41" s="261"/>
      <c r="U41" s="231">
        <v>12</v>
      </c>
      <c r="V41" s="231">
        <v>12</v>
      </c>
      <c r="W41" s="272"/>
      <c r="X41" s="375"/>
      <c r="Y41" s="341">
        <f t="shared" si="16"/>
        <v>0</v>
      </c>
      <c r="Z41" s="353"/>
      <c r="AA41" s="337">
        <v>0.2</v>
      </c>
      <c r="AB41" s="261">
        <f t="shared" si="3"/>
        <v>10</v>
      </c>
      <c r="AC41" s="261"/>
      <c r="AD41" s="272"/>
      <c r="AE41" s="341">
        <f t="shared" si="14"/>
        <v>0</v>
      </c>
      <c r="AF41" s="351"/>
      <c r="AG41" s="337">
        <v>0.15</v>
      </c>
      <c r="AH41" s="261">
        <f t="shared" si="5"/>
        <v>10</v>
      </c>
      <c r="AI41" s="261"/>
      <c r="AJ41" s="272"/>
      <c r="AK41" s="341">
        <f t="shared" si="15"/>
        <v>0</v>
      </c>
    </row>
    <row r="42" spans="2:37" s="110" customFormat="1" outlineLevel="2" x14ac:dyDescent="0.25">
      <c r="B42" s="270" t="s">
        <v>178</v>
      </c>
      <c r="C42" s="185" t="s">
        <v>68</v>
      </c>
      <c r="D42" s="185" t="s">
        <v>69</v>
      </c>
      <c r="E42" s="185" t="s">
        <v>162</v>
      </c>
      <c r="F42" s="268" t="s">
        <v>176</v>
      </c>
      <c r="G42" s="316" t="s">
        <v>72</v>
      </c>
      <c r="H42" s="186" t="s">
        <v>177</v>
      </c>
      <c r="I42" s="187" t="s">
        <v>72</v>
      </c>
      <c r="J42" s="187" t="s">
        <v>112</v>
      </c>
      <c r="K42" s="187" t="s">
        <v>165</v>
      </c>
      <c r="L42" s="114" t="s">
        <v>77</v>
      </c>
      <c r="M42" s="114" t="s">
        <v>114</v>
      </c>
      <c r="N42" s="114" t="s">
        <v>79</v>
      </c>
      <c r="O42" s="114" t="s">
        <v>166</v>
      </c>
      <c r="P42" s="113" t="str">
        <f t="shared" si="18"/>
        <v>SAP-OSS-ASM-Bronze-DR1</v>
      </c>
      <c r="Q42" s="111"/>
      <c r="R42" s="337">
        <v>0.25</v>
      </c>
      <c r="S42" s="261">
        <v>5</v>
      </c>
      <c r="T42" s="261"/>
      <c r="U42" s="231">
        <v>36</v>
      </c>
      <c r="V42" s="231">
        <v>36</v>
      </c>
      <c r="W42" s="272">
        <v>100</v>
      </c>
      <c r="X42" s="375"/>
      <c r="Y42" s="341">
        <f t="shared" si="16"/>
        <v>4500</v>
      </c>
      <c r="Z42" s="353"/>
      <c r="AA42" s="337">
        <v>0.2</v>
      </c>
      <c r="AB42" s="261">
        <f t="shared" si="3"/>
        <v>5</v>
      </c>
      <c r="AC42" s="261"/>
      <c r="AD42" s="272"/>
      <c r="AE42" s="341">
        <f>S42*AA42*AD42*12</f>
        <v>0</v>
      </c>
      <c r="AF42" s="351"/>
      <c r="AG42" s="337">
        <v>0.15</v>
      </c>
      <c r="AH42" s="261">
        <f t="shared" si="5"/>
        <v>5</v>
      </c>
      <c r="AI42" s="261"/>
      <c r="AJ42" s="272"/>
      <c r="AK42" s="341">
        <f t="shared" si="15"/>
        <v>0</v>
      </c>
    </row>
    <row r="43" spans="2:37" s="110" customFormat="1" outlineLevel="2" x14ac:dyDescent="0.25">
      <c r="B43" s="270" t="s">
        <v>179</v>
      </c>
      <c r="C43" s="185" t="s">
        <v>68</v>
      </c>
      <c r="D43" s="185" t="s">
        <v>69</v>
      </c>
      <c r="E43" s="185" t="s">
        <v>162</v>
      </c>
      <c r="F43" s="268" t="s">
        <v>180</v>
      </c>
      <c r="G43" s="316" t="s">
        <v>72</v>
      </c>
      <c r="H43" s="186" t="s">
        <v>177</v>
      </c>
      <c r="I43" s="187" t="s">
        <v>72</v>
      </c>
      <c r="J43" s="187" t="s">
        <v>112</v>
      </c>
      <c r="K43" s="187" t="s">
        <v>165</v>
      </c>
      <c r="L43" s="114" t="s">
        <v>77</v>
      </c>
      <c r="M43" s="114" t="s">
        <v>114</v>
      </c>
      <c r="N43" s="114" t="s">
        <v>79</v>
      </c>
      <c r="O43" s="114" t="s">
        <v>170</v>
      </c>
      <c r="P43" s="113" t="str">
        <f t="shared" si="18"/>
        <v>SAP-OSS-ASM-Bronze-DR2</v>
      </c>
      <c r="Q43" s="111"/>
      <c r="R43" s="337">
        <v>0.25</v>
      </c>
      <c r="S43" s="261">
        <v>10</v>
      </c>
      <c r="T43" s="261"/>
      <c r="U43" s="231">
        <v>12</v>
      </c>
      <c r="V43" s="231">
        <v>12</v>
      </c>
      <c r="W43" s="272"/>
      <c r="X43" s="375"/>
      <c r="Y43" s="341">
        <f t="shared" si="16"/>
        <v>0</v>
      </c>
      <c r="Z43" s="353"/>
      <c r="AA43" s="337">
        <v>0.2</v>
      </c>
      <c r="AB43" s="261">
        <f t="shared" si="3"/>
        <v>10</v>
      </c>
      <c r="AC43" s="261"/>
      <c r="AD43" s="272"/>
      <c r="AE43" s="341">
        <f t="shared" ref="AE43:AE76" si="19">S43*AA43*AD43</f>
        <v>0</v>
      </c>
      <c r="AF43" s="351"/>
      <c r="AG43" s="337">
        <v>0.15</v>
      </c>
      <c r="AH43" s="261">
        <f t="shared" si="5"/>
        <v>10</v>
      </c>
      <c r="AI43" s="261"/>
      <c r="AJ43" s="272"/>
      <c r="AK43" s="341">
        <f t="shared" si="15"/>
        <v>0</v>
      </c>
    </row>
    <row r="44" spans="2:37" s="110" customFormat="1" outlineLevel="2" x14ac:dyDescent="0.25">
      <c r="B44" s="270" t="s">
        <v>181</v>
      </c>
      <c r="C44" s="185" t="s">
        <v>68</v>
      </c>
      <c r="D44" s="185" t="s">
        <v>69</v>
      </c>
      <c r="E44" s="185" t="s">
        <v>162</v>
      </c>
      <c r="F44" s="268" t="s">
        <v>180</v>
      </c>
      <c r="G44" s="316" t="s">
        <v>72</v>
      </c>
      <c r="H44" s="186" t="s">
        <v>177</v>
      </c>
      <c r="I44" s="187" t="s">
        <v>72</v>
      </c>
      <c r="J44" s="187" t="s">
        <v>112</v>
      </c>
      <c r="K44" s="187" t="s">
        <v>165</v>
      </c>
      <c r="L44" s="114" t="s">
        <v>77</v>
      </c>
      <c r="M44" s="114" t="s">
        <v>114</v>
      </c>
      <c r="N44" s="114" t="s">
        <v>79</v>
      </c>
      <c r="O44" s="114" t="s">
        <v>170</v>
      </c>
      <c r="P44" s="113" t="str">
        <f t="shared" si="18"/>
        <v>SAP-OSS-ASM-Bronze-DR2</v>
      </c>
      <c r="Q44" s="111"/>
      <c r="R44" s="337">
        <v>0.25</v>
      </c>
      <c r="S44" s="261">
        <v>5</v>
      </c>
      <c r="T44" s="261"/>
      <c r="U44" s="231">
        <v>36</v>
      </c>
      <c r="V44" s="231">
        <v>36</v>
      </c>
      <c r="W44" s="272"/>
      <c r="X44" s="375"/>
      <c r="Y44" s="341">
        <f t="shared" si="16"/>
        <v>0</v>
      </c>
      <c r="Z44" s="353"/>
      <c r="AA44" s="337">
        <v>0.2</v>
      </c>
      <c r="AB44" s="261">
        <f t="shared" si="3"/>
        <v>5</v>
      </c>
      <c r="AC44" s="261"/>
      <c r="AD44" s="272"/>
      <c r="AE44" s="341">
        <f t="shared" si="19"/>
        <v>0</v>
      </c>
      <c r="AF44" s="351"/>
      <c r="AG44" s="337">
        <v>0.15</v>
      </c>
      <c r="AH44" s="261">
        <f t="shared" si="5"/>
        <v>5</v>
      </c>
      <c r="AI44" s="261"/>
      <c r="AJ44" s="272"/>
      <c r="AK44" s="341">
        <f t="shared" si="15"/>
        <v>0</v>
      </c>
    </row>
    <row r="45" spans="2:37" s="110" customFormat="1" outlineLevel="2" x14ac:dyDescent="0.25">
      <c r="B45" s="270" t="s">
        <v>182</v>
      </c>
      <c r="C45" s="185" t="s">
        <v>68</v>
      </c>
      <c r="D45" s="185" t="s">
        <v>69</v>
      </c>
      <c r="E45" s="185" t="s">
        <v>162</v>
      </c>
      <c r="F45" s="268" t="s">
        <v>183</v>
      </c>
      <c r="G45" s="316" t="s">
        <v>72</v>
      </c>
      <c r="H45" s="186" t="s">
        <v>177</v>
      </c>
      <c r="I45" s="187" t="s">
        <v>72</v>
      </c>
      <c r="J45" s="187" t="s">
        <v>112</v>
      </c>
      <c r="K45" s="187" t="s">
        <v>165</v>
      </c>
      <c r="L45" s="114" t="s">
        <v>77</v>
      </c>
      <c r="M45" s="114" t="s">
        <v>116</v>
      </c>
      <c r="N45" s="114" t="s">
        <v>79</v>
      </c>
      <c r="O45" s="114" t="s">
        <v>160</v>
      </c>
      <c r="P45" s="113" t="str">
        <f t="shared" si="18"/>
        <v>SAP-OSS-ASM-Gold-DR5</v>
      </c>
      <c r="Q45" s="111"/>
      <c r="R45" s="337">
        <v>0.25</v>
      </c>
      <c r="S45" s="261">
        <v>5</v>
      </c>
      <c r="T45" s="261"/>
      <c r="U45" s="231">
        <v>12</v>
      </c>
      <c r="V45" s="231">
        <v>12</v>
      </c>
      <c r="W45" s="272"/>
      <c r="X45" s="375"/>
      <c r="Y45" s="341">
        <f t="shared" si="16"/>
        <v>0</v>
      </c>
      <c r="Z45" s="353"/>
      <c r="AA45" s="337">
        <v>0.5</v>
      </c>
      <c r="AB45" s="261">
        <f t="shared" si="3"/>
        <v>5</v>
      </c>
      <c r="AC45" s="261"/>
      <c r="AD45" s="272"/>
      <c r="AE45" s="341">
        <f t="shared" si="19"/>
        <v>0</v>
      </c>
      <c r="AF45" s="351"/>
      <c r="AG45" s="337">
        <v>0.15</v>
      </c>
      <c r="AH45" s="261">
        <f t="shared" si="5"/>
        <v>5</v>
      </c>
      <c r="AI45" s="261"/>
      <c r="AJ45" s="272"/>
      <c r="AK45" s="341">
        <f t="shared" si="15"/>
        <v>0</v>
      </c>
    </row>
    <row r="46" spans="2:37" s="110" customFormat="1" outlineLevel="2" x14ac:dyDescent="0.25">
      <c r="B46" s="270" t="s">
        <v>184</v>
      </c>
      <c r="C46" s="185" t="s">
        <v>68</v>
      </c>
      <c r="D46" s="185" t="s">
        <v>69</v>
      </c>
      <c r="E46" s="185" t="s">
        <v>162</v>
      </c>
      <c r="F46" s="268" t="s">
        <v>183</v>
      </c>
      <c r="G46" s="316" t="s">
        <v>72</v>
      </c>
      <c r="H46" s="186" t="s">
        <v>177</v>
      </c>
      <c r="I46" s="187" t="s">
        <v>72</v>
      </c>
      <c r="J46" s="187" t="s">
        <v>112</v>
      </c>
      <c r="K46" s="187" t="s">
        <v>165</v>
      </c>
      <c r="L46" s="114" t="s">
        <v>77</v>
      </c>
      <c r="M46" s="114" t="s">
        <v>116</v>
      </c>
      <c r="N46" s="114" t="s">
        <v>79</v>
      </c>
      <c r="O46" s="114" t="s">
        <v>160</v>
      </c>
      <c r="P46" s="113" t="str">
        <f t="shared" si="18"/>
        <v>SAP-OSS-ASM-Gold-DR5</v>
      </c>
      <c r="Q46" s="111"/>
      <c r="R46" s="337">
        <v>0.25</v>
      </c>
      <c r="S46" s="261">
        <v>10</v>
      </c>
      <c r="T46" s="261"/>
      <c r="U46" s="231">
        <v>36</v>
      </c>
      <c r="V46" s="231">
        <v>36</v>
      </c>
      <c r="W46" s="272"/>
      <c r="X46" s="375"/>
      <c r="Y46" s="341">
        <f t="shared" si="16"/>
        <v>0</v>
      </c>
      <c r="Z46" s="353"/>
      <c r="AA46" s="337">
        <v>0.5</v>
      </c>
      <c r="AB46" s="261">
        <f t="shared" si="3"/>
        <v>10</v>
      </c>
      <c r="AC46" s="261"/>
      <c r="AD46" s="272"/>
      <c r="AE46" s="341">
        <f t="shared" si="19"/>
        <v>0</v>
      </c>
      <c r="AF46" s="351"/>
      <c r="AG46" s="337">
        <v>0.15</v>
      </c>
      <c r="AH46" s="261">
        <f t="shared" si="5"/>
        <v>10</v>
      </c>
      <c r="AI46" s="261"/>
      <c r="AJ46" s="272"/>
      <c r="AK46" s="341">
        <f t="shared" si="15"/>
        <v>0</v>
      </c>
    </row>
    <row r="47" spans="2:37" s="110" customFormat="1" outlineLevel="2" x14ac:dyDescent="0.25">
      <c r="B47" s="270" t="s">
        <v>185</v>
      </c>
      <c r="C47" s="185" t="s">
        <v>68</v>
      </c>
      <c r="D47" s="185" t="s">
        <v>69</v>
      </c>
      <c r="E47" s="185" t="s">
        <v>162</v>
      </c>
      <c r="F47" s="268" t="s">
        <v>186</v>
      </c>
      <c r="G47" s="316" t="s">
        <v>72</v>
      </c>
      <c r="H47" s="186" t="s">
        <v>187</v>
      </c>
      <c r="I47" s="187" t="s">
        <v>72</v>
      </c>
      <c r="J47" s="187" t="s">
        <v>112</v>
      </c>
      <c r="K47" s="187" t="s">
        <v>165</v>
      </c>
      <c r="L47" s="114" t="s">
        <v>77</v>
      </c>
      <c r="M47" s="114" t="s">
        <v>114</v>
      </c>
      <c r="N47" s="114" t="s">
        <v>79</v>
      </c>
      <c r="O47" s="114" t="s">
        <v>166</v>
      </c>
      <c r="P47" s="113" t="str">
        <f t="shared" si="18"/>
        <v>SAP-OSS-ASL-Bronze-DR1</v>
      </c>
      <c r="Q47" s="111"/>
      <c r="R47" s="337">
        <v>0.25</v>
      </c>
      <c r="S47" s="261">
        <v>10</v>
      </c>
      <c r="T47" s="261"/>
      <c r="U47" s="231">
        <v>12</v>
      </c>
      <c r="V47" s="231">
        <v>12</v>
      </c>
      <c r="W47" s="272"/>
      <c r="X47" s="375"/>
      <c r="Y47" s="341">
        <f t="shared" si="16"/>
        <v>0</v>
      </c>
      <c r="Z47" s="353"/>
      <c r="AA47" s="337">
        <v>0.2</v>
      </c>
      <c r="AB47" s="261">
        <f t="shared" si="3"/>
        <v>10</v>
      </c>
      <c r="AC47" s="261"/>
      <c r="AD47" s="272"/>
      <c r="AE47" s="341">
        <f t="shared" si="19"/>
        <v>0</v>
      </c>
      <c r="AF47" s="351"/>
      <c r="AG47" s="337">
        <v>0.15</v>
      </c>
      <c r="AH47" s="261">
        <f t="shared" si="5"/>
        <v>10</v>
      </c>
      <c r="AI47" s="261"/>
      <c r="AJ47" s="272"/>
      <c r="AK47" s="341">
        <f t="shared" si="15"/>
        <v>0</v>
      </c>
    </row>
    <row r="48" spans="2:37" s="110" customFormat="1" outlineLevel="2" x14ac:dyDescent="0.25">
      <c r="B48" s="270" t="s">
        <v>188</v>
      </c>
      <c r="C48" s="185" t="s">
        <v>68</v>
      </c>
      <c r="D48" s="185" t="s">
        <v>69</v>
      </c>
      <c r="E48" s="185" t="s">
        <v>162</v>
      </c>
      <c r="F48" s="268" t="s">
        <v>186</v>
      </c>
      <c r="G48" s="316" t="s">
        <v>72</v>
      </c>
      <c r="H48" s="186" t="s">
        <v>187</v>
      </c>
      <c r="I48" s="187" t="s">
        <v>72</v>
      </c>
      <c r="J48" s="187" t="s">
        <v>112</v>
      </c>
      <c r="K48" s="187" t="s">
        <v>165</v>
      </c>
      <c r="L48" s="114" t="s">
        <v>77</v>
      </c>
      <c r="M48" s="114" t="s">
        <v>114</v>
      </c>
      <c r="N48" s="114" t="s">
        <v>79</v>
      </c>
      <c r="O48" s="114" t="s">
        <v>166</v>
      </c>
      <c r="P48" s="113" t="str">
        <f t="shared" si="18"/>
        <v>SAP-OSS-ASL-Bronze-DR1</v>
      </c>
      <c r="Q48" s="111"/>
      <c r="R48" s="337">
        <v>0.25</v>
      </c>
      <c r="S48" s="261">
        <v>5</v>
      </c>
      <c r="T48" s="261"/>
      <c r="U48" s="231">
        <v>36</v>
      </c>
      <c r="V48" s="231">
        <v>36</v>
      </c>
      <c r="W48" s="272"/>
      <c r="X48" s="375"/>
      <c r="Y48" s="341">
        <f t="shared" si="16"/>
        <v>0</v>
      </c>
      <c r="Z48" s="353"/>
      <c r="AA48" s="337">
        <v>0.2</v>
      </c>
      <c r="AB48" s="261">
        <f t="shared" si="3"/>
        <v>5</v>
      </c>
      <c r="AC48" s="261"/>
      <c r="AD48" s="272"/>
      <c r="AE48" s="341">
        <f t="shared" si="19"/>
        <v>0</v>
      </c>
      <c r="AF48" s="351"/>
      <c r="AG48" s="337">
        <v>0.15</v>
      </c>
      <c r="AH48" s="261">
        <f t="shared" si="5"/>
        <v>5</v>
      </c>
      <c r="AI48" s="261"/>
      <c r="AJ48" s="272"/>
      <c r="AK48" s="341">
        <f t="shared" si="15"/>
        <v>0</v>
      </c>
    </row>
    <row r="49" spans="2:37" s="110" customFormat="1" outlineLevel="2" x14ac:dyDescent="0.25">
      <c r="B49" s="270" t="s">
        <v>189</v>
      </c>
      <c r="C49" s="185" t="s">
        <v>68</v>
      </c>
      <c r="D49" s="185" t="s">
        <v>69</v>
      </c>
      <c r="E49" s="185" t="s">
        <v>162</v>
      </c>
      <c r="F49" s="268" t="s">
        <v>190</v>
      </c>
      <c r="G49" s="316" t="s">
        <v>72</v>
      </c>
      <c r="H49" s="186" t="s">
        <v>187</v>
      </c>
      <c r="I49" s="187" t="s">
        <v>72</v>
      </c>
      <c r="J49" s="187" t="s">
        <v>112</v>
      </c>
      <c r="K49" s="187" t="s">
        <v>165</v>
      </c>
      <c r="L49" s="114" t="s">
        <v>77</v>
      </c>
      <c r="M49" s="114" t="s">
        <v>114</v>
      </c>
      <c r="N49" s="114" t="s">
        <v>79</v>
      </c>
      <c r="O49" s="114" t="s">
        <v>170</v>
      </c>
      <c r="P49" s="113" t="str">
        <f t="shared" si="18"/>
        <v>SAP-OSS-ASL-Bronze-DR2</v>
      </c>
      <c r="Q49" s="111"/>
      <c r="R49" s="337">
        <v>0.25</v>
      </c>
      <c r="S49" s="261">
        <v>10</v>
      </c>
      <c r="T49" s="261"/>
      <c r="U49" s="231">
        <v>12</v>
      </c>
      <c r="V49" s="231">
        <v>12</v>
      </c>
      <c r="W49" s="272"/>
      <c r="X49" s="375"/>
      <c r="Y49" s="341">
        <f t="shared" si="16"/>
        <v>0</v>
      </c>
      <c r="Z49" s="353"/>
      <c r="AA49" s="337">
        <v>0.2</v>
      </c>
      <c r="AB49" s="261">
        <f t="shared" si="3"/>
        <v>10</v>
      </c>
      <c r="AC49" s="261"/>
      <c r="AD49" s="272"/>
      <c r="AE49" s="341">
        <f t="shared" si="19"/>
        <v>0</v>
      </c>
      <c r="AF49" s="351"/>
      <c r="AG49" s="337">
        <v>0.15</v>
      </c>
      <c r="AH49" s="261">
        <f t="shared" si="5"/>
        <v>10</v>
      </c>
      <c r="AI49" s="261"/>
      <c r="AJ49" s="272"/>
      <c r="AK49" s="341">
        <f t="shared" si="15"/>
        <v>0</v>
      </c>
    </row>
    <row r="50" spans="2:37" s="110" customFormat="1" outlineLevel="2" x14ac:dyDescent="0.25">
      <c r="B50" s="270" t="s">
        <v>191</v>
      </c>
      <c r="C50" s="185" t="s">
        <v>68</v>
      </c>
      <c r="D50" s="185" t="s">
        <v>69</v>
      </c>
      <c r="E50" s="185" t="s">
        <v>162</v>
      </c>
      <c r="F50" s="268" t="s">
        <v>190</v>
      </c>
      <c r="G50" s="316" t="s">
        <v>72</v>
      </c>
      <c r="H50" s="186" t="s">
        <v>187</v>
      </c>
      <c r="I50" s="187" t="s">
        <v>72</v>
      </c>
      <c r="J50" s="187" t="s">
        <v>112</v>
      </c>
      <c r="K50" s="187" t="s">
        <v>165</v>
      </c>
      <c r="L50" s="114" t="s">
        <v>77</v>
      </c>
      <c r="M50" s="114" t="s">
        <v>114</v>
      </c>
      <c r="N50" s="114" t="s">
        <v>79</v>
      </c>
      <c r="O50" s="114" t="s">
        <v>170</v>
      </c>
      <c r="P50" s="113" t="str">
        <f t="shared" si="18"/>
        <v>SAP-OSS-ASL-Bronze-DR2</v>
      </c>
      <c r="Q50" s="111"/>
      <c r="R50" s="337">
        <v>0.25</v>
      </c>
      <c r="S50" s="261">
        <v>5</v>
      </c>
      <c r="T50" s="261"/>
      <c r="U50" s="231">
        <v>36</v>
      </c>
      <c r="V50" s="231">
        <v>36</v>
      </c>
      <c r="W50" s="272"/>
      <c r="X50" s="375"/>
      <c r="Y50" s="341">
        <f t="shared" si="16"/>
        <v>0</v>
      </c>
      <c r="Z50" s="353"/>
      <c r="AA50" s="337">
        <v>0.2</v>
      </c>
      <c r="AB50" s="261">
        <f t="shared" si="3"/>
        <v>5</v>
      </c>
      <c r="AC50" s="261"/>
      <c r="AD50" s="272"/>
      <c r="AE50" s="341">
        <f t="shared" si="19"/>
        <v>0</v>
      </c>
      <c r="AF50" s="351"/>
      <c r="AG50" s="337">
        <v>0.15</v>
      </c>
      <c r="AH50" s="261">
        <f t="shared" si="5"/>
        <v>5</v>
      </c>
      <c r="AI50" s="261"/>
      <c r="AJ50" s="272"/>
      <c r="AK50" s="341">
        <f t="shared" si="15"/>
        <v>0</v>
      </c>
    </row>
    <row r="51" spans="2:37" s="110" customFormat="1" outlineLevel="2" x14ac:dyDescent="0.25">
      <c r="B51" s="270" t="s">
        <v>192</v>
      </c>
      <c r="C51" s="185" t="s">
        <v>68</v>
      </c>
      <c r="D51" s="185" t="s">
        <v>69</v>
      </c>
      <c r="E51" s="185" t="s">
        <v>162</v>
      </c>
      <c r="F51" s="268" t="s">
        <v>193</v>
      </c>
      <c r="G51" s="316" t="s">
        <v>72</v>
      </c>
      <c r="H51" s="186" t="s">
        <v>187</v>
      </c>
      <c r="I51" s="187" t="s">
        <v>72</v>
      </c>
      <c r="J51" s="187" t="s">
        <v>112</v>
      </c>
      <c r="K51" s="187" t="s">
        <v>165</v>
      </c>
      <c r="L51" s="114" t="s">
        <v>77</v>
      </c>
      <c r="M51" s="114" t="s">
        <v>116</v>
      </c>
      <c r="N51" s="114" t="s">
        <v>79</v>
      </c>
      <c r="O51" s="114" t="s">
        <v>160</v>
      </c>
      <c r="P51" s="113" t="str">
        <f t="shared" si="18"/>
        <v>SAP-OSS-ASL-Gold-DR5</v>
      </c>
      <c r="Q51" s="111"/>
      <c r="R51" s="337">
        <v>0.25</v>
      </c>
      <c r="S51" s="261">
        <v>5</v>
      </c>
      <c r="T51" s="261"/>
      <c r="U51" s="231">
        <v>12</v>
      </c>
      <c r="V51" s="231">
        <v>12</v>
      </c>
      <c r="W51" s="272"/>
      <c r="X51" s="375"/>
      <c r="Y51" s="341">
        <f t="shared" si="16"/>
        <v>0</v>
      </c>
      <c r="Z51" s="353"/>
      <c r="AA51" s="337">
        <v>0.5</v>
      </c>
      <c r="AB51" s="261">
        <f t="shared" si="3"/>
        <v>5</v>
      </c>
      <c r="AC51" s="261"/>
      <c r="AD51" s="272"/>
      <c r="AE51" s="341">
        <f t="shared" si="19"/>
        <v>0</v>
      </c>
      <c r="AF51" s="351"/>
      <c r="AG51" s="337">
        <v>0.15</v>
      </c>
      <c r="AH51" s="261">
        <f t="shared" si="5"/>
        <v>5</v>
      </c>
      <c r="AI51" s="261"/>
      <c r="AJ51" s="272"/>
      <c r="AK51" s="341">
        <f t="shared" si="15"/>
        <v>0</v>
      </c>
    </row>
    <row r="52" spans="2:37" s="110" customFormat="1" outlineLevel="2" x14ac:dyDescent="0.25">
      <c r="B52" s="270" t="s">
        <v>194</v>
      </c>
      <c r="C52" s="185" t="s">
        <v>68</v>
      </c>
      <c r="D52" s="185" t="s">
        <v>69</v>
      </c>
      <c r="E52" s="185" t="s">
        <v>162</v>
      </c>
      <c r="F52" s="268" t="s">
        <v>193</v>
      </c>
      <c r="G52" s="316" t="s">
        <v>72</v>
      </c>
      <c r="H52" s="186" t="s">
        <v>187</v>
      </c>
      <c r="I52" s="187" t="s">
        <v>72</v>
      </c>
      <c r="J52" s="187" t="s">
        <v>112</v>
      </c>
      <c r="K52" s="187" t="s">
        <v>165</v>
      </c>
      <c r="L52" s="114" t="s">
        <v>77</v>
      </c>
      <c r="M52" s="114" t="s">
        <v>116</v>
      </c>
      <c r="N52" s="114" t="s">
        <v>79</v>
      </c>
      <c r="O52" s="114" t="s">
        <v>160</v>
      </c>
      <c r="P52" s="113" t="str">
        <f t="shared" si="18"/>
        <v>SAP-OSS-ASL-Gold-DR5</v>
      </c>
      <c r="Q52" s="111"/>
      <c r="R52" s="337">
        <v>0.25</v>
      </c>
      <c r="S52" s="261">
        <v>10</v>
      </c>
      <c r="T52" s="261"/>
      <c r="U52" s="231">
        <v>36</v>
      </c>
      <c r="V52" s="231">
        <v>36</v>
      </c>
      <c r="W52" s="272"/>
      <c r="X52" s="375"/>
      <c r="Y52" s="341">
        <f t="shared" si="16"/>
        <v>0</v>
      </c>
      <c r="Z52" s="353"/>
      <c r="AA52" s="337">
        <v>0.5</v>
      </c>
      <c r="AB52" s="261">
        <f t="shared" si="3"/>
        <v>10</v>
      </c>
      <c r="AC52" s="261"/>
      <c r="AD52" s="272"/>
      <c r="AE52" s="341">
        <f t="shared" si="19"/>
        <v>0</v>
      </c>
      <c r="AF52" s="351"/>
      <c r="AG52" s="337">
        <v>0.15</v>
      </c>
      <c r="AH52" s="261">
        <f t="shared" si="5"/>
        <v>10</v>
      </c>
      <c r="AI52" s="261"/>
      <c r="AJ52" s="272"/>
      <c r="AK52" s="341">
        <f t="shared" si="15"/>
        <v>0</v>
      </c>
    </row>
    <row r="53" spans="2:37" s="110" customFormat="1" outlineLevel="2" x14ac:dyDescent="0.25">
      <c r="B53" s="270" t="s">
        <v>195</v>
      </c>
      <c r="C53" s="185" t="s">
        <v>68</v>
      </c>
      <c r="D53" s="185" t="s">
        <v>69</v>
      </c>
      <c r="E53" s="185" t="s">
        <v>162</v>
      </c>
      <c r="F53" s="268" t="s">
        <v>196</v>
      </c>
      <c r="G53" s="316" t="s">
        <v>72</v>
      </c>
      <c r="H53" s="186" t="s">
        <v>197</v>
      </c>
      <c r="I53" s="187" t="s">
        <v>72</v>
      </c>
      <c r="J53" s="187" t="s">
        <v>112</v>
      </c>
      <c r="K53" s="187" t="s">
        <v>165</v>
      </c>
      <c r="L53" s="114" t="s">
        <v>77</v>
      </c>
      <c r="M53" s="114" t="s">
        <v>114</v>
      </c>
      <c r="N53" s="114" t="s">
        <v>79</v>
      </c>
      <c r="O53" s="114" t="s">
        <v>166</v>
      </c>
      <c r="P53" s="113" t="str">
        <f t="shared" si="18"/>
        <v>SAP-OSS-DSS-Bronze-DR1</v>
      </c>
      <c r="Q53" s="111"/>
      <c r="R53" s="337">
        <v>0.25</v>
      </c>
      <c r="S53" s="261">
        <v>2</v>
      </c>
      <c r="T53" s="261"/>
      <c r="U53" s="231">
        <v>12</v>
      </c>
      <c r="V53" s="231">
        <v>12</v>
      </c>
      <c r="W53" s="272"/>
      <c r="X53" s="375"/>
      <c r="Y53" s="341">
        <f t="shared" si="16"/>
        <v>0</v>
      </c>
      <c r="Z53" s="353"/>
      <c r="AA53" s="337">
        <v>0.2</v>
      </c>
      <c r="AB53" s="261">
        <f t="shared" si="3"/>
        <v>2</v>
      </c>
      <c r="AC53" s="261"/>
      <c r="AD53" s="272"/>
      <c r="AE53" s="341">
        <f t="shared" si="19"/>
        <v>0</v>
      </c>
      <c r="AF53" s="351"/>
      <c r="AG53" s="337">
        <v>0.15</v>
      </c>
      <c r="AH53" s="261">
        <f t="shared" si="5"/>
        <v>2</v>
      </c>
      <c r="AI53" s="261"/>
      <c r="AJ53" s="272"/>
      <c r="AK53" s="341">
        <f t="shared" si="15"/>
        <v>0</v>
      </c>
    </row>
    <row r="54" spans="2:37" s="110" customFormat="1" outlineLevel="2" x14ac:dyDescent="0.25">
      <c r="B54" s="270" t="s">
        <v>198</v>
      </c>
      <c r="C54" s="185" t="s">
        <v>68</v>
      </c>
      <c r="D54" s="185" t="s">
        <v>69</v>
      </c>
      <c r="E54" s="185" t="s">
        <v>162</v>
      </c>
      <c r="F54" s="268" t="s">
        <v>196</v>
      </c>
      <c r="G54" s="316" t="s">
        <v>72</v>
      </c>
      <c r="H54" s="186" t="s">
        <v>197</v>
      </c>
      <c r="I54" s="187" t="s">
        <v>72</v>
      </c>
      <c r="J54" s="187" t="s">
        <v>112</v>
      </c>
      <c r="K54" s="187" t="s">
        <v>165</v>
      </c>
      <c r="L54" s="114" t="s">
        <v>77</v>
      </c>
      <c r="M54" s="114" t="s">
        <v>114</v>
      </c>
      <c r="N54" s="114" t="s">
        <v>79</v>
      </c>
      <c r="O54" s="114" t="s">
        <v>166</v>
      </c>
      <c r="P54" s="113" t="str">
        <f t="shared" si="18"/>
        <v>SAP-OSS-DSS-Bronze-DR1</v>
      </c>
      <c r="Q54" s="111"/>
      <c r="R54" s="337">
        <v>0.25</v>
      </c>
      <c r="S54" s="261">
        <v>1</v>
      </c>
      <c r="T54" s="261"/>
      <c r="U54" s="231">
        <v>36</v>
      </c>
      <c r="V54" s="231">
        <v>36</v>
      </c>
      <c r="W54" s="272"/>
      <c r="X54" s="375"/>
      <c r="Y54" s="341">
        <f t="shared" si="16"/>
        <v>0</v>
      </c>
      <c r="Z54" s="353"/>
      <c r="AA54" s="337">
        <v>0.2</v>
      </c>
      <c r="AB54" s="261">
        <f t="shared" si="3"/>
        <v>1</v>
      </c>
      <c r="AC54" s="261"/>
      <c r="AD54" s="272"/>
      <c r="AE54" s="341">
        <f t="shared" si="19"/>
        <v>0</v>
      </c>
      <c r="AF54" s="351"/>
      <c r="AG54" s="337">
        <v>0.15</v>
      </c>
      <c r="AH54" s="261">
        <f t="shared" si="5"/>
        <v>1</v>
      </c>
      <c r="AI54" s="261"/>
      <c r="AJ54" s="272"/>
      <c r="AK54" s="341">
        <f t="shared" si="15"/>
        <v>0</v>
      </c>
    </row>
    <row r="55" spans="2:37" s="110" customFormat="1" outlineLevel="2" x14ac:dyDescent="0.25">
      <c r="B55" s="270" t="s">
        <v>199</v>
      </c>
      <c r="C55" s="185" t="s">
        <v>68</v>
      </c>
      <c r="D55" s="185" t="s">
        <v>69</v>
      </c>
      <c r="E55" s="185" t="s">
        <v>162</v>
      </c>
      <c r="F55" s="268" t="s">
        <v>200</v>
      </c>
      <c r="G55" s="316" t="s">
        <v>72</v>
      </c>
      <c r="H55" s="186" t="s">
        <v>197</v>
      </c>
      <c r="I55" s="187" t="s">
        <v>72</v>
      </c>
      <c r="J55" s="187" t="s">
        <v>112</v>
      </c>
      <c r="K55" s="187" t="s">
        <v>165</v>
      </c>
      <c r="L55" s="114" t="s">
        <v>77</v>
      </c>
      <c r="M55" s="114" t="s">
        <v>114</v>
      </c>
      <c r="N55" s="114" t="s">
        <v>79</v>
      </c>
      <c r="O55" s="114" t="s">
        <v>170</v>
      </c>
      <c r="P55" s="113" t="str">
        <f t="shared" si="18"/>
        <v>SAP-OSS-DSS-Bronze-DR2</v>
      </c>
      <c r="Q55" s="111"/>
      <c r="R55" s="337">
        <v>0.25</v>
      </c>
      <c r="S55" s="261">
        <v>2</v>
      </c>
      <c r="T55" s="261"/>
      <c r="U55" s="231">
        <v>12</v>
      </c>
      <c r="V55" s="231">
        <v>12</v>
      </c>
      <c r="W55" s="272"/>
      <c r="X55" s="375"/>
      <c r="Y55" s="341">
        <f t="shared" si="16"/>
        <v>0</v>
      </c>
      <c r="Z55" s="353"/>
      <c r="AA55" s="337">
        <v>0.2</v>
      </c>
      <c r="AB55" s="261">
        <f t="shared" si="3"/>
        <v>2</v>
      </c>
      <c r="AC55" s="261"/>
      <c r="AD55" s="272"/>
      <c r="AE55" s="341">
        <f t="shared" si="19"/>
        <v>0</v>
      </c>
      <c r="AF55" s="351"/>
      <c r="AG55" s="337">
        <v>0.15</v>
      </c>
      <c r="AH55" s="261">
        <f t="shared" si="5"/>
        <v>2</v>
      </c>
      <c r="AI55" s="261"/>
      <c r="AJ55" s="272"/>
      <c r="AK55" s="341">
        <f t="shared" si="15"/>
        <v>0</v>
      </c>
    </row>
    <row r="56" spans="2:37" s="110" customFormat="1" outlineLevel="2" x14ac:dyDescent="0.25">
      <c r="B56" s="270" t="s">
        <v>201</v>
      </c>
      <c r="C56" s="185" t="s">
        <v>68</v>
      </c>
      <c r="D56" s="185" t="s">
        <v>69</v>
      </c>
      <c r="E56" s="185" t="s">
        <v>162</v>
      </c>
      <c r="F56" s="268" t="s">
        <v>200</v>
      </c>
      <c r="G56" s="316" t="s">
        <v>72</v>
      </c>
      <c r="H56" s="186" t="s">
        <v>197</v>
      </c>
      <c r="I56" s="187" t="s">
        <v>72</v>
      </c>
      <c r="J56" s="187" t="s">
        <v>112</v>
      </c>
      <c r="K56" s="187" t="s">
        <v>165</v>
      </c>
      <c r="L56" s="114" t="s">
        <v>77</v>
      </c>
      <c r="M56" s="114" t="s">
        <v>114</v>
      </c>
      <c r="N56" s="114" t="s">
        <v>79</v>
      </c>
      <c r="O56" s="114" t="s">
        <v>170</v>
      </c>
      <c r="P56" s="113" t="str">
        <f t="shared" si="18"/>
        <v>SAP-OSS-DSS-Bronze-DR2</v>
      </c>
      <c r="Q56" s="111"/>
      <c r="R56" s="337">
        <v>0.25</v>
      </c>
      <c r="S56" s="261">
        <v>1</v>
      </c>
      <c r="T56" s="261"/>
      <c r="U56" s="231">
        <v>36</v>
      </c>
      <c r="V56" s="231">
        <v>36</v>
      </c>
      <c r="W56" s="272"/>
      <c r="X56" s="375"/>
      <c r="Y56" s="341">
        <f t="shared" si="16"/>
        <v>0</v>
      </c>
      <c r="Z56" s="353"/>
      <c r="AA56" s="337">
        <v>0.2</v>
      </c>
      <c r="AB56" s="261">
        <f t="shared" si="3"/>
        <v>1</v>
      </c>
      <c r="AC56" s="261"/>
      <c r="AD56" s="272"/>
      <c r="AE56" s="341">
        <f t="shared" si="19"/>
        <v>0</v>
      </c>
      <c r="AF56" s="351"/>
      <c r="AG56" s="337">
        <v>0.15</v>
      </c>
      <c r="AH56" s="261">
        <f t="shared" si="5"/>
        <v>1</v>
      </c>
      <c r="AI56" s="261"/>
      <c r="AJ56" s="272"/>
      <c r="AK56" s="341">
        <f t="shared" si="15"/>
        <v>0</v>
      </c>
    </row>
    <row r="57" spans="2:37" s="110" customFormat="1" outlineLevel="2" x14ac:dyDescent="0.25">
      <c r="B57" s="270" t="s">
        <v>202</v>
      </c>
      <c r="C57" s="185" t="s">
        <v>68</v>
      </c>
      <c r="D57" s="185" t="s">
        <v>69</v>
      </c>
      <c r="E57" s="185" t="s">
        <v>162</v>
      </c>
      <c r="F57" s="268" t="s">
        <v>203</v>
      </c>
      <c r="G57" s="316" t="s">
        <v>72</v>
      </c>
      <c r="H57" s="186" t="s">
        <v>197</v>
      </c>
      <c r="I57" s="187" t="s">
        <v>72</v>
      </c>
      <c r="J57" s="187" t="s">
        <v>112</v>
      </c>
      <c r="K57" s="187" t="s">
        <v>165</v>
      </c>
      <c r="L57" s="114" t="s">
        <v>77</v>
      </c>
      <c r="M57" s="114" t="s">
        <v>116</v>
      </c>
      <c r="N57" s="114" t="s">
        <v>79</v>
      </c>
      <c r="O57" s="114" t="s">
        <v>160</v>
      </c>
      <c r="P57" s="113" t="str">
        <f t="shared" si="18"/>
        <v>SAP-OSS-DSS-Gold-DR5</v>
      </c>
      <c r="Q57" s="111"/>
      <c r="R57" s="337">
        <v>0.25</v>
      </c>
      <c r="S57" s="261">
        <v>1</v>
      </c>
      <c r="T57" s="261"/>
      <c r="U57" s="231">
        <v>12</v>
      </c>
      <c r="V57" s="231">
        <v>12</v>
      </c>
      <c r="W57" s="272"/>
      <c r="X57" s="375"/>
      <c r="Y57" s="341">
        <f t="shared" si="16"/>
        <v>0</v>
      </c>
      <c r="Z57" s="353"/>
      <c r="AA57" s="337">
        <v>0.5</v>
      </c>
      <c r="AB57" s="261">
        <f t="shared" si="3"/>
        <v>1</v>
      </c>
      <c r="AC57" s="261"/>
      <c r="AD57" s="272"/>
      <c r="AE57" s="341">
        <f t="shared" si="19"/>
        <v>0</v>
      </c>
      <c r="AF57" s="351"/>
      <c r="AG57" s="337">
        <v>0.15</v>
      </c>
      <c r="AH57" s="261">
        <f t="shared" si="5"/>
        <v>1</v>
      </c>
      <c r="AI57" s="261"/>
      <c r="AJ57" s="272"/>
      <c r="AK57" s="341">
        <f t="shared" si="15"/>
        <v>0</v>
      </c>
    </row>
    <row r="58" spans="2:37" s="110" customFormat="1" outlineLevel="2" x14ac:dyDescent="0.25">
      <c r="B58" s="270" t="s">
        <v>204</v>
      </c>
      <c r="C58" s="185" t="s">
        <v>68</v>
      </c>
      <c r="D58" s="185" t="s">
        <v>69</v>
      </c>
      <c r="E58" s="185" t="s">
        <v>162</v>
      </c>
      <c r="F58" s="268" t="s">
        <v>203</v>
      </c>
      <c r="G58" s="316" t="s">
        <v>72</v>
      </c>
      <c r="H58" s="186" t="s">
        <v>197</v>
      </c>
      <c r="I58" s="187" t="s">
        <v>72</v>
      </c>
      <c r="J58" s="187" t="s">
        <v>112</v>
      </c>
      <c r="K58" s="187" t="s">
        <v>165</v>
      </c>
      <c r="L58" s="114" t="s">
        <v>77</v>
      </c>
      <c r="M58" s="114" t="s">
        <v>116</v>
      </c>
      <c r="N58" s="114" t="s">
        <v>79</v>
      </c>
      <c r="O58" s="114" t="s">
        <v>160</v>
      </c>
      <c r="P58" s="113" t="str">
        <f t="shared" si="18"/>
        <v>SAP-OSS-DSS-Gold-DR5</v>
      </c>
      <c r="Q58" s="111"/>
      <c r="R58" s="337">
        <v>0.25</v>
      </c>
      <c r="S58" s="261">
        <v>2</v>
      </c>
      <c r="T58" s="261"/>
      <c r="U58" s="231">
        <v>36</v>
      </c>
      <c r="V58" s="231">
        <v>36</v>
      </c>
      <c r="W58" s="272"/>
      <c r="X58" s="375"/>
      <c r="Y58" s="341">
        <f t="shared" si="16"/>
        <v>0</v>
      </c>
      <c r="Z58" s="353"/>
      <c r="AA58" s="337">
        <v>0.5</v>
      </c>
      <c r="AB58" s="261">
        <f t="shared" si="3"/>
        <v>2</v>
      </c>
      <c r="AC58" s="261"/>
      <c r="AD58" s="272"/>
      <c r="AE58" s="341">
        <f t="shared" si="19"/>
        <v>0</v>
      </c>
      <c r="AF58" s="351"/>
      <c r="AG58" s="337">
        <v>0.15</v>
      </c>
      <c r="AH58" s="261">
        <f t="shared" si="5"/>
        <v>2</v>
      </c>
      <c r="AI58" s="261"/>
      <c r="AJ58" s="272"/>
      <c r="AK58" s="341">
        <f t="shared" si="15"/>
        <v>0</v>
      </c>
    </row>
    <row r="59" spans="2:37" s="110" customFormat="1" outlineLevel="2" x14ac:dyDescent="0.25">
      <c r="B59" s="270" t="s">
        <v>205</v>
      </c>
      <c r="C59" s="185" t="s">
        <v>68</v>
      </c>
      <c r="D59" s="185" t="s">
        <v>69</v>
      </c>
      <c r="E59" s="185" t="s">
        <v>162</v>
      </c>
      <c r="F59" s="268" t="s">
        <v>206</v>
      </c>
      <c r="G59" s="316" t="s">
        <v>72</v>
      </c>
      <c r="H59" s="186" t="s">
        <v>207</v>
      </c>
      <c r="I59" s="187" t="s">
        <v>72</v>
      </c>
      <c r="J59" s="187" t="s">
        <v>112</v>
      </c>
      <c r="K59" s="187" t="s">
        <v>165</v>
      </c>
      <c r="L59" s="114" t="s">
        <v>77</v>
      </c>
      <c r="M59" s="114" t="s">
        <v>114</v>
      </c>
      <c r="N59" s="114" t="s">
        <v>79</v>
      </c>
      <c r="O59" s="114" t="s">
        <v>166</v>
      </c>
      <c r="P59" s="113" t="str">
        <f t="shared" si="18"/>
        <v>SAP-OSS-DSM-Bronze-DR1</v>
      </c>
      <c r="Q59" s="111"/>
      <c r="R59" s="337">
        <v>0.25</v>
      </c>
      <c r="S59" s="261">
        <v>2</v>
      </c>
      <c r="T59" s="261"/>
      <c r="U59" s="231">
        <v>12</v>
      </c>
      <c r="V59" s="231">
        <v>12</v>
      </c>
      <c r="W59" s="272"/>
      <c r="X59" s="375"/>
      <c r="Y59" s="341">
        <f t="shared" si="16"/>
        <v>0</v>
      </c>
      <c r="Z59" s="353"/>
      <c r="AA59" s="337">
        <v>0.2</v>
      </c>
      <c r="AB59" s="261">
        <f t="shared" si="3"/>
        <v>2</v>
      </c>
      <c r="AC59" s="261"/>
      <c r="AD59" s="272"/>
      <c r="AE59" s="341">
        <f t="shared" si="19"/>
        <v>0</v>
      </c>
      <c r="AF59" s="351"/>
      <c r="AG59" s="337">
        <v>0.15</v>
      </c>
      <c r="AH59" s="261">
        <f t="shared" si="5"/>
        <v>2</v>
      </c>
      <c r="AI59" s="261"/>
      <c r="AJ59" s="272"/>
      <c r="AK59" s="341">
        <f t="shared" si="15"/>
        <v>0</v>
      </c>
    </row>
    <row r="60" spans="2:37" s="110" customFormat="1" outlineLevel="2" x14ac:dyDescent="0.25">
      <c r="B60" s="270" t="s">
        <v>208</v>
      </c>
      <c r="C60" s="185" t="s">
        <v>68</v>
      </c>
      <c r="D60" s="185" t="s">
        <v>69</v>
      </c>
      <c r="E60" s="185" t="s">
        <v>162</v>
      </c>
      <c r="F60" s="268" t="s">
        <v>206</v>
      </c>
      <c r="G60" s="316" t="s">
        <v>72</v>
      </c>
      <c r="H60" s="186" t="s">
        <v>207</v>
      </c>
      <c r="I60" s="187" t="s">
        <v>72</v>
      </c>
      <c r="J60" s="187" t="s">
        <v>112</v>
      </c>
      <c r="K60" s="187" t="s">
        <v>165</v>
      </c>
      <c r="L60" s="114" t="s">
        <v>77</v>
      </c>
      <c r="M60" s="114" t="s">
        <v>114</v>
      </c>
      <c r="N60" s="114" t="s">
        <v>79</v>
      </c>
      <c r="O60" s="114" t="s">
        <v>166</v>
      </c>
      <c r="P60" s="113" t="str">
        <f t="shared" si="18"/>
        <v>SAP-OSS-DSM-Bronze-DR1</v>
      </c>
      <c r="Q60" s="111"/>
      <c r="R60" s="337">
        <v>0.25</v>
      </c>
      <c r="S60" s="261">
        <v>1</v>
      </c>
      <c r="T60" s="261"/>
      <c r="U60" s="231">
        <v>36</v>
      </c>
      <c r="V60" s="231">
        <v>36</v>
      </c>
      <c r="W60" s="272"/>
      <c r="X60" s="375"/>
      <c r="Y60" s="341">
        <f t="shared" si="16"/>
        <v>0</v>
      </c>
      <c r="Z60" s="353"/>
      <c r="AA60" s="337">
        <v>0.2</v>
      </c>
      <c r="AB60" s="261">
        <f t="shared" si="3"/>
        <v>1</v>
      </c>
      <c r="AC60" s="261"/>
      <c r="AD60" s="272"/>
      <c r="AE60" s="341">
        <f t="shared" si="19"/>
        <v>0</v>
      </c>
      <c r="AF60" s="351"/>
      <c r="AG60" s="337">
        <v>0.15</v>
      </c>
      <c r="AH60" s="261">
        <f t="shared" si="5"/>
        <v>1</v>
      </c>
      <c r="AI60" s="261"/>
      <c r="AJ60" s="272"/>
      <c r="AK60" s="341">
        <f t="shared" si="15"/>
        <v>0</v>
      </c>
    </row>
    <row r="61" spans="2:37" s="110" customFormat="1" outlineLevel="2" x14ac:dyDescent="0.25">
      <c r="B61" s="270" t="s">
        <v>209</v>
      </c>
      <c r="C61" s="185" t="s">
        <v>68</v>
      </c>
      <c r="D61" s="185" t="s">
        <v>69</v>
      </c>
      <c r="E61" s="185" t="s">
        <v>162</v>
      </c>
      <c r="F61" s="268" t="s">
        <v>210</v>
      </c>
      <c r="G61" s="316" t="s">
        <v>72</v>
      </c>
      <c r="H61" s="186" t="s">
        <v>207</v>
      </c>
      <c r="I61" s="187" t="s">
        <v>72</v>
      </c>
      <c r="J61" s="187" t="s">
        <v>112</v>
      </c>
      <c r="K61" s="187" t="s">
        <v>165</v>
      </c>
      <c r="L61" s="114" t="s">
        <v>77</v>
      </c>
      <c r="M61" s="114" t="s">
        <v>114</v>
      </c>
      <c r="N61" s="114" t="s">
        <v>79</v>
      </c>
      <c r="O61" s="114" t="s">
        <v>170</v>
      </c>
      <c r="P61" s="113" t="str">
        <f t="shared" si="18"/>
        <v>SAP-OSS-DSM-Bronze-DR2</v>
      </c>
      <c r="Q61" s="111"/>
      <c r="R61" s="337">
        <v>0.25</v>
      </c>
      <c r="S61" s="261">
        <v>2</v>
      </c>
      <c r="T61" s="261"/>
      <c r="U61" s="231">
        <v>12</v>
      </c>
      <c r="V61" s="231">
        <v>12</v>
      </c>
      <c r="W61" s="272"/>
      <c r="X61" s="375"/>
      <c r="Y61" s="341">
        <f t="shared" si="16"/>
        <v>0</v>
      </c>
      <c r="Z61" s="353"/>
      <c r="AA61" s="337">
        <v>0.2</v>
      </c>
      <c r="AB61" s="261">
        <f t="shared" si="3"/>
        <v>2</v>
      </c>
      <c r="AC61" s="261"/>
      <c r="AD61" s="272"/>
      <c r="AE61" s="341">
        <f t="shared" si="19"/>
        <v>0</v>
      </c>
      <c r="AF61" s="351"/>
      <c r="AG61" s="337">
        <v>0.15</v>
      </c>
      <c r="AH61" s="261">
        <f t="shared" si="5"/>
        <v>2</v>
      </c>
      <c r="AI61" s="261"/>
      <c r="AJ61" s="272"/>
      <c r="AK61" s="341">
        <f t="shared" si="15"/>
        <v>0</v>
      </c>
    </row>
    <row r="62" spans="2:37" s="110" customFormat="1" outlineLevel="2" x14ac:dyDescent="0.25">
      <c r="B62" s="270" t="s">
        <v>211</v>
      </c>
      <c r="C62" s="185" t="s">
        <v>68</v>
      </c>
      <c r="D62" s="185" t="s">
        <v>69</v>
      </c>
      <c r="E62" s="185" t="s">
        <v>162</v>
      </c>
      <c r="F62" s="268" t="s">
        <v>210</v>
      </c>
      <c r="G62" s="316" t="s">
        <v>72</v>
      </c>
      <c r="H62" s="186" t="s">
        <v>207</v>
      </c>
      <c r="I62" s="187" t="s">
        <v>72</v>
      </c>
      <c r="J62" s="187" t="s">
        <v>112</v>
      </c>
      <c r="K62" s="187" t="s">
        <v>165</v>
      </c>
      <c r="L62" s="114" t="s">
        <v>77</v>
      </c>
      <c r="M62" s="114" t="s">
        <v>114</v>
      </c>
      <c r="N62" s="114" t="s">
        <v>79</v>
      </c>
      <c r="O62" s="114" t="s">
        <v>170</v>
      </c>
      <c r="P62" s="113" t="str">
        <f t="shared" si="18"/>
        <v>SAP-OSS-DSM-Bronze-DR2</v>
      </c>
      <c r="Q62" s="111"/>
      <c r="R62" s="337">
        <v>0.25</v>
      </c>
      <c r="S62" s="261">
        <v>1</v>
      </c>
      <c r="T62" s="261"/>
      <c r="U62" s="231">
        <v>36</v>
      </c>
      <c r="V62" s="231">
        <v>36</v>
      </c>
      <c r="W62" s="272"/>
      <c r="X62" s="375"/>
      <c r="Y62" s="341">
        <f t="shared" si="16"/>
        <v>0</v>
      </c>
      <c r="Z62" s="353"/>
      <c r="AA62" s="337">
        <v>0.2</v>
      </c>
      <c r="AB62" s="261">
        <f t="shared" si="3"/>
        <v>1</v>
      </c>
      <c r="AC62" s="261"/>
      <c r="AD62" s="272"/>
      <c r="AE62" s="341">
        <f t="shared" si="19"/>
        <v>0</v>
      </c>
      <c r="AF62" s="351"/>
      <c r="AG62" s="337">
        <v>0.15</v>
      </c>
      <c r="AH62" s="261">
        <f t="shared" si="5"/>
        <v>1</v>
      </c>
      <c r="AI62" s="261"/>
      <c r="AJ62" s="272"/>
      <c r="AK62" s="341">
        <f t="shared" si="15"/>
        <v>0</v>
      </c>
    </row>
    <row r="63" spans="2:37" s="110" customFormat="1" outlineLevel="2" x14ac:dyDescent="0.25">
      <c r="B63" s="270" t="s">
        <v>212</v>
      </c>
      <c r="C63" s="185" t="s">
        <v>68</v>
      </c>
      <c r="D63" s="185" t="s">
        <v>69</v>
      </c>
      <c r="E63" s="185" t="s">
        <v>162</v>
      </c>
      <c r="F63" s="268" t="s">
        <v>213</v>
      </c>
      <c r="G63" s="316" t="s">
        <v>72</v>
      </c>
      <c r="H63" s="186" t="s">
        <v>207</v>
      </c>
      <c r="I63" s="187" t="s">
        <v>72</v>
      </c>
      <c r="J63" s="187" t="s">
        <v>112</v>
      </c>
      <c r="K63" s="187" t="s">
        <v>165</v>
      </c>
      <c r="L63" s="114" t="s">
        <v>77</v>
      </c>
      <c r="M63" s="114" t="s">
        <v>116</v>
      </c>
      <c r="N63" s="114" t="s">
        <v>79</v>
      </c>
      <c r="O63" s="114" t="s">
        <v>160</v>
      </c>
      <c r="P63" s="113" t="str">
        <f t="shared" si="18"/>
        <v>SAP-OSS-DSM-Gold-DR5</v>
      </c>
      <c r="Q63" s="111"/>
      <c r="R63" s="337">
        <v>0.25</v>
      </c>
      <c r="S63" s="261">
        <v>1</v>
      </c>
      <c r="T63" s="261"/>
      <c r="U63" s="231">
        <v>12</v>
      </c>
      <c r="V63" s="231">
        <v>12</v>
      </c>
      <c r="W63" s="272"/>
      <c r="X63" s="375"/>
      <c r="Y63" s="341">
        <f t="shared" si="16"/>
        <v>0</v>
      </c>
      <c r="Z63" s="353"/>
      <c r="AA63" s="337">
        <v>0.5</v>
      </c>
      <c r="AB63" s="261">
        <f t="shared" si="3"/>
        <v>1</v>
      </c>
      <c r="AC63" s="261"/>
      <c r="AD63" s="272"/>
      <c r="AE63" s="341">
        <f t="shared" si="19"/>
        <v>0</v>
      </c>
      <c r="AF63" s="351"/>
      <c r="AG63" s="337">
        <v>0.15</v>
      </c>
      <c r="AH63" s="261">
        <f t="shared" si="5"/>
        <v>1</v>
      </c>
      <c r="AI63" s="261"/>
      <c r="AJ63" s="272"/>
      <c r="AK63" s="341">
        <f t="shared" si="15"/>
        <v>0</v>
      </c>
    </row>
    <row r="64" spans="2:37" s="110" customFormat="1" outlineLevel="2" x14ac:dyDescent="0.25">
      <c r="B64" s="270" t="s">
        <v>214</v>
      </c>
      <c r="C64" s="185" t="s">
        <v>68</v>
      </c>
      <c r="D64" s="185" t="s">
        <v>69</v>
      </c>
      <c r="E64" s="185" t="s">
        <v>162</v>
      </c>
      <c r="F64" s="268" t="s">
        <v>213</v>
      </c>
      <c r="G64" s="316" t="s">
        <v>72</v>
      </c>
      <c r="H64" s="186" t="s">
        <v>207</v>
      </c>
      <c r="I64" s="187" t="s">
        <v>72</v>
      </c>
      <c r="J64" s="187" t="s">
        <v>112</v>
      </c>
      <c r="K64" s="187" t="s">
        <v>165</v>
      </c>
      <c r="L64" s="114" t="s">
        <v>77</v>
      </c>
      <c r="M64" s="114" t="s">
        <v>116</v>
      </c>
      <c r="N64" s="114" t="s">
        <v>79</v>
      </c>
      <c r="O64" s="114" t="s">
        <v>160</v>
      </c>
      <c r="P64" s="113" t="str">
        <f t="shared" si="18"/>
        <v>SAP-OSS-DSM-Gold-DR5</v>
      </c>
      <c r="Q64" s="111"/>
      <c r="R64" s="337">
        <v>0.25</v>
      </c>
      <c r="S64" s="261">
        <v>2</v>
      </c>
      <c r="T64" s="261"/>
      <c r="U64" s="231">
        <v>36</v>
      </c>
      <c r="V64" s="231">
        <v>36</v>
      </c>
      <c r="W64" s="272"/>
      <c r="X64" s="375"/>
      <c r="Y64" s="341">
        <f t="shared" si="16"/>
        <v>0</v>
      </c>
      <c r="Z64" s="353"/>
      <c r="AA64" s="337">
        <v>0.5</v>
      </c>
      <c r="AB64" s="261">
        <f t="shared" si="3"/>
        <v>2</v>
      </c>
      <c r="AC64" s="261"/>
      <c r="AD64" s="272"/>
      <c r="AE64" s="341">
        <f t="shared" si="19"/>
        <v>0</v>
      </c>
      <c r="AF64" s="351"/>
      <c r="AG64" s="337">
        <v>0.15</v>
      </c>
      <c r="AH64" s="261">
        <f t="shared" si="5"/>
        <v>2</v>
      </c>
      <c r="AI64" s="261"/>
      <c r="AJ64" s="272"/>
      <c r="AK64" s="341">
        <f t="shared" si="15"/>
        <v>0</v>
      </c>
    </row>
    <row r="65" spans="2:37" s="110" customFormat="1" outlineLevel="2" x14ac:dyDescent="0.25">
      <c r="B65" s="270" t="s">
        <v>215</v>
      </c>
      <c r="C65" s="185" t="s">
        <v>68</v>
      </c>
      <c r="D65" s="185" t="s">
        <v>69</v>
      </c>
      <c r="E65" s="185" t="s">
        <v>162</v>
      </c>
      <c r="F65" s="268" t="s">
        <v>216</v>
      </c>
      <c r="G65" s="316" t="s">
        <v>72</v>
      </c>
      <c r="H65" s="186" t="s">
        <v>217</v>
      </c>
      <c r="I65" s="187" t="s">
        <v>72</v>
      </c>
      <c r="J65" s="187" t="s">
        <v>112</v>
      </c>
      <c r="K65" s="187" t="s">
        <v>165</v>
      </c>
      <c r="L65" s="114" t="s">
        <v>77</v>
      </c>
      <c r="M65" s="114" t="s">
        <v>114</v>
      </c>
      <c r="N65" s="114" t="s">
        <v>79</v>
      </c>
      <c r="O65" s="114" t="s">
        <v>166</v>
      </c>
      <c r="P65" s="113" t="str">
        <f t="shared" si="18"/>
        <v>SAP-OSS-DSL-Bronze-DR1</v>
      </c>
      <c r="Q65" s="111"/>
      <c r="R65" s="337">
        <v>0.25</v>
      </c>
      <c r="S65" s="261">
        <v>2</v>
      </c>
      <c r="T65" s="261"/>
      <c r="U65" s="231">
        <v>12</v>
      </c>
      <c r="V65" s="231">
        <v>12</v>
      </c>
      <c r="W65" s="272"/>
      <c r="X65" s="375"/>
      <c r="Y65" s="341">
        <f t="shared" si="16"/>
        <v>0</v>
      </c>
      <c r="Z65" s="353"/>
      <c r="AA65" s="337">
        <v>0.2</v>
      </c>
      <c r="AB65" s="261">
        <f t="shared" si="3"/>
        <v>2</v>
      </c>
      <c r="AC65" s="261"/>
      <c r="AD65" s="272"/>
      <c r="AE65" s="341">
        <f t="shared" si="19"/>
        <v>0</v>
      </c>
      <c r="AF65" s="351"/>
      <c r="AG65" s="337">
        <v>0.15</v>
      </c>
      <c r="AH65" s="261">
        <f t="shared" si="5"/>
        <v>2</v>
      </c>
      <c r="AI65" s="261"/>
      <c r="AJ65" s="272"/>
      <c r="AK65" s="341">
        <f t="shared" si="15"/>
        <v>0</v>
      </c>
    </row>
    <row r="66" spans="2:37" s="110" customFormat="1" outlineLevel="2" x14ac:dyDescent="0.25">
      <c r="B66" s="270" t="s">
        <v>218</v>
      </c>
      <c r="C66" s="185" t="s">
        <v>68</v>
      </c>
      <c r="D66" s="185" t="s">
        <v>69</v>
      </c>
      <c r="E66" s="185" t="s">
        <v>162</v>
      </c>
      <c r="F66" s="268" t="s">
        <v>216</v>
      </c>
      <c r="G66" s="316" t="s">
        <v>72</v>
      </c>
      <c r="H66" s="186" t="s">
        <v>217</v>
      </c>
      <c r="I66" s="187" t="s">
        <v>72</v>
      </c>
      <c r="J66" s="187" t="s">
        <v>112</v>
      </c>
      <c r="K66" s="187" t="s">
        <v>165</v>
      </c>
      <c r="L66" s="114" t="s">
        <v>77</v>
      </c>
      <c r="M66" s="114" t="s">
        <v>114</v>
      </c>
      <c r="N66" s="114" t="s">
        <v>79</v>
      </c>
      <c r="O66" s="114" t="s">
        <v>166</v>
      </c>
      <c r="P66" s="113" t="str">
        <f t="shared" si="18"/>
        <v>SAP-OSS-DSL-Bronze-DR1</v>
      </c>
      <c r="Q66" s="111"/>
      <c r="R66" s="337">
        <v>0.25</v>
      </c>
      <c r="S66" s="261">
        <v>1</v>
      </c>
      <c r="T66" s="261"/>
      <c r="U66" s="231">
        <v>36</v>
      </c>
      <c r="V66" s="231">
        <v>36</v>
      </c>
      <c r="W66" s="272"/>
      <c r="X66" s="375"/>
      <c r="Y66" s="341">
        <f t="shared" si="16"/>
        <v>0</v>
      </c>
      <c r="Z66" s="353"/>
      <c r="AA66" s="337">
        <v>0.2</v>
      </c>
      <c r="AB66" s="261">
        <f t="shared" si="3"/>
        <v>1</v>
      </c>
      <c r="AC66" s="261"/>
      <c r="AD66" s="272"/>
      <c r="AE66" s="341">
        <f t="shared" si="19"/>
        <v>0</v>
      </c>
      <c r="AF66" s="351"/>
      <c r="AG66" s="337">
        <v>0.15</v>
      </c>
      <c r="AH66" s="261">
        <f t="shared" si="5"/>
        <v>1</v>
      </c>
      <c r="AI66" s="261"/>
      <c r="AJ66" s="272"/>
      <c r="AK66" s="341">
        <f t="shared" si="15"/>
        <v>0</v>
      </c>
    </row>
    <row r="67" spans="2:37" s="110" customFormat="1" outlineLevel="2" x14ac:dyDescent="0.25">
      <c r="B67" s="270" t="s">
        <v>219</v>
      </c>
      <c r="C67" s="185" t="s">
        <v>68</v>
      </c>
      <c r="D67" s="185" t="s">
        <v>69</v>
      </c>
      <c r="E67" s="185" t="s">
        <v>162</v>
      </c>
      <c r="F67" s="268" t="s">
        <v>220</v>
      </c>
      <c r="G67" s="316" t="s">
        <v>72</v>
      </c>
      <c r="H67" s="186" t="s">
        <v>217</v>
      </c>
      <c r="I67" s="187" t="s">
        <v>72</v>
      </c>
      <c r="J67" s="187" t="s">
        <v>112</v>
      </c>
      <c r="K67" s="187" t="s">
        <v>165</v>
      </c>
      <c r="L67" s="114" t="s">
        <v>77</v>
      </c>
      <c r="M67" s="114" t="s">
        <v>114</v>
      </c>
      <c r="N67" s="114" t="s">
        <v>79</v>
      </c>
      <c r="O67" s="114" t="s">
        <v>170</v>
      </c>
      <c r="P67" s="113" t="str">
        <f t="shared" si="18"/>
        <v>SAP-OSS-DSL-Bronze-DR2</v>
      </c>
      <c r="Q67" s="111"/>
      <c r="R67" s="337">
        <v>0.25</v>
      </c>
      <c r="S67" s="261">
        <v>2</v>
      </c>
      <c r="T67" s="261"/>
      <c r="U67" s="231">
        <v>12</v>
      </c>
      <c r="V67" s="231">
        <v>12</v>
      </c>
      <c r="W67" s="272"/>
      <c r="X67" s="375"/>
      <c r="Y67" s="341">
        <f t="shared" si="16"/>
        <v>0</v>
      </c>
      <c r="Z67" s="353"/>
      <c r="AA67" s="337">
        <v>0.2</v>
      </c>
      <c r="AB67" s="261">
        <f t="shared" si="3"/>
        <v>2</v>
      </c>
      <c r="AC67" s="261"/>
      <c r="AD67" s="272"/>
      <c r="AE67" s="341">
        <f t="shared" si="19"/>
        <v>0</v>
      </c>
      <c r="AF67" s="351"/>
      <c r="AG67" s="337">
        <v>0.15</v>
      </c>
      <c r="AH67" s="261">
        <f t="shared" si="5"/>
        <v>2</v>
      </c>
      <c r="AI67" s="261"/>
      <c r="AJ67" s="272"/>
      <c r="AK67" s="341">
        <f t="shared" si="15"/>
        <v>0</v>
      </c>
    </row>
    <row r="68" spans="2:37" s="110" customFormat="1" outlineLevel="2" x14ac:dyDescent="0.25">
      <c r="B68" s="270" t="s">
        <v>221</v>
      </c>
      <c r="C68" s="185" t="s">
        <v>68</v>
      </c>
      <c r="D68" s="185" t="s">
        <v>69</v>
      </c>
      <c r="E68" s="185" t="s">
        <v>162</v>
      </c>
      <c r="F68" s="268" t="s">
        <v>220</v>
      </c>
      <c r="G68" s="316" t="s">
        <v>72</v>
      </c>
      <c r="H68" s="186" t="s">
        <v>217</v>
      </c>
      <c r="I68" s="187" t="s">
        <v>72</v>
      </c>
      <c r="J68" s="187" t="s">
        <v>112</v>
      </c>
      <c r="K68" s="187" t="s">
        <v>165</v>
      </c>
      <c r="L68" s="114" t="s">
        <v>77</v>
      </c>
      <c r="M68" s="114" t="s">
        <v>114</v>
      </c>
      <c r="N68" s="114" t="s">
        <v>79</v>
      </c>
      <c r="O68" s="114" t="s">
        <v>170</v>
      </c>
      <c r="P68" s="113" t="str">
        <f t="shared" si="18"/>
        <v>SAP-OSS-DSL-Bronze-DR2</v>
      </c>
      <c r="Q68" s="111"/>
      <c r="R68" s="337">
        <v>0.25</v>
      </c>
      <c r="S68" s="261">
        <v>2</v>
      </c>
      <c r="T68" s="261"/>
      <c r="U68" s="231">
        <v>36</v>
      </c>
      <c r="V68" s="231">
        <v>36</v>
      </c>
      <c r="W68" s="272"/>
      <c r="X68" s="375"/>
      <c r="Y68" s="341">
        <f t="shared" si="16"/>
        <v>0</v>
      </c>
      <c r="Z68" s="353"/>
      <c r="AA68" s="337">
        <v>0.2</v>
      </c>
      <c r="AB68" s="261">
        <f t="shared" si="3"/>
        <v>2</v>
      </c>
      <c r="AC68" s="261"/>
      <c r="AD68" s="272"/>
      <c r="AE68" s="341">
        <f t="shared" si="19"/>
        <v>0</v>
      </c>
      <c r="AF68" s="351"/>
      <c r="AG68" s="337">
        <v>0.15</v>
      </c>
      <c r="AH68" s="261">
        <f t="shared" si="5"/>
        <v>2</v>
      </c>
      <c r="AI68" s="261"/>
      <c r="AJ68" s="272"/>
      <c r="AK68" s="341">
        <f t="shared" si="15"/>
        <v>0</v>
      </c>
    </row>
    <row r="69" spans="2:37" s="110" customFormat="1" outlineLevel="2" x14ac:dyDescent="0.25">
      <c r="B69" s="270" t="s">
        <v>222</v>
      </c>
      <c r="C69" s="185" t="s">
        <v>68</v>
      </c>
      <c r="D69" s="185" t="s">
        <v>69</v>
      </c>
      <c r="E69" s="185" t="s">
        <v>162</v>
      </c>
      <c r="F69" s="268" t="s">
        <v>223</v>
      </c>
      <c r="G69" s="316" t="s">
        <v>72</v>
      </c>
      <c r="H69" s="186" t="s">
        <v>217</v>
      </c>
      <c r="I69" s="187" t="s">
        <v>72</v>
      </c>
      <c r="J69" s="187" t="s">
        <v>112</v>
      </c>
      <c r="K69" s="187" t="s">
        <v>165</v>
      </c>
      <c r="L69" s="114" t="s">
        <v>77</v>
      </c>
      <c r="M69" s="114" t="s">
        <v>116</v>
      </c>
      <c r="N69" s="114" t="s">
        <v>79</v>
      </c>
      <c r="O69" s="114" t="s">
        <v>160</v>
      </c>
      <c r="P69" s="113" t="str">
        <f t="shared" si="18"/>
        <v>SAP-OSS-DSL-Gold-DR5</v>
      </c>
      <c r="Q69" s="111"/>
      <c r="R69" s="337">
        <v>0.25</v>
      </c>
      <c r="S69" s="261">
        <v>1</v>
      </c>
      <c r="T69" s="261"/>
      <c r="U69" s="231">
        <v>12</v>
      </c>
      <c r="V69" s="231">
        <v>12</v>
      </c>
      <c r="W69" s="272"/>
      <c r="X69" s="375"/>
      <c r="Y69" s="341">
        <f t="shared" si="16"/>
        <v>0</v>
      </c>
      <c r="Z69" s="353"/>
      <c r="AA69" s="337">
        <v>0.5</v>
      </c>
      <c r="AB69" s="261">
        <f t="shared" si="3"/>
        <v>1</v>
      </c>
      <c r="AC69" s="261"/>
      <c r="AD69" s="272"/>
      <c r="AE69" s="341">
        <f t="shared" si="19"/>
        <v>0</v>
      </c>
      <c r="AF69" s="351"/>
      <c r="AG69" s="337">
        <v>0.15</v>
      </c>
      <c r="AH69" s="261">
        <f t="shared" si="5"/>
        <v>1</v>
      </c>
      <c r="AI69" s="261"/>
      <c r="AJ69" s="272"/>
      <c r="AK69" s="341">
        <f t="shared" si="15"/>
        <v>0</v>
      </c>
    </row>
    <row r="70" spans="2:37" s="110" customFormat="1" outlineLevel="2" x14ac:dyDescent="0.25">
      <c r="B70" s="270" t="s">
        <v>224</v>
      </c>
      <c r="C70" s="185" t="s">
        <v>68</v>
      </c>
      <c r="D70" s="185" t="s">
        <v>69</v>
      </c>
      <c r="E70" s="185" t="s">
        <v>162</v>
      </c>
      <c r="F70" s="268" t="s">
        <v>223</v>
      </c>
      <c r="G70" s="316" t="s">
        <v>72</v>
      </c>
      <c r="H70" s="186" t="s">
        <v>217</v>
      </c>
      <c r="I70" s="187" t="s">
        <v>72</v>
      </c>
      <c r="J70" s="187" t="s">
        <v>112</v>
      </c>
      <c r="K70" s="187" t="s">
        <v>165</v>
      </c>
      <c r="L70" s="114" t="s">
        <v>77</v>
      </c>
      <c r="M70" s="114" t="s">
        <v>116</v>
      </c>
      <c r="N70" s="114" t="s">
        <v>79</v>
      </c>
      <c r="O70" s="114" t="s">
        <v>160</v>
      </c>
      <c r="P70" s="113" t="str">
        <f t="shared" si="18"/>
        <v>SAP-OSS-DSL-Gold-DR5</v>
      </c>
      <c r="Q70" s="111"/>
      <c r="R70" s="337">
        <v>0.25</v>
      </c>
      <c r="S70" s="261">
        <v>2</v>
      </c>
      <c r="T70" s="261"/>
      <c r="U70" s="231">
        <v>36</v>
      </c>
      <c r="V70" s="231">
        <v>36</v>
      </c>
      <c r="W70" s="272"/>
      <c r="X70" s="375"/>
      <c r="Y70" s="341">
        <f t="shared" si="16"/>
        <v>0</v>
      </c>
      <c r="Z70" s="353"/>
      <c r="AA70" s="337">
        <v>0.5</v>
      </c>
      <c r="AB70" s="261">
        <f t="shared" si="3"/>
        <v>2</v>
      </c>
      <c r="AC70" s="261"/>
      <c r="AD70" s="272"/>
      <c r="AE70" s="341">
        <f t="shared" si="19"/>
        <v>0</v>
      </c>
      <c r="AF70" s="351"/>
      <c r="AG70" s="337">
        <v>0.15</v>
      </c>
      <c r="AH70" s="261">
        <f t="shared" si="5"/>
        <v>2</v>
      </c>
      <c r="AI70" s="261"/>
      <c r="AJ70" s="272"/>
      <c r="AK70" s="341">
        <f t="shared" si="15"/>
        <v>0</v>
      </c>
    </row>
    <row r="71" spans="2:37" s="111" customFormat="1" outlineLevel="2" x14ac:dyDescent="0.25">
      <c r="B71" s="270" t="s">
        <v>225</v>
      </c>
      <c r="C71" s="185" t="s">
        <v>68</v>
      </c>
      <c r="D71" s="185" t="s">
        <v>69</v>
      </c>
      <c r="E71" s="185" t="s">
        <v>162</v>
      </c>
      <c r="F71" s="268" t="s">
        <v>226</v>
      </c>
      <c r="G71" s="316" t="s">
        <v>72</v>
      </c>
      <c r="H71" s="186" t="s">
        <v>227</v>
      </c>
      <c r="I71" s="187" t="s">
        <v>72</v>
      </c>
      <c r="J71" s="187" t="s">
        <v>112</v>
      </c>
      <c r="K71" s="187" t="s">
        <v>165</v>
      </c>
      <c r="L71" s="114" t="s">
        <v>77</v>
      </c>
      <c r="M71" s="114" t="s">
        <v>114</v>
      </c>
      <c r="N71" s="114" t="s">
        <v>79</v>
      </c>
      <c r="O71" s="114" t="s">
        <v>166</v>
      </c>
      <c r="P71" s="113" t="str">
        <f t="shared" si="18"/>
        <v>SAP-OSS-DSSO-Bronze-DR1</v>
      </c>
      <c r="R71" s="337">
        <v>0.25</v>
      </c>
      <c r="S71" s="261">
        <v>2</v>
      </c>
      <c r="T71" s="261"/>
      <c r="U71" s="231">
        <v>12</v>
      </c>
      <c r="V71" s="231">
        <v>12</v>
      </c>
      <c r="W71" s="272"/>
      <c r="X71" s="375"/>
      <c r="Y71" s="341">
        <f t="shared" si="16"/>
        <v>0</v>
      </c>
      <c r="Z71" s="353"/>
      <c r="AA71" s="337">
        <v>0.2</v>
      </c>
      <c r="AB71" s="261">
        <f t="shared" si="3"/>
        <v>2</v>
      </c>
      <c r="AC71" s="261"/>
      <c r="AD71" s="272"/>
      <c r="AE71" s="341">
        <f t="shared" si="19"/>
        <v>0</v>
      </c>
      <c r="AF71" s="351"/>
      <c r="AG71" s="337">
        <v>0.15</v>
      </c>
      <c r="AH71" s="261">
        <f t="shared" si="5"/>
        <v>2</v>
      </c>
      <c r="AI71" s="261"/>
      <c r="AJ71" s="272"/>
      <c r="AK71" s="341">
        <f t="shared" si="15"/>
        <v>0</v>
      </c>
    </row>
    <row r="72" spans="2:37" s="111" customFormat="1" outlineLevel="2" x14ac:dyDescent="0.25">
      <c r="B72" s="270" t="s">
        <v>228</v>
      </c>
      <c r="C72" s="185" t="s">
        <v>68</v>
      </c>
      <c r="D72" s="185" t="s">
        <v>69</v>
      </c>
      <c r="E72" s="185" t="s">
        <v>162</v>
      </c>
      <c r="F72" s="268" t="s">
        <v>226</v>
      </c>
      <c r="G72" s="316" t="s">
        <v>72</v>
      </c>
      <c r="H72" s="186" t="s">
        <v>227</v>
      </c>
      <c r="I72" s="187" t="s">
        <v>72</v>
      </c>
      <c r="J72" s="187" t="s">
        <v>112</v>
      </c>
      <c r="K72" s="187" t="s">
        <v>165</v>
      </c>
      <c r="L72" s="114" t="s">
        <v>77</v>
      </c>
      <c r="M72" s="114" t="s">
        <v>114</v>
      </c>
      <c r="N72" s="114" t="s">
        <v>79</v>
      </c>
      <c r="O72" s="114" t="s">
        <v>166</v>
      </c>
      <c r="P72" s="113" t="str">
        <f t="shared" si="18"/>
        <v>SAP-OSS-DSSO-Bronze-DR1</v>
      </c>
      <c r="R72" s="337">
        <v>0.25</v>
      </c>
      <c r="S72" s="261">
        <v>1</v>
      </c>
      <c r="T72" s="261"/>
      <c r="U72" s="231">
        <v>36</v>
      </c>
      <c r="V72" s="231">
        <v>36</v>
      </c>
      <c r="W72" s="272"/>
      <c r="X72" s="375"/>
      <c r="Y72" s="341">
        <f t="shared" si="16"/>
        <v>0</v>
      </c>
      <c r="Z72" s="353"/>
      <c r="AA72" s="337">
        <v>0.2</v>
      </c>
      <c r="AB72" s="261">
        <f t="shared" ref="AB72:AB110" si="20">S72</f>
        <v>1</v>
      </c>
      <c r="AC72" s="261"/>
      <c r="AD72" s="272"/>
      <c r="AE72" s="341">
        <f t="shared" si="19"/>
        <v>0</v>
      </c>
      <c r="AF72" s="351"/>
      <c r="AG72" s="337">
        <v>0.15</v>
      </c>
      <c r="AH72" s="261">
        <f t="shared" ref="AH72:AH110" si="21">S72</f>
        <v>1</v>
      </c>
      <c r="AI72" s="261"/>
      <c r="AJ72" s="272"/>
      <c r="AK72" s="341">
        <f t="shared" si="15"/>
        <v>0</v>
      </c>
    </row>
    <row r="73" spans="2:37" s="111" customFormat="1" outlineLevel="2" x14ac:dyDescent="0.25">
      <c r="B73" s="270" t="s">
        <v>229</v>
      </c>
      <c r="C73" s="185" t="s">
        <v>68</v>
      </c>
      <c r="D73" s="185" t="s">
        <v>69</v>
      </c>
      <c r="E73" s="185" t="s">
        <v>162</v>
      </c>
      <c r="F73" s="268" t="s">
        <v>230</v>
      </c>
      <c r="G73" s="316" t="s">
        <v>72</v>
      </c>
      <c r="H73" s="186" t="s">
        <v>227</v>
      </c>
      <c r="I73" s="187" t="s">
        <v>72</v>
      </c>
      <c r="J73" s="187" t="s">
        <v>112</v>
      </c>
      <c r="K73" s="187" t="s">
        <v>165</v>
      </c>
      <c r="L73" s="114" t="s">
        <v>77</v>
      </c>
      <c r="M73" s="114" t="s">
        <v>114</v>
      </c>
      <c r="N73" s="114" t="s">
        <v>79</v>
      </c>
      <c r="O73" s="114" t="s">
        <v>170</v>
      </c>
      <c r="P73" s="113" t="str">
        <f t="shared" si="18"/>
        <v>SAP-OSS-DSSO-Bronze-DR2</v>
      </c>
      <c r="R73" s="337">
        <v>0.25</v>
      </c>
      <c r="S73" s="261">
        <v>2</v>
      </c>
      <c r="T73" s="261"/>
      <c r="U73" s="231">
        <v>12</v>
      </c>
      <c r="V73" s="231">
        <v>12</v>
      </c>
      <c r="W73" s="272"/>
      <c r="X73" s="375"/>
      <c r="Y73" s="341">
        <f t="shared" si="16"/>
        <v>0</v>
      </c>
      <c r="Z73" s="353"/>
      <c r="AA73" s="337">
        <v>0.2</v>
      </c>
      <c r="AB73" s="261">
        <f t="shared" si="20"/>
        <v>2</v>
      </c>
      <c r="AC73" s="261"/>
      <c r="AD73" s="272"/>
      <c r="AE73" s="341">
        <f t="shared" si="19"/>
        <v>0</v>
      </c>
      <c r="AF73" s="351"/>
      <c r="AG73" s="337">
        <v>0.15</v>
      </c>
      <c r="AH73" s="261">
        <f t="shared" si="21"/>
        <v>2</v>
      </c>
      <c r="AI73" s="261"/>
      <c r="AJ73" s="272"/>
      <c r="AK73" s="341">
        <f t="shared" si="15"/>
        <v>0</v>
      </c>
    </row>
    <row r="74" spans="2:37" s="111" customFormat="1" outlineLevel="2" x14ac:dyDescent="0.25">
      <c r="B74" s="270" t="s">
        <v>231</v>
      </c>
      <c r="C74" s="185" t="s">
        <v>68</v>
      </c>
      <c r="D74" s="185" t="s">
        <v>69</v>
      </c>
      <c r="E74" s="185" t="s">
        <v>162</v>
      </c>
      <c r="F74" s="268" t="s">
        <v>230</v>
      </c>
      <c r="G74" s="316" t="s">
        <v>72</v>
      </c>
      <c r="H74" s="186" t="s">
        <v>227</v>
      </c>
      <c r="I74" s="187" t="s">
        <v>72</v>
      </c>
      <c r="J74" s="187" t="s">
        <v>112</v>
      </c>
      <c r="K74" s="187" t="s">
        <v>165</v>
      </c>
      <c r="L74" s="114" t="s">
        <v>77</v>
      </c>
      <c r="M74" s="114" t="s">
        <v>114</v>
      </c>
      <c r="N74" s="114" t="s">
        <v>79</v>
      </c>
      <c r="O74" s="114" t="s">
        <v>170</v>
      </c>
      <c r="P74" s="113" t="str">
        <f t="shared" si="18"/>
        <v>SAP-OSS-DSSO-Bronze-DR2</v>
      </c>
      <c r="R74" s="337">
        <v>0.25</v>
      </c>
      <c r="S74" s="261">
        <v>1</v>
      </c>
      <c r="T74" s="261"/>
      <c r="U74" s="231">
        <v>36</v>
      </c>
      <c r="V74" s="231">
        <v>36</v>
      </c>
      <c r="W74" s="272"/>
      <c r="X74" s="375"/>
      <c r="Y74" s="341">
        <f t="shared" si="16"/>
        <v>0</v>
      </c>
      <c r="Z74" s="353"/>
      <c r="AA74" s="337">
        <v>0.2</v>
      </c>
      <c r="AB74" s="261">
        <f t="shared" si="20"/>
        <v>1</v>
      </c>
      <c r="AC74" s="261"/>
      <c r="AD74" s="272"/>
      <c r="AE74" s="341">
        <f t="shared" si="19"/>
        <v>0</v>
      </c>
      <c r="AF74" s="351"/>
      <c r="AG74" s="337">
        <v>0.15</v>
      </c>
      <c r="AH74" s="261">
        <f t="shared" si="21"/>
        <v>1</v>
      </c>
      <c r="AI74" s="261"/>
      <c r="AJ74" s="272"/>
      <c r="AK74" s="341">
        <f t="shared" si="15"/>
        <v>0</v>
      </c>
    </row>
    <row r="75" spans="2:37" s="111" customFormat="1" outlineLevel="2" x14ac:dyDescent="0.25">
      <c r="B75" s="270" t="s">
        <v>232</v>
      </c>
      <c r="C75" s="185" t="s">
        <v>68</v>
      </c>
      <c r="D75" s="185" t="s">
        <v>69</v>
      </c>
      <c r="E75" s="185" t="s">
        <v>162</v>
      </c>
      <c r="F75" s="268" t="s">
        <v>233</v>
      </c>
      <c r="G75" s="316" t="s">
        <v>72</v>
      </c>
      <c r="H75" s="186" t="s">
        <v>227</v>
      </c>
      <c r="I75" s="187" t="s">
        <v>72</v>
      </c>
      <c r="J75" s="187" t="s">
        <v>112</v>
      </c>
      <c r="K75" s="187" t="s">
        <v>165</v>
      </c>
      <c r="L75" s="114" t="s">
        <v>77</v>
      </c>
      <c r="M75" s="114" t="s">
        <v>116</v>
      </c>
      <c r="N75" s="114" t="s">
        <v>79</v>
      </c>
      <c r="O75" s="114" t="s">
        <v>160</v>
      </c>
      <c r="P75" s="113" t="str">
        <f t="shared" si="18"/>
        <v>SAP-OSS-DSSO-Gold-DR5</v>
      </c>
      <c r="R75" s="337">
        <v>0.25</v>
      </c>
      <c r="S75" s="261">
        <v>1</v>
      </c>
      <c r="T75" s="261"/>
      <c r="U75" s="231">
        <v>12</v>
      </c>
      <c r="V75" s="231">
        <v>12</v>
      </c>
      <c r="W75" s="272"/>
      <c r="X75" s="375"/>
      <c r="Y75" s="341">
        <f t="shared" si="16"/>
        <v>0</v>
      </c>
      <c r="Z75" s="353"/>
      <c r="AA75" s="337">
        <v>0.5</v>
      </c>
      <c r="AB75" s="261">
        <f t="shared" si="20"/>
        <v>1</v>
      </c>
      <c r="AC75" s="261"/>
      <c r="AD75" s="272"/>
      <c r="AE75" s="341">
        <f t="shared" si="19"/>
        <v>0</v>
      </c>
      <c r="AF75" s="351"/>
      <c r="AG75" s="337">
        <v>0.15</v>
      </c>
      <c r="AH75" s="261">
        <f t="shared" si="21"/>
        <v>1</v>
      </c>
      <c r="AI75" s="261"/>
      <c r="AJ75" s="272"/>
      <c r="AK75" s="341">
        <f t="shared" si="15"/>
        <v>0</v>
      </c>
    </row>
    <row r="76" spans="2:37" s="111" customFormat="1" outlineLevel="2" x14ac:dyDescent="0.25">
      <c r="B76" s="270" t="s">
        <v>234</v>
      </c>
      <c r="C76" s="185" t="s">
        <v>68</v>
      </c>
      <c r="D76" s="185" t="s">
        <v>69</v>
      </c>
      <c r="E76" s="185" t="s">
        <v>162</v>
      </c>
      <c r="F76" s="268" t="s">
        <v>233</v>
      </c>
      <c r="G76" s="316" t="s">
        <v>72</v>
      </c>
      <c r="H76" s="186" t="s">
        <v>227</v>
      </c>
      <c r="I76" s="187" t="s">
        <v>72</v>
      </c>
      <c r="J76" s="187" t="s">
        <v>112</v>
      </c>
      <c r="K76" s="187" t="s">
        <v>165</v>
      </c>
      <c r="L76" s="114" t="s">
        <v>77</v>
      </c>
      <c r="M76" s="114" t="s">
        <v>116</v>
      </c>
      <c r="N76" s="114" t="s">
        <v>79</v>
      </c>
      <c r="O76" s="114" t="s">
        <v>160</v>
      </c>
      <c r="P76" s="113" t="str">
        <f t="shared" si="18"/>
        <v>SAP-OSS-DSSO-Gold-DR5</v>
      </c>
      <c r="R76" s="337">
        <v>0.25</v>
      </c>
      <c r="S76" s="261">
        <v>2</v>
      </c>
      <c r="T76" s="261"/>
      <c r="U76" s="231">
        <v>36</v>
      </c>
      <c r="V76" s="231">
        <v>36</v>
      </c>
      <c r="W76" s="272"/>
      <c r="X76" s="375"/>
      <c r="Y76" s="341">
        <f t="shared" si="16"/>
        <v>0</v>
      </c>
      <c r="Z76" s="353"/>
      <c r="AA76" s="337">
        <v>0.5</v>
      </c>
      <c r="AB76" s="261">
        <f t="shared" si="20"/>
        <v>2</v>
      </c>
      <c r="AC76" s="261"/>
      <c r="AD76" s="272"/>
      <c r="AE76" s="341">
        <f t="shared" si="19"/>
        <v>0</v>
      </c>
      <c r="AF76" s="351"/>
      <c r="AG76" s="337">
        <v>0.15</v>
      </c>
      <c r="AH76" s="261">
        <f t="shared" si="21"/>
        <v>2</v>
      </c>
      <c r="AI76" s="261"/>
      <c r="AJ76" s="272"/>
      <c r="AK76" s="341">
        <f t="shared" si="15"/>
        <v>0</v>
      </c>
    </row>
    <row r="77" spans="2:37" s="110" customFormat="1" outlineLevel="1" x14ac:dyDescent="0.25">
      <c r="B77" s="191"/>
      <c r="C77" s="191"/>
      <c r="D77" s="191"/>
      <c r="E77" s="191"/>
      <c r="F77" s="191" t="str">
        <f>"Zwischensumme "&amp;E35</f>
        <v>Zwischensumme Optionales Standard-Sizing</v>
      </c>
      <c r="G77" s="191"/>
      <c r="H77" s="191"/>
      <c r="I77" s="191"/>
      <c r="J77" s="191"/>
      <c r="K77" s="191"/>
      <c r="L77" s="191"/>
      <c r="M77" s="191"/>
      <c r="N77" s="191"/>
      <c r="O77" s="191"/>
      <c r="P77" s="191"/>
      <c r="R77" s="191"/>
      <c r="S77" s="191"/>
      <c r="T77" s="191"/>
      <c r="U77" s="191"/>
      <c r="V77" s="191"/>
      <c r="W77" s="191"/>
      <c r="X77" s="191"/>
      <c r="Y77" s="384">
        <f>SUM(Y56:Y76)</f>
        <v>0</v>
      </c>
      <c r="Z77" s="353"/>
      <c r="AA77" s="191"/>
      <c r="AB77" s="191"/>
      <c r="AC77" s="191"/>
      <c r="AD77" s="191"/>
      <c r="AE77" s="384">
        <f>SUM(AE56:AE76)</f>
        <v>0</v>
      </c>
      <c r="AF77" s="351"/>
      <c r="AG77" s="191"/>
      <c r="AH77" s="191"/>
      <c r="AI77" s="191"/>
      <c r="AJ77" s="191"/>
      <c r="AK77" s="384">
        <f>SUM(AK56:AK76)</f>
        <v>0</v>
      </c>
    </row>
    <row r="78" spans="2:37" s="111" customFormat="1" outlineLevel="2" x14ac:dyDescent="0.25">
      <c r="B78" s="270" t="s">
        <v>235</v>
      </c>
      <c r="C78" s="185" t="s">
        <v>68</v>
      </c>
      <c r="D78" s="185" t="s">
        <v>69</v>
      </c>
      <c r="E78" s="185" t="s">
        <v>236</v>
      </c>
      <c r="F78" s="268" t="s">
        <v>237</v>
      </c>
      <c r="G78" s="314" t="s">
        <v>72</v>
      </c>
      <c r="H78" s="186" t="s">
        <v>238</v>
      </c>
      <c r="I78" s="187" t="s">
        <v>72</v>
      </c>
      <c r="J78" s="187" t="s">
        <v>112</v>
      </c>
      <c r="K78" s="187" t="s">
        <v>165</v>
      </c>
      <c r="L78" s="114" t="s">
        <v>77</v>
      </c>
      <c r="M78" s="114" t="s">
        <v>116</v>
      </c>
      <c r="N78" s="114" t="s">
        <v>79</v>
      </c>
      <c r="O78" s="114" t="s">
        <v>160</v>
      </c>
      <c r="P78" s="113" t="str">
        <f t="shared" si="12"/>
        <v>IS-CS-VS-WLS-Gold</v>
      </c>
      <c r="R78" s="337">
        <v>0.25</v>
      </c>
      <c r="S78" s="261">
        <v>1</v>
      </c>
      <c r="T78" s="261"/>
      <c r="U78" s="231">
        <v>36</v>
      </c>
      <c r="V78" s="231">
        <v>36</v>
      </c>
      <c r="W78" s="272"/>
      <c r="X78" s="375"/>
      <c r="Y78" s="341">
        <f>R78*S78*U78*W78</f>
        <v>0</v>
      </c>
      <c r="Z78" s="353"/>
      <c r="AA78" s="337">
        <v>0.2</v>
      </c>
      <c r="AB78" s="261">
        <f t="shared" si="20"/>
        <v>1</v>
      </c>
      <c r="AC78" s="261"/>
      <c r="AD78" s="272"/>
      <c r="AE78" s="341">
        <f>S78*AA78*AD78</f>
        <v>0</v>
      </c>
      <c r="AF78" s="351"/>
      <c r="AG78" s="337">
        <v>0.15</v>
      </c>
      <c r="AH78" s="261">
        <f t="shared" si="21"/>
        <v>1</v>
      </c>
      <c r="AI78" s="261"/>
      <c r="AJ78" s="272"/>
      <c r="AK78" s="341">
        <f t="shared" ref="AK78:AK93" si="22">AH78*AG78*AJ78*12</f>
        <v>0</v>
      </c>
    </row>
    <row r="79" spans="2:37" s="111" customFormat="1" outlineLevel="2" x14ac:dyDescent="0.25">
      <c r="B79" s="270" t="s">
        <v>239</v>
      </c>
      <c r="C79" s="185" t="s">
        <v>68</v>
      </c>
      <c r="D79" s="185" t="s">
        <v>69</v>
      </c>
      <c r="E79" s="185" t="s">
        <v>236</v>
      </c>
      <c r="F79" s="268" t="s">
        <v>240</v>
      </c>
      <c r="G79" s="314" t="s">
        <v>72</v>
      </c>
      <c r="H79" s="186" t="s">
        <v>241</v>
      </c>
      <c r="I79" s="187" t="s">
        <v>72</v>
      </c>
      <c r="J79" s="187" t="s">
        <v>112</v>
      </c>
      <c r="K79" s="187" t="s">
        <v>165</v>
      </c>
      <c r="L79" s="114" t="s">
        <v>77</v>
      </c>
      <c r="M79" s="114" t="s">
        <v>114</v>
      </c>
      <c r="N79" s="114" t="s">
        <v>79</v>
      </c>
      <c r="O79" s="114" t="s">
        <v>166</v>
      </c>
      <c r="P79" s="113" t="str">
        <f t="shared" si="12"/>
        <v>IS-CS-VS-WLM-Bronze</v>
      </c>
      <c r="R79" s="337">
        <v>0.8</v>
      </c>
      <c r="S79" s="261">
        <v>3</v>
      </c>
      <c r="T79" s="261"/>
      <c r="U79" s="231">
        <v>36</v>
      </c>
      <c r="V79" s="231">
        <v>36</v>
      </c>
      <c r="W79" s="272"/>
      <c r="X79" s="375"/>
      <c r="Y79" s="341">
        <f t="shared" ref="Y79:Y93" si="23">R79*S79*U79*W79</f>
        <v>0</v>
      </c>
      <c r="Z79" s="353"/>
      <c r="AA79" s="337">
        <v>0.6</v>
      </c>
      <c r="AB79" s="261">
        <f t="shared" si="20"/>
        <v>3</v>
      </c>
      <c r="AC79" s="261"/>
      <c r="AD79" s="272"/>
      <c r="AE79" s="341">
        <f>S79*AA79*AD79</f>
        <v>0</v>
      </c>
      <c r="AF79" s="351"/>
      <c r="AG79" s="337">
        <v>0.15</v>
      </c>
      <c r="AH79" s="261">
        <f t="shared" si="21"/>
        <v>3</v>
      </c>
      <c r="AI79" s="261"/>
      <c r="AJ79" s="272"/>
      <c r="AK79" s="341">
        <f t="shared" si="22"/>
        <v>0</v>
      </c>
    </row>
    <row r="80" spans="2:37" s="111" customFormat="1" outlineLevel="2" x14ac:dyDescent="0.25">
      <c r="B80" s="270" t="s">
        <v>242</v>
      </c>
      <c r="C80" s="185" t="s">
        <v>68</v>
      </c>
      <c r="D80" s="185" t="s">
        <v>69</v>
      </c>
      <c r="E80" s="185" t="s">
        <v>236</v>
      </c>
      <c r="F80" s="268" t="s">
        <v>240</v>
      </c>
      <c r="G80" s="314" t="s">
        <v>72</v>
      </c>
      <c r="H80" s="186" t="s">
        <v>241</v>
      </c>
      <c r="I80" s="187" t="s">
        <v>72</v>
      </c>
      <c r="J80" s="187" t="s">
        <v>112</v>
      </c>
      <c r="K80" s="187" t="s">
        <v>165</v>
      </c>
      <c r="L80" s="114" t="s">
        <v>77</v>
      </c>
      <c r="M80" s="114" t="s">
        <v>243</v>
      </c>
      <c r="N80" s="114" t="s">
        <v>79</v>
      </c>
      <c r="O80" s="114" t="s">
        <v>244</v>
      </c>
      <c r="P80" s="113" t="str">
        <f t="shared" si="12"/>
        <v>IS-CS-VS-WLM-Silber</v>
      </c>
      <c r="R80" s="337">
        <v>0.8</v>
      </c>
      <c r="S80" s="261">
        <v>2</v>
      </c>
      <c r="T80" s="261"/>
      <c r="U80" s="231">
        <v>36</v>
      </c>
      <c r="V80" s="231">
        <v>36</v>
      </c>
      <c r="W80" s="272"/>
      <c r="X80" s="375"/>
      <c r="Y80" s="341">
        <f t="shared" si="23"/>
        <v>0</v>
      </c>
      <c r="Z80" s="353"/>
      <c r="AA80" s="337">
        <v>0.6</v>
      </c>
      <c r="AB80" s="261">
        <f t="shared" si="20"/>
        <v>2</v>
      </c>
      <c r="AC80" s="261"/>
      <c r="AD80" s="272"/>
      <c r="AE80" s="341">
        <f>S80*AA80*AD80</f>
        <v>0</v>
      </c>
      <c r="AF80" s="351"/>
      <c r="AG80" s="337">
        <v>0.15</v>
      </c>
      <c r="AH80" s="261">
        <f t="shared" si="21"/>
        <v>2</v>
      </c>
      <c r="AI80" s="261"/>
      <c r="AJ80" s="272"/>
      <c r="AK80" s="341">
        <f t="shared" si="22"/>
        <v>0</v>
      </c>
    </row>
    <row r="81" spans="2:37" s="111" customFormat="1" outlineLevel="2" x14ac:dyDescent="0.25">
      <c r="B81" s="270" t="s">
        <v>245</v>
      </c>
      <c r="C81" s="185" t="s">
        <v>68</v>
      </c>
      <c r="D81" s="185" t="s">
        <v>69</v>
      </c>
      <c r="E81" s="185" t="s">
        <v>236</v>
      </c>
      <c r="F81" s="268" t="s">
        <v>240</v>
      </c>
      <c r="G81" s="314" t="s">
        <v>72</v>
      </c>
      <c r="H81" s="186" t="s">
        <v>241</v>
      </c>
      <c r="I81" s="187" t="s">
        <v>72</v>
      </c>
      <c r="J81" s="187" t="s">
        <v>112</v>
      </c>
      <c r="K81" s="187" t="s">
        <v>165</v>
      </c>
      <c r="L81" s="114" t="s">
        <v>77</v>
      </c>
      <c r="M81" s="114" t="s">
        <v>116</v>
      </c>
      <c r="N81" s="114" t="s">
        <v>79</v>
      </c>
      <c r="O81" s="114" t="s">
        <v>160</v>
      </c>
      <c r="P81" s="113" t="str">
        <f t="shared" si="12"/>
        <v>IS-CS-VS-WLM-Gold</v>
      </c>
      <c r="R81" s="337">
        <v>0.8</v>
      </c>
      <c r="S81" s="261">
        <v>1</v>
      </c>
      <c r="T81" s="261"/>
      <c r="U81" s="231">
        <v>36</v>
      </c>
      <c r="V81" s="231">
        <v>36</v>
      </c>
      <c r="W81" s="272"/>
      <c r="X81" s="375"/>
      <c r="Y81" s="341">
        <f t="shared" si="23"/>
        <v>0</v>
      </c>
      <c r="Z81" s="353"/>
      <c r="AA81" s="337">
        <v>0.6</v>
      </c>
      <c r="AB81" s="261">
        <f t="shared" si="20"/>
        <v>1</v>
      </c>
      <c r="AC81" s="261"/>
      <c r="AD81" s="272"/>
      <c r="AE81" s="341">
        <f>S81*AA81*AD81</f>
        <v>0</v>
      </c>
      <c r="AF81" s="351"/>
      <c r="AG81" s="337">
        <v>0.4</v>
      </c>
      <c r="AH81" s="261">
        <f t="shared" si="21"/>
        <v>1</v>
      </c>
      <c r="AI81" s="261"/>
      <c r="AJ81" s="272"/>
      <c r="AK81" s="341">
        <f t="shared" si="22"/>
        <v>0</v>
      </c>
    </row>
    <row r="82" spans="2:37" s="111" customFormat="1" outlineLevel="2" x14ac:dyDescent="0.25">
      <c r="B82" s="270" t="s">
        <v>246</v>
      </c>
      <c r="C82" s="185" t="s">
        <v>68</v>
      </c>
      <c r="D82" s="185" t="s">
        <v>69</v>
      </c>
      <c r="E82" s="185" t="s">
        <v>236</v>
      </c>
      <c r="F82" s="268" t="s">
        <v>247</v>
      </c>
      <c r="G82" s="314" t="s">
        <v>72</v>
      </c>
      <c r="H82" s="186" t="s">
        <v>248</v>
      </c>
      <c r="I82" s="187" t="s">
        <v>72</v>
      </c>
      <c r="J82" s="187" t="s">
        <v>112</v>
      </c>
      <c r="K82" s="187" t="s">
        <v>165</v>
      </c>
      <c r="L82" s="114" t="s">
        <v>77</v>
      </c>
      <c r="M82" s="114" t="s">
        <v>116</v>
      </c>
      <c r="N82" s="114" t="s">
        <v>79</v>
      </c>
      <c r="O82" s="114" t="s">
        <v>160</v>
      </c>
      <c r="P82" s="113" t="str">
        <f t="shared" si="12"/>
        <v>IS-CS-VS-WLL-Gold</v>
      </c>
      <c r="R82" s="337">
        <v>0.8</v>
      </c>
      <c r="S82" s="261">
        <v>31</v>
      </c>
      <c r="T82" s="261"/>
      <c r="U82" s="231">
        <v>36</v>
      </c>
      <c r="V82" s="231">
        <v>36</v>
      </c>
      <c r="W82" s="272"/>
      <c r="X82" s="375"/>
      <c r="Y82" s="341">
        <f t="shared" si="23"/>
        <v>0</v>
      </c>
      <c r="Z82" s="353"/>
      <c r="AA82" s="337">
        <v>0.6</v>
      </c>
      <c r="AB82" s="261">
        <f t="shared" si="20"/>
        <v>31</v>
      </c>
      <c r="AC82" s="261"/>
      <c r="AD82" s="272"/>
      <c r="AE82" s="341">
        <f>S82*AA82*AD82</f>
        <v>0</v>
      </c>
      <c r="AF82" s="351"/>
      <c r="AG82" s="337">
        <v>0.4</v>
      </c>
      <c r="AH82" s="261">
        <f t="shared" si="21"/>
        <v>31</v>
      </c>
      <c r="AI82" s="261"/>
      <c r="AJ82" s="272"/>
      <c r="AK82" s="341">
        <f t="shared" si="22"/>
        <v>0</v>
      </c>
    </row>
    <row r="83" spans="2:37" s="111" customFormat="1" outlineLevel="2" x14ac:dyDescent="0.25">
      <c r="B83" s="270" t="s">
        <v>249</v>
      </c>
      <c r="C83" s="185" t="s">
        <v>68</v>
      </c>
      <c r="D83" s="185" t="s">
        <v>69</v>
      </c>
      <c r="E83" s="185" t="s">
        <v>236</v>
      </c>
      <c r="F83" s="268" t="s">
        <v>250</v>
      </c>
      <c r="G83" s="314" t="s">
        <v>72</v>
      </c>
      <c r="H83" s="186" t="s">
        <v>251</v>
      </c>
      <c r="I83" s="187" t="s">
        <v>72</v>
      </c>
      <c r="J83" s="187" t="s">
        <v>112</v>
      </c>
      <c r="K83" s="187" t="s">
        <v>165</v>
      </c>
      <c r="L83" s="114" t="s">
        <v>77</v>
      </c>
      <c r="M83" s="114" t="s">
        <v>116</v>
      </c>
      <c r="N83" s="114" t="s">
        <v>79</v>
      </c>
      <c r="O83" s="114" t="s">
        <v>160</v>
      </c>
      <c r="P83" s="113" t="str">
        <f t="shared" si="12"/>
        <v>IS-CS-VS-WLX-Gold</v>
      </c>
      <c r="R83" s="337">
        <v>0.25</v>
      </c>
      <c r="S83" s="261">
        <v>1</v>
      </c>
      <c r="T83" s="261"/>
      <c r="U83" s="231">
        <v>36</v>
      </c>
      <c r="V83" s="231">
        <v>36</v>
      </c>
      <c r="W83" s="272"/>
      <c r="X83" s="375"/>
      <c r="Y83" s="341">
        <f t="shared" si="23"/>
        <v>0</v>
      </c>
      <c r="Z83" s="353"/>
      <c r="AA83" s="337">
        <v>0.2</v>
      </c>
      <c r="AB83" s="261">
        <f t="shared" si="20"/>
        <v>1</v>
      </c>
      <c r="AC83" s="261"/>
      <c r="AD83" s="272"/>
      <c r="AE83" s="341">
        <f t="shared" ref="AE83:AE93" si="24">S83*AA83*AD83</f>
        <v>0</v>
      </c>
      <c r="AF83" s="351"/>
      <c r="AG83" s="337">
        <v>0.15</v>
      </c>
      <c r="AH83" s="261">
        <f t="shared" si="21"/>
        <v>1</v>
      </c>
      <c r="AI83" s="261"/>
      <c r="AJ83" s="272"/>
      <c r="AK83" s="341">
        <f t="shared" si="22"/>
        <v>0</v>
      </c>
    </row>
    <row r="84" spans="2:37" s="111" customFormat="1" outlineLevel="2" x14ac:dyDescent="0.25">
      <c r="B84" s="270" t="s">
        <v>252</v>
      </c>
      <c r="C84" s="185" t="s">
        <v>68</v>
      </c>
      <c r="D84" s="185" t="s">
        <v>69</v>
      </c>
      <c r="E84" s="185" t="s">
        <v>236</v>
      </c>
      <c r="F84" s="268" t="s">
        <v>253</v>
      </c>
      <c r="G84" s="314" t="s">
        <v>72</v>
      </c>
      <c r="H84" s="186" t="s">
        <v>254</v>
      </c>
      <c r="I84" s="187" t="s">
        <v>72</v>
      </c>
      <c r="J84" s="187" t="s">
        <v>112</v>
      </c>
      <c r="K84" s="187" t="s">
        <v>165</v>
      </c>
      <c r="L84" s="114" t="s">
        <v>77</v>
      </c>
      <c r="M84" s="114" t="s">
        <v>116</v>
      </c>
      <c r="N84" s="114" t="s">
        <v>79</v>
      </c>
      <c r="O84" s="114" t="s">
        <v>160</v>
      </c>
      <c r="P84" s="113" t="str">
        <f t="shared" si="12"/>
        <v>IS-CS-VS-WLE-Gold</v>
      </c>
      <c r="R84" s="337">
        <v>0.8</v>
      </c>
      <c r="S84" s="261">
        <v>11</v>
      </c>
      <c r="T84" s="261"/>
      <c r="U84" s="231">
        <v>36</v>
      </c>
      <c r="V84" s="231">
        <v>36</v>
      </c>
      <c r="W84" s="272"/>
      <c r="X84" s="375"/>
      <c r="Y84" s="341">
        <f t="shared" si="23"/>
        <v>0</v>
      </c>
      <c r="Z84" s="353"/>
      <c r="AA84" s="337">
        <v>0.6</v>
      </c>
      <c r="AB84" s="261">
        <f t="shared" si="20"/>
        <v>11</v>
      </c>
      <c r="AC84" s="261"/>
      <c r="AD84" s="272"/>
      <c r="AE84" s="341">
        <f t="shared" si="24"/>
        <v>0</v>
      </c>
      <c r="AF84" s="351"/>
      <c r="AG84" s="337">
        <v>0.4</v>
      </c>
      <c r="AH84" s="261">
        <f t="shared" si="21"/>
        <v>11</v>
      </c>
      <c r="AI84" s="261"/>
      <c r="AJ84" s="272"/>
      <c r="AK84" s="341">
        <f t="shared" si="22"/>
        <v>0</v>
      </c>
    </row>
    <row r="85" spans="2:37" s="111" customFormat="1" outlineLevel="2" x14ac:dyDescent="0.25">
      <c r="B85" s="270" t="s">
        <v>255</v>
      </c>
      <c r="C85" s="185" t="s">
        <v>68</v>
      </c>
      <c r="D85" s="185" t="s">
        <v>69</v>
      </c>
      <c r="E85" s="185" t="s">
        <v>236</v>
      </c>
      <c r="F85" s="268" t="s">
        <v>256</v>
      </c>
      <c r="G85" s="314" t="s">
        <v>72</v>
      </c>
      <c r="H85" s="186" t="s">
        <v>257</v>
      </c>
      <c r="I85" s="187" t="s">
        <v>72</v>
      </c>
      <c r="J85" s="187" t="s">
        <v>112</v>
      </c>
      <c r="K85" s="187" t="s">
        <v>165</v>
      </c>
      <c r="L85" s="114" t="s">
        <v>77</v>
      </c>
      <c r="M85" s="114" t="s">
        <v>116</v>
      </c>
      <c r="N85" s="114" t="s">
        <v>79</v>
      </c>
      <c r="O85" s="114" t="s">
        <v>160</v>
      </c>
      <c r="P85" s="113" t="str">
        <f t="shared" si="12"/>
        <v>IS-CS-VS-WLP-Gold</v>
      </c>
      <c r="R85" s="337">
        <v>0.25</v>
      </c>
      <c r="S85" s="261">
        <v>1</v>
      </c>
      <c r="T85" s="261"/>
      <c r="U85" s="231">
        <v>36</v>
      </c>
      <c r="V85" s="231">
        <v>36</v>
      </c>
      <c r="W85" s="272"/>
      <c r="X85" s="375"/>
      <c r="Y85" s="341">
        <f t="shared" si="23"/>
        <v>0</v>
      </c>
      <c r="Z85" s="353"/>
      <c r="AA85" s="337">
        <v>0.2</v>
      </c>
      <c r="AB85" s="261">
        <f t="shared" si="20"/>
        <v>1</v>
      </c>
      <c r="AC85" s="261"/>
      <c r="AD85" s="272"/>
      <c r="AE85" s="341">
        <f t="shared" si="24"/>
        <v>0</v>
      </c>
      <c r="AF85" s="351"/>
      <c r="AG85" s="337">
        <v>0.15</v>
      </c>
      <c r="AH85" s="261">
        <f t="shared" si="21"/>
        <v>1</v>
      </c>
      <c r="AI85" s="261"/>
      <c r="AJ85" s="272"/>
      <c r="AK85" s="341">
        <f t="shared" si="22"/>
        <v>0</v>
      </c>
    </row>
    <row r="86" spans="2:37" s="111" customFormat="1" outlineLevel="2" x14ac:dyDescent="0.25">
      <c r="B86" s="270" t="s">
        <v>258</v>
      </c>
      <c r="C86" s="185" t="s">
        <v>68</v>
      </c>
      <c r="D86" s="185" t="s">
        <v>69</v>
      </c>
      <c r="E86" s="185" t="s">
        <v>236</v>
      </c>
      <c r="F86" s="268" t="s">
        <v>259</v>
      </c>
      <c r="G86" s="314" t="s">
        <v>72</v>
      </c>
      <c r="H86" s="186" t="s">
        <v>260</v>
      </c>
      <c r="I86" s="187" t="s">
        <v>72</v>
      </c>
      <c r="J86" s="187" t="s">
        <v>112</v>
      </c>
      <c r="K86" s="187" t="s">
        <v>165</v>
      </c>
      <c r="L86" s="114" t="s">
        <v>77</v>
      </c>
      <c r="M86" s="114" t="s">
        <v>116</v>
      </c>
      <c r="N86" s="114" t="s">
        <v>79</v>
      </c>
      <c r="O86" s="114" t="s">
        <v>160</v>
      </c>
      <c r="P86" s="113" t="str">
        <f t="shared" si="12"/>
        <v>IS-CS-VS-WPR-Gold</v>
      </c>
      <c r="R86" s="337">
        <v>0.25</v>
      </c>
      <c r="S86" s="261">
        <v>1</v>
      </c>
      <c r="T86" s="261"/>
      <c r="U86" s="231">
        <v>36</v>
      </c>
      <c r="V86" s="231">
        <v>36</v>
      </c>
      <c r="W86" s="272"/>
      <c r="X86" s="375"/>
      <c r="Y86" s="341">
        <f t="shared" si="23"/>
        <v>0</v>
      </c>
      <c r="Z86" s="353"/>
      <c r="AA86" s="337">
        <v>0.2</v>
      </c>
      <c r="AB86" s="261">
        <f t="shared" si="20"/>
        <v>1</v>
      </c>
      <c r="AC86" s="261"/>
      <c r="AD86" s="272"/>
      <c r="AE86" s="341">
        <f t="shared" si="24"/>
        <v>0</v>
      </c>
      <c r="AF86" s="351"/>
      <c r="AG86" s="337">
        <v>0.15</v>
      </c>
      <c r="AH86" s="261">
        <f t="shared" si="21"/>
        <v>1</v>
      </c>
      <c r="AI86" s="261"/>
      <c r="AJ86" s="272"/>
      <c r="AK86" s="341">
        <f t="shared" si="22"/>
        <v>0</v>
      </c>
    </row>
    <row r="87" spans="2:37" s="111" customFormat="1" outlineLevel="2" x14ac:dyDescent="0.25">
      <c r="B87" s="270" t="s">
        <v>261</v>
      </c>
      <c r="C87" s="185" t="s">
        <v>68</v>
      </c>
      <c r="D87" s="185" t="s">
        <v>69</v>
      </c>
      <c r="E87" s="185" t="s">
        <v>236</v>
      </c>
      <c r="F87" s="268" t="s">
        <v>262</v>
      </c>
      <c r="G87" s="314" t="s">
        <v>72</v>
      </c>
      <c r="H87" s="186" t="s">
        <v>263</v>
      </c>
      <c r="I87" s="187" t="s">
        <v>72</v>
      </c>
      <c r="J87" s="187" t="s">
        <v>112</v>
      </c>
      <c r="K87" s="187" t="s">
        <v>165</v>
      </c>
      <c r="L87" s="114" t="s">
        <v>77</v>
      </c>
      <c r="M87" s="114" t="s">
        <v>116</v>
      </c>
      <c r="N87" s="114" t="s">
        <v>79</v>
      </c>
      <c r="O87" s="114" t="s">
        <v>160</v>
      </c>
      <c r="P87" s="113" t="str">
        <f t="shared" si="12"/>
        <v>IS-CS-VS-VP01-Gold</v>
      </c>
      <c r="R87" s="337">
        <v>0.25</v>
      </c>
      <c r="S87" s="261">
        <v>1</v>
      </c>
      <c r="T87" s="261"/>
      <c r="U87" s="231">
        <v>36</v>
      </c>
      <c r="V87" s="231">
        <v>36</v>
      </c>
      <c r="W87" s="272"/>
      <c r="X87" s="375"/>
      <c r="Y87" s="341">
        <f t="shared" si="23"/>
        <v>0</v>
      </c>
      <c r="Z87" s="353"/>
      <c r="AA87" s="337">
        <v>0.2</v>
      </c>
      <c r="AB87" s="261">
        <f t="shared" si="20"/>
        <v>1</v>
      </c>
      <c r="AC87" s="261"/>
      <c r="AD87" s="272"/>
      <c r="AE87" s="341">
        <f t="shared" si="24"/>
        <v>0</v>
      </c>
      <c r="AF87" s="351"/>
      <c r="AG87" s="337">
        <v>0.15</v>
      </c>
      <c r="AH87" s="261">
        <f t="shared" si="21"/>
        <v>1</v>
      </c>
      <c r="AI87" s="261"/>
      <c r="AJ87" s="272"/>
      <c r="AK87" s="341">
        <f t="shared" si="22"/>
        <v>0</v>
      </c>
    </row>
    <row r="88" spans="2:37" s="111" customFormat="1" outlineLevel="2" x14ac:dyDescent="0.25">
      <c r="B88" s="270" t="s">
        <v>264</v>
      </c>
      <c r="C88" s="185" t="s">
        <v>68</v>
      </c>
      <c r="D88" s="185" t="s">
        <v>69</v>
      </c>
      <c r="E88" s="185" t="s">
        <v>236</v>
      </c>
      <c r="F88" s="268" t="s">
        <v>265</v>
      </c>
      <c r="G88" s="314" t="s">
        <v>72</v>
      </c>
      <c r="H88" s="186" t="s">
        <v>266</v>
      </c>
      <c r="I88" s="187" t="s">
        <v>72</v>
      </c>
      <c r="J88" s="187" t="s">
        <v>112</v>
      </c>
      <c r="K88" s="187" t="s">
        <v>165</v>
      </c>
      <c r="L88" s="114" t="s">
        <v>77</v>
      </c>
      <c r="M88" s="114" t="s">
        <v>243</v>
      </c>
      <c r="N88" s="114" t="s">
        <v>79</v>
      </c>
      <c r="O88" s="114" t="s">
        <v>244</v>
      </c>
      <c r="P88" s="113" t="str">
        <f t="shared" si="12"/>
        <v>IS-CS-VS-VP02-Silber</v>
      </c>
      <c r="R88" s="337">
        <v>0.8</v>
      </c>
      <c r="S88" s="261">
        <v>1</v>
      </c>
      <c r="T88" s="261"/>
      <c r="U88" s="231">
        <v>36</v>
      </c>
      <c r="V88" s="231">
        <v>36</v>
      </c>
      <c r="W88" s="272"/>
      <c r="X88" s="375"/>
      <c r="Y88" s="341">
        <f t="shared" si="23"/>
        <v>0</v>
      </c>
      <c r="Z88" s="353"/>
      <c r="AA88" s="337">
        <v>0.6</v>
      </c>
      <c r="AB88" s="261">
        <f t="shared" si="20"/>
        <v>1</v>
      </c>
      <c r="AC88" s="261"/>
      <c r="AD88" s="272"/>
      <c r="AE88" s="341">
        <f t="shared" si="24"/>
        <v>0</v>
      </c>
      <c r="AF88" s="351"/>
      <c r="AG88" s="337">
        <v>0.4</v>
      </c>
      <c r="AH88" s="261">
        <f t="shared" si="21"/>
        <v>1</v>
      </c>
      <c r="AI88" s="261"/>
      <c r="AJ88" s="272"/>
      <c r="AK88" s="341">
        <f t="shared" si="22"/>
        <v>0</v>
      </c>
    </row>
    <row r="89" spans="2:37" s="111" customFormat="1" outlineLevel="2" x14ac:dyDescent="0.25">
      <c r="B89" s="270" t="s">
        <v>267</v>
      </c>
      <c r="C89" s="185" t="s">
        <v>68</v>
      </c>
      <c r="D89" s="185" t="s">
        <v>69</v>
      </c>
      <c r="E89" s="185" t="s">
        <v>236</v>
      </c>
      <c r="F89" s="268" t="s">
        <v>265</v>
      </c>
      <c r="G89" s="314" t="s">
        <v>72</v>
      </c>
      <c r="H89" s="186" t="s">
        <v>266</v>
      </c>
      <c r="I89" s="187" t="s">
        <v>72</v>
      </c>
      <c r="J89" s="187" t="s">
        <v>112</v>
      </c>
      <c r="K89" s="187" t="s">
        <v>165</v>
      </c>
      <c r="L89" s="114" t="s">
        <v>77</v>
      </c>
      <c r="M89" s="114" t="s">
        <v>116</v>
      </c>
      <c r="N89" s="114" t="s">
        <v>79</v>
      </c>
      <c r="O89" s="114" t="s">
        <v>160</v>
      </c>
      <c r="P89" s="113" t="str">
        <f t="shared" si="12"/>
        <v>IS-CS-VS-VP02-Gold</v>
      </c>
      <c r="R89" s="337">
        <v>0.8</v>
      </c>
      <c r="S89" s="261">
        <v>6</v>
      </c>
      <c r="T89" s="261"/>
      <c r="U89" s="231">
        <v>36</v>
      </c>
      <c r="V89" s="231">
        <v>36</v>
      </c>
      <c r="W89" s="272"/>
      <c r="X89" s="375"/>
      <c r="Y89" s="341">
        <f t="shared" si="23"/>
        <v>0</v>
      </c>
      <c r="Z89" s="353"/>
      <c r="AA89" s="337">
        <v>0.6</v>
      </c>
      <c r="AB89" s="261">
        <f t="shared" si="20"/>
        <v>6</v>
      </c>
      <c r="AC89" s="261"/>
      <c r="AD89" s="272"/>
      <c r="AE89" s="341">
        <f t="shared" si="24"/>
        <v>0</v>
      </c>
      <c r="AF89" s="351"/>
      <c r="AG89" s="337">
        <v>0.4</v>
      </c>
      <c r="AH89" s="261">
        <f t="shared" si="21"/>
        <v>6</v>
      </c>
      <c r="AI89" s="261"/>
      <c r="AJ89" s="272"/>
      <c r="AK89" s="341">
        <f t="shared" si="22"/>
        <v>0</v>
      </c>
    </row>
    <row r="90" spans="2:37" s="111" customFormat="1" outlineLevel="2" x14ac:dyDescent="0.25">
      <c r="B90" s="270" t="s">
        <v>268</v>
      </c>
      <c r="C90" s="185" t="s">
        <v>68</v>
      </c>
      <c r="D90" s="185" t="s">
        <v>69</v>
      </c>
      <c r="E90" s="185" t="s">
        <v>236</v>
      </c>
      <c r="F90" s="268" t="s">
        <v>269</v>
      </c>
      <c r="G90" s="314" t="s">
        <v>72</v>
      </c>
      <c r="H90" s="186" t="s">
        <v>270</v>
      </c>
      <c r="I90" s="187" t="s">
        <v>72</v>
      </c>
      <c r="J90" s="187" t="s">
        <v>112</v>
      </c>
      <c r="K90" s="187" t="s">
        <v>165</v>
      </c>
      <c r="L90" s="114" t="s">
        <v>77</v>
      </c>
      <c r="M90" s="114" t="s">
        <v>116</v>
      </c>
      <c r="N90" s="114" t="s">
        <v>79</v>
      </c>
      <c r="O90" s="114" t="s">
        <v>160</v>
      </c>
      <c r="P90" s="113" t="str">
        <f t="shared" si="12"/>
        <v>IS-CS-VS-VP03-Gold</v>
      </c>
      <c r="R90" s="337">
        <v>0.25</v>
      </c>
      <c r="S90" s="261">
        <v>1</v>
      </c>
      <c r="T90" s="261"/>
      <c r="U90" s="231">
        <v>36</v>
      </c>
      <c r="V90" s="231">
        <v>36</v>
      </c>
      <c r="W90" s="272"/>
      <c r="X90" s="375"/>
      <c r="Y90" s="341">
        <f t="shared" si="23"/>
        <v>0</v>
      </c>
      <c r="Z90" s="353"/>
      <c r="AA90" s="337">
        <v>0.2</v>
      </c>
      <c r="AB90" s="261">
        <f t="shared" si="20"/>
        <v>1</v>
      </c>
      <c r="AC90" s="261"/>
      <c r="AD90" s="272"/>
      <c r="AE90" s="341">
        <f t="shared" si="24"/>
        <v>0</v>
      </c>
      <c r="AF90" s="351"/>
      <c r="AG90" s="337">
        <v>0.15</v>
      </c>
      <c r="AH90" s="261">
        <f t="shared" si="21"/>
        <v>1</v>
      </c>
      <c r="AI90" s="261"/>
      <c r="AJ90" s="272"/>
      <c r="AK90" s="341">
        <f t="shared" si="22"/>
        <v>0</v>
      </c>
    </row>
    <row r="91" spans="2:37" s="111" customFormat="1" outlineLevel="2" x14ac:dyDescent="0.25">
      <c r="B91" s="270" t="s">
        <v>271</v>
      </c>
      <c r="C91" s="185" t="s">
        <v>68</v>
      </c>
      <c r="D91" s="185" t="s">
        <v>69</v>
      </c>
      <c r="E91" s="185" t="s">
        <v>236</v>
      </c>
      <c r="F91" s="268" t="s">
        <v>272</v>
      </c>
      <c r="G91" s="314" t="s">
        <v>72</v>
      </c>
      <c r="H91" s="186" t="s">
        <v>273</v>
      </c>
      <c r="I91" s="187" t="s">
        <v>72</v>
      </c>
      <c r="J91" s="187" t="s">
        <v>112</v>
      </c>
      <c r="K91" s="187" t="s">
        <v>165</v>
      </c>
      <c r="L91" s="114" t="s">
        <v>77</v>
      </c>
      <c r="M91" s="114" t="s">
        <v>116</v>
      </c>
      <c r="N91" s="114" t="s">
        <v>79</v>
      </c>
      <c r="O91" s="114" t="s">
        <v>160</v>
      </c>
      <c r="P91" s="113" t="str">
        <f t="shared" si="12"/>
        <v>IS-CS-VS-VP04-Gold</v>
      </c>
      <c r="R91" s="337">
        <v>0.5</v>
      </c>
      <c r="S91" s="261">
        <v>4</v>
      </c>
      <c r="T91" s="261"/>
      <c r="U91" s="231">
        <v>36</v>
      </c>
      <c r="V91" s="231">
        <v>36</v>
      </c>
      <c r="W91" s="272"/>
      <c r="X91" s="375"/>
      <c r="Y91" s="341">
        <f t="shared" si="23"/>
        <v>0</v>
      </c>
      <c r="Z91" s="353"/>
      <c r="AA91" s="337">
        <v>0.4</v>
      </c>
      <c r="AB91" s="261">
        <f t="shared" si="20"/>
        <v>4</v>
      </c>
      <c r="AC91" s="261"/>
      <c r="AD91" s="272"/>
      <c r="AE91" s="341">
        <f t="shared" si="24"/>
        <v>0</v>
      </c>
      <c r="AF91" s="351"/>
      <c r="AG91" s="337">
        <v>0.3</v>
      </c>
      <c r="AH91" s="261">
        <f t="shared" si="21"/>
        <v>4</v>
      </c>
      <c r="AI91" s="261"/>
      <c r="AJ91" s="272"/>
      <c r="AK91" s="341">
        <f t="shared" si="22"/>
        <v>0</v>
      </c>
    </row>
    <row r="92" spans="2:37" s="111" customFormat="1" outlineLevel="2" x14ac:dyDescent="0.25">
      <c r="B92" s="270" t="s">
        <v>274</v>
      </c>
      <c r="C92" s="185" t="s">
        <v>68</v>
      </c>
      <c r="D92" s="185" t="s">
        <v>69</v>
      </c>
      <c r="E92" s="185" t="s">
        <v>236</v>
      </c>
      <c r="F92" s="268" t="s">
        <v>275</v>
      </c>
      <c r="G92" s="314" t="s">
        <v>74</v>
      </c>
      <c r="H92" s="186" t="s">
        <v>276</v>
      </c>
      <c r="I92" s="187" t="s">
        <v>72</v>
      </c>
      <c r="J92" s="187" t="s">
        <v>112</v>
      </c>
      <c r="K92" s="187" t="s">
        <v>277</v>
      </c>
      <c r="L92" s="114" t="s">
        <v>77</v>
      </c>
      <c r="M92" s="114" t="s">
        <v>30</v>
      </c>
      <c r="N92" s="114" t="s">
        <v>30</v>
      </c>
      <c r="O92" s="114" t="s">
        <v>30</v>
      </c>
      <c r="P92" s="113" t="str">
        <f>H92</f>
        <v>IS-CS-VS-VCORE</v>
      </c>
      <c r="R92" s="337">
        <v>0.25</v>
      </c>
      <c r="S92" s="261">
        <v>10</v>
      </c>
      <c r="T92" s="261"/>
      <c r="U92" s="231">
        <v>36</v>
      </c>
      <c r="V92" s="231">
        <v>36</v>
      </c>
      <c r="W92" s="272"/>
      <c r="X92" s="375"/>
      <c r="Y92" s="341">
        <f t="shared" si="23"/>
        <v>0</v>
      </c>
      <c r="Z92" s="353"/>
      <c r="AA92" s="337">
        <v>0.2</v>
      </c>
      <c r="AB92" s="261">
        <f t="shared" si="20"/>
        <v>10</v>
      </c>
      <c r="AC92" s="261"/>
      <c r="AD92" s="272"/>
      <c r="AE92" s="341">
        <f t="shared" si="24"/>
        <v>0</v>
      </c>
      <c r="AF92" s="351"/>
      <c r="AG92" s="337">
        <v>0.15</v>
      </c>
      <c r="AH92" s="261">
        <f t="shared" si="21"/>
        <v>10</v>
      </c>
      <c r="AI92" s="261"/>
      <c r="AJ92" s="272"/>
      <c r="AK92" s="341">
        <f t="shared" si="22"/>
        <v>0</v>
      </c>
    </row>
    <row r="93" spans="2:37" s="111" customFormat="1" ht="28.8" outlineLevel="2" x14ac:dyDescent="0.25">
      <c r="B93" s="270" t="s">
        <v>278</v>
      </c>
      <c r="C93" s="185" t="s">
        <v>68</v>
      </c>
      <c r="D93" s="185" t="s">
        <v>69</v>
      </c>
      <c r="E93" s="185" t="s">
        <v>236</v>
      </c>
      <c r="F93" s="268" t="s">
        <v>279</v>
      </c>
      <c r="G93" s="314" t="s">
        <v>74</v>
      </c>
      <c r="H93" s="186" t="s">
        <v>280</v>
      </c>
      <c r="I93" s="187" t="s">
        <v>72</v>
      </c>
      <c r="J93" s="187" t="s">
        <v>112</v>
      </c>
      <c r="K93" s="187" t="s">
        <v>281</v>
      </c>
      <c r="L93" s="114" t="s">
        <v>77</v>
      </c>
      <c r="M93" s="114" t="s">
        <v>30</v>
      </c>
      <c r="N93" s="114" t="s">
        <v>30</v>
      </c>
      <c r="O93" s="114" t="s">
        <v>30</v>
      </c>
      <c r="P93" s="113" t="str">
        <f>H93</f>
        <v>IS-CS-VS-VRAM</v>
      </c>
      <c r="R93" s="337">
        <v>0.25</v>
      </c>
      <c r="S93" s="261">
        <v>256</v>
      </c>
      <c r="T93" s="261"/>
      <c r="U93" s="231">
        <v>36</v>
      </c>
      <c r="V93" s="231"/>
      <c r="W93" s="272"/>
      <c r="X93" s="375"/>
      <c r="Y93" s="341">
        <f t="shared" si="23"/>
        <v>0</v>
      </c>
      <c r="Z93" s="353"/>
      <c r="AA93" s="337">
        <v>0.2</v>
      </c>
      <c r="AB93" s="261">
        <f t="shared" si="20"/>
        <v>256</v>
      </c>
      <c r="AC93" s="261"/>
      <c r="AD93" s="272"/>
      <c r="AE93" s="341">
        <f t="shared" si="24"/>
        <v>0</v>
      </c>
      <c r="AF93" s="351"/>
      <c r="AG93" s="337">
        <v>0.15</v>
      </c>
      <c r="AH93" s="261">
        <f t="shared" si="21"/>
        <v>256</v>
      </c>
      <c r="AI93" s="261"/>
      <c r="AJ93" s="272"/>
      <c r="AK93" s="341">
        <f t="shared" si="22"/>
        <v>0</v>
      </c>
    </row>
    <row r="94" spans="2:37" s="110" customFormat="1" outlineLevel="1" x14ac:dyDescent="0.25">
      <c r="B94" s="191"/>
      <c r="C94" s="191"/>
      <c r="D94" s="191"/>
      <c r="E94" s="191"/>
      <c r="F94" s="191" t="str">
        <f>"Zwischensumme "&amp;E78</f>
        <v>Zwischensumme Add-on Standard-Sizing</v>
      </c>
      <c r="G94" s="191"/>
      <c r="H94" s="191"/>
      <c r="I94" s="191"/>
      <c r="J94" s="191"/>
      <c r="K94" s="191"/>
      <c r="L94" s="191"/>
      <c r="M94" s="191"/>
      <c r="N94" s="191"/>
      <c r="O94" s="191"/>
      <c r="P94" s="191"/>
      <c r="R94" s="191"/>
      <c r="S94" s="191"/>
      <c r="T94" s="191"/>
      <c r="U94" s="191"/>
      <c r="V94" s="191"/>
      <c r="W94" s="191"/>
      <c r="X94" s="191"/>
      <c r="Y94" s="384">
        <f>SUM(Y78:Y93)</f>
        <v>0</v>
      </c>
      <c r="Z94" s="353"/>
      <c r="AA94" s="191"/>
      <c r="AB94" s="191"/>
      <c r="AC94" s="191"/>
      <c r="AD94" s="191"/>
      <c r="AE94" s="384">
        <f>SUM(AE78:AE93)</f>
        <v>0</v>
      </c>
      <c r="AF94" s="351"/>
      <c r="AG94" s="191"/>
      <c r="AH94" s="191"/>
      <c r="AI94" s="191"/>
      <c r="AJ94" s="191"/>
      <c r="AK94" s="384">
        <f>SUM(AK78:AK93)</f>
        <v>0</v>
      </c>
    </row>
    <row r="95" spans="2:37" s="111" customFormat="1" outlineLevel="2" x14ac:dyDescent="0.3">
      <c r="B95" s="270" t="s">
        <v>282</v>
      </c>
      <c r="C95" s="185" t="s">
        <v>68</v>
      </c>
      <c r="D95" s="185" t="s">
        <v>69</v>
      </c>
      <c r="E95" s="185" t="s">
        <v>283</v>
      </c>
      <c r="F95" s="269" t="s">
        <v>284</v>
      </c>
      <c r="G95" s="187" t="s">
        <v>74</v>
      </c>
      <c r="H95" s="186" t="s">
        <v>285</v>
      </c>
      <c r="I95" s="187" t="s">
        <v>72</v>
      </c>
      <c r="J95" s="187" t="s">
        <v>112</v>
      </c>
      <c r="K95" s="187" t="s">
        <v>286</v>
      </c>
      <c r="L95" s="114" t="s">
        <v>77</v>
      </c>
      <c r="M95" s="114" t="s">
        <v>30</v>
      </c>
      <c r="N95" s="114" t="s">
        <v>30</v>
      </c>
      <c r="O95" s="114" t="s">
        <v>30</v>
      </c>
      <c r="P95" s="113" t="str">
        <f t="shared" ref="P95:P100" si="25">H95</f>
        <v>SAP-SU-RAM</v>
      </c>
      <c r="R95" s="337">
        <v>0.8</v>
      </c>
      <c r="S95" s="261">
        <v>19000</v>
      </c>
      <c r="T95" s="261"/>
      <c r="U95" s="231">
        <v>36</v>
      </c>
      <c r="V95" s="231"/>
      <c r="W95" s="272"/>
      <c r="X95" s="375"/>
      <c r="Y95" s="341">
        <f>R95*S95*U95*W95</f>
        <v>0</v>
      </c>
      <c r="Z95" s="353"/>
      <c r="AA95" s="337">
        <v>0.7</v>
      </c>
      <c r="AB95" s="261">
        <f t="shared" si="20"/>
        <v>19000</v>
      </c>
      <c r="AC95" s="261"/>
      <c r="AD95" s="272"/>
      <c r="AE95" s="341">
        <f t="shared" ref="AE95:AE103" si="26">S95*AA95*AD95</f>
        <v>0</v>
      </c>
      <c r="AF95" s="351"/>
      <c r="AG95" s="337">
        <v>0.6</v>
      </c>
      <c r="AH95" s="261">
        <f t="shared" si="21"/>
        <v>19000</v>
      </c>
      <c r="AI95" s="261"/>
      <c r="AJ95" s="272"/>
      <c r="AK95" s="341">
        <f t="shared" ref="AK95:AK103" si="27">AH95*AG95*AJ95*12</f>
        <v>0</v>
      </c>
    </row>
    <row r="96" spans="2:37" s="111" customFormat="1" outlineLevel="2" x14ac:dyDescent="0.3">
      <c r="B96" s="270" t="s">
        <v>287</v>
      </c>
      <c r="C96" s="185" t="s">
        <v>68</v>
      </c>
      <c r="D96" s="185" t="s">
        <v>69</v>
      </c>
      <c r="E96" s="185" t="s">
        <v>283</v>
      </c>
      <c r="F96" s="269" t="s">
        <v>288</v>
      </c>
      <c r="G96" s="187" t="s">
        <v>74</v>
      </c>
      <c r="H96" s="186" t="s">
        <v>285</v>
      </c>
      <c r="I96" s="187" t="s">
        <v>72</v>
      </c>
      <c r="J96" s="187" t="s">
        <v>112</v>
      </c>
      <c r="K96" s="187" t="s">
        <v>286</v>
      </c>
      <c r="L96" s="114" t="s">
        <v>77</v>
      </c>
      <c r="M96" s="114" t="s">
        <v>30</v>
      </c>
      <c r="N96" s="114" t="s">
        <v>30</v>
      </c>
      <c r="O96" s="114" t="s">
        <v>30</v>
      </c>
      <c r="P96" s="113" t="str">
        <f t="shared" si="25"/>
        <v>SAP-SU-RAM</v>
      </c>
      <c r="R96" s="337">
        <v>0.4</v>
      </c>
      <c r="S96" s="261">
        <v>50000</v>
      </c>
      <c r="T96" s="261"/>
      <c r="U96" s="231">
        <v>36</v>
      </c>
      <c r="V96" s="231"/>
      <c r="W96" s="272"/>
      <c r="X96" s="375"/>
      <c r="Y96" s="341">
        <f t="shared" ref="Y96:Y103" si="28">R96*S96*U96*W96</f>
        <v>0</v>
      </c>
      <c r="Z96" s="353"/>
      <c r="AA96" s="337">
        <v>0.35</v>
      </c>
      <c r="AB96" s="261">
        <f t="shared" si="20"/>
        <v>50000</v>
      </c>
      <c r="AC96" s="261"/>
      <c r="AD96" s="272"/>
      <c r="AE96" s="341">
        <f t="shared" si="26"/>
        <v>0</v>
      </c>
      <c r="AF96" s="351"/>
      <c r="AG96" s="337">
        <v>0.3</v>
      </c>
      <c r="AH96" s="261">
        <f t="shared" si="21"/>
        <v>50000</v>
      </c>
      <c r="AI96" s="261"/>
      <c r="AJ96" s="272"/>
      <c r="AK96" s="341">
        <f t="shared" si="27"/>
        <v>0</v>
      </c>
    </row>
    <row r="97" spans="2:37" s="111" customFormat="1" outlineLevel="2" x14ac:dyDescent="0.3">
      <c r="B97" s="270" t="s">
        <v>289</v>
      </c>
      <c r="C97" s="185" t="s">
        <v>68</v>
      </c>
      <c r="D97" s="185" t="s">
        <v>69</v>
      </c>
      <c r="E97" s="185" t="s">
        <v>283</v>
      </c>
      <c r="F97" s="269" t="s">
        <v>290</v>
      </c>
      <c r="G97" s="187" t="s">
        <v>74</v>
      </c>
      <c r="H97" s="186" t="s">
        <v>285</v>
      </c>
      <c r="I97" s="187" t="s">
        <v>72</v>
      </c>
      <c r="J97" s="187" t="s">
        <v>112</v>
      </c>
      <c r="K97" s="187" t="s">
        <v>286</v>
      </c>
      <c r="L97" s="114" t="s">
        <v>77</v>
      </c>
      <c r="M97" s="114" t="s">
        <v>30</v>
      </c>
      <c r="N97" s="114" t="s">
        <v>30</v>
      </c>
      <c r="O97" s="114" t="s">
        <v>30</v>
      </c>
      <c r="P97" s="113" t="str">
        <f t="shared" si="25"/>
        <v>SAP-SU-RAM</v>
      </c>
      <c r="R97" s="337">
        <v>0.2</v>
      </c>
      <c r="S97" s="261">
        <v>5000</v>
      </c>
      <c r="T97" s="261"/>
      <c r="U97" s="231">
        <v>36</v>
      </c>
      <c r="V97" s="231"/>
      <c r="W97" s="272"/>
      <c r="X97" s="375"/>
      <c r="Y97" s="341">
        <f t="shared" si="28"/>
        <v>0</v>
      </c>
      <c r="Z97" s="353"/>
      <c r="AA97" s="337">
        <v>0.15</v>
      </c>
      <c r="AB97" s="261">
        <f t="shared" si="20"/>
        <v>5000</v>
      </c>
      <c r="AC97" s="261"/>
      <c r="AD97" s="272"/>
      <c r="AE97" s="341">
        <f t="shared" si="26"/>
        <v>0</v>
      </c>
      <c r="AF97" s="351"/>
      <c r="AG97" s="337">
        <v>0.1</v>
      </c>
      <c r="AH97" s="261">
        <f t="shared" si="21"/>
        <v>5000</v>
      </c>
      <c r="AI97" s="261"/>
      <c r="AJ97" s="272"/>
      <c r="AK97" s="341">
        <f t="shared" si="27"/>
        <v>0</v>
      </c>
    </row>
    <row r="98" spans="2:37" s="110" customFormat="1" outlineLevel="1" x14ac:dyDescent="0.3">
      <c r="B98" s="270" t="s">
        <v>291</v>
      </c>
      <c r="C98" s="185" t="s">
        <v>68</v>
      </c>
      <c r="D98" s="185" t="s">
        <v>69</v>
      </c>
      <c r="E98" s="185" t="s">
        <v>283</v>
      </c>
      <c r="F98" s="269" t="s">
        <v>292</v>
      </c>
      <c r="G98" s="187" t="s">
        <v>74</v>
      </c>
      <c r="H98" s="186" t="s">
        <v>293</v>
      </c>
      <c r="I98" s="187" t="s">
        <v>72</v>
      </c>
      <c r="J98" s="187" t="s">
        <v>112</v>
      </c>
      <c r="K98" s="187" t="s">
        <v>286</v>
      </c>
      <c r="L98" s="114" t="s">
        <v>77</v>
      </c>
      <c r="M98" s="114" t="s">
        <v>30</v>
      </c>
      <c r="N98" s="114" t="s">
        <v>30</v>
      </c>
      <c r="O98" s="114" t="s">
        <v>30</v>
      </c>
      <c r="P98" s="113" t="str">
        <f t="shared" si="25"/>
        <v>SAP-SU-STO</v>
      </c>
      <c r="R98" s="337">
        <v>0.8</v>
      </c>
      <c r="S98" s="261">
        <v>23000</v>
      </c>
      <c r="T98" s="261"/>
      <c r="U98" s="231">
        <v>36</v>
      </c>
      <c r="V98" s="231"/>
      <c r="W98" s="272"/>
      <c r="X98" s="375"/>
      <c r="Y98" s="341">
        <f t="shared" si="28"/>
        <v>0</v>
      </c>
      <c r="Z98" s="353"/>
      <c r="AA98" s="337">
        <v>0.7</v>
      </c>
      <c r="AB98" s="261">
        <f t="shared" si="20"/>
        <v>23000</v>
      </c>
      <c r="AC98" s="261"/>
      <c r="AD98" s="272"/>
      <c r="AE98" s="341">
        <f t="shared" si="26"/>
        <v>0</v>
      </c>
      <c r="AF98" s="351"/>
      <c r="AG98" s="337">
        <v>0.6</v>
      </c>
      <c r="AH98" s="261">
        <f t="shared" si="21"/>
        <v>23000</v>
      </c>
      <c r="AI98" s="261"/>
      <c r="AJ98" s="272"/>
      <c r="AK98" s="341">
        <f t="shared" si="27"/>
        <v>0</v>
      </c>
    </row>
    <row r="99" spans="2:37" s="110" customFormat="1" outlineLevel="1" x14ac:dyDescent="0.3">
      <c r="B99" s="270" t="s">
        <v>294</v>
      </c>
      <c r="C99" s="185" t="s">
        <v>68</v>
      </c>
      <c r="D99" s="185" t="s">
        <v>69</v>
      </c>
      <c r="E99" s="185" t="s">
        <v>283</v>
      </c>
      <c r="F99" s="269" t="s">
        <v>295</v>
      </c>
      <c r="G99" s="187" t="s">
        <v>74</v>
      </c>
      <c r="H99" s="186" t="s">
        <v>293</v>
      </c>
      <c r="I99" s="187" t="s">
        <v>72</v>
      </c>
      <c r="J99" s="187" t="s">
        <v>112</v>
      </c>
      <c r="K99" s="187" t="s">
        <v>286</v>
      </c>
      <c r="L99" s="114" t="s">
        <v>77</v>
      </c>
      <c r="M99" s="114" t="s">
        <v>30</v>
      </c>
      <c r="N99" s="114" t="s">
        <v>30</v>
      </c>
      <c r="O99" s="114" t="s">
        <v>30</v>
      </c>
      <c r="P99" s="113" t="str">
        <f t="shared" si="25"/>
        <v>SAP-SU-STO</v>
      </c>
      <c r="R99" s="337">
        <v>0.4</v>
      </c>
      <c r="S99" s="261">
        <v>50000</v>
      </c>
      <c r="T99" s="261"/>
      <c r="U99" s="231">
        <v>36</v>
      </c>
      <c r="V99" s="231"/>
      <c r="W99" s="272"/>
      <c r="X99" s="375"/>
      <c r="Y99" s="341">
        <f t="shared" si="28"/>
        <v>0</v>
      </c>
      <c r="Z99" s="353"/>
      <c r="AA99" s="337">
        <v>0.35</v>
      </c>
      <c r="AB99" s="261">
        <f t="shared" si="20"/>
        <v>50000</v>
      </c>
      <c r="AC99" s="261"/>
      <c r="AD99" s="272"/>
      <c r="AE99" s="341">
        <f t="shared" si="26"/>
        <v>0</v>
      </c>
      <c r="AF99" s="351"/>
      <c r="AG99" s="337">
        <v>0.3</v>
      </c>
      <c r="AH99" s="261">
        <f t="shared" si="21"/>
        <v>50000</v>
      </c>
      <c r="AI99" s="261"/>
      <c r="AJ99" s="272"/>
      <c r="AK99" s="341">
        <f t="shared" si="27"/>
        <v>0</v>
      </c>
    </row>
    <row r="100" spans="2:37" s="110" customFormat="1" outlineLevel="1" x14ac:dyDescent="0.3">
      <c r="B100" s="270" t="s">
        <v>296</v>
      </c>
      <c r="C100" s="185" t="s">
        <v>68</v>
      </c>
      <c r="D100" s="185" t="s">
        <v>69</v>
      </c>
      <c r="E100" s="185" t="s">
        <v>283</v>
      </c>
      <c r="F100" s="269" t="s">
        <v>297</v>
      </c>
      <c r="G100" s="187" t="s">
        <v>74</v>
      </c>
      <c r="H100" s="186" t="s">
        <v>293</v>
      </c>
      <c r="I100" s="187" t="s">
        <v>72</v>
      </c>
      <c r="J100" s="187" t="s">
        <v>112</v>
      </c>
      <c r="K100" s="187" t="s">
        <v>286</v>
      </c>
      <c r="L100" s="114" t="s">
        <v>77</v>
      </c>
      <c r="M100" s="114" t="s">
        <v>30</v>
      </c>
      <c r="N100" s="114" t="s">
        <v>30</v>
      </c>
      <c r="O100" s="114" t="s">
        <v>30</v>
      </c>
      <c r="P100" s="113" t="str">
        <f t="shared" si="25"/>
        <v>SAP-SU-STO</v>
      </c>
      <c r="R100" s="337">
        <v>0.2</v>
      </c>
      <c r="S100" s="261">
        <v>5000</v>
      </c>
      <c r="T100" s="261"/>
      <c r="U100" s="231">
        <v>36</v>
      </c>
      <c r="V100" s="231"/>
      <c r="W100" s="272"/>
      <c r="X100" s="375"/>
      <c r="Y100" s="341">
        <f t="shared" si="28"/>
        <v>0</v>
      </c>
      <c r="Z100" s="353"/>
      <c r="AA100" s="337">
        <v>0.15</v>
      </c>
      <c r="AB100" s="261">
        <f t="shared" si="20"/>
        <v>5000</v>
      </c>
      <c r="AC100" s="261"/>
      <c r="AD100" s="272"/>
      <c r="AE100" s="341">
        <f t="shared" si="26"/>
        <v>0</v>
      </c>
      <c r="AF100" s="351"/>
      <c r="AG100" s="337">
        <v>0.1</v>
      </c>
      <c r="AH100" s="261">
        <f t="shared" si="21"/>
        <v>5000</v>
      </c>
      <c r="AI100" s="261"/>
      <c r="AJ100" s="272"/>
      <c r="AK100" s="341">
        <f t="shared" si="27"/>
        <v>0</v>
      </c>
    </row>
    <row r="101" spans="2:37" s="111" customFormat="1" ht="43.2" outlineLevel="2" x14ac:dyDescent="0.3">
      <c r="B101" s="270" t="s">
        <v>298</v>
      </c>
      <c r="C101" s="185" t="s">
        <v>68</v>
      </c>
      <c r="D101" s="185" t="s">
        <v>69</v>
      </c>
      <c r="E101" s="185" t="s">
        <v>283</v>
      </c>
      <c r="F101" s="269" t="s">
        <v>299</v>
      </c>
      <c r="G101" s="187" t="s">
        <v>74</v>
      </c>
      <c r="H101" s="186" t="s">
        <v>300</v>
      </c>
      <c r="I101" s="187" t="s">
        <v>72</v>
      </c>
      <c r="J101" s="187" t="s">
        <v>112</v>
      </c>
      <c r="K101" s="187" t="s">
        <v>301</v>
      </c>
      <c r="L101" s="114" t="s">
        <v>77</v>
      </c>
      <c r="M101" s="114" t="s">
        <v>30</v>
      </c>
      <c r="N101" s="114" t="s">
        <v>30</v>
      </c>
      <c r="O101" s="114" t="s">
        <v>30</v>
      </c>
      <c r="P101" s="113" t="str">
        <f>H101&amp;"1"</f>
        <v>SAP-SU-SAPS1</v>
      </c>
      <c r="R101" s="337">
        <v>0.7</v>
      </c>
      <c r="S101" s="261">
        <v>5000000</v>
      </c>
      <c r="T101" s="261"/>
      <c r="U101" s="231">
        <v>36</v>
      </c>
      <c r="V101" s="231"/>
      <c r="W101" s="272"/>
      <c r="X101" s="375"/>
      <c r="Y101" s="341">
        <f t="shared" si="28"/>
        <v>0</v>
      </c>
      <c r="Z101" s="353"/>
      <c r="AA101" s="337">
        <v>0.6</v>
      </c>
      <c r="AB101" s="261">
        <f t="shared" si="20"/>
        <v>5000000</v>
      </c>
      <c r="AC101" s="261"/>
      <c r="AD101" s="272"/>
      <c r="AE101" s="341">
        <f t="shared" si="26"/>
        <v>0</v>
      </c>
      <c r="AF101" s="351"/>
      <c r="AG101" s="337">
        <v>0.5</v>
      </c>
      <c r="AH101" s="261">
        <f t="shared" si="21"/>
        <v>5000000</v>
      </c>
      <c r="AI101" s="261"/>
      <c r="AJ101" s="272"/>
      <c r="AK101" s="341">
        <f t="shared" si="27"/>
        <v>0</v>
      </c>
    </row>
    <row r="102" spans="2:37" s="111" customFormat="1" ht="43.2" outlineLevel="2" x14ac:dyDescent="0.3">
      <c r="B102" s="270" t="s">
        <v>302</v>
      </c>
      <c r="C102" s="185" t="s">
        <v>68</v>
      </c>
      <c r="D102" s="185" t="s">
        <v>69</v>
      </c>
      <c r="E102" s="185" t="s">
        <v>283</v>
      </c>
      <c r="F102" s="269" t="s">
        <v>303</v>
      </c>
      <c r="G102" s="187" t="s">
        <v>74</v>
      </c>
      <c r="H102" s="186" t="s">
        <v>300</v>
      </c>
      <c r="I102" s="187" t="s">
        <v>72</v>
      </c>
      <c r="J102" s="187" t="s">
        <v>112</v>
      </c>
      <c r="K102" s="187" t="s">
        <v>301</v>
      </c>
      <c r="L102" s="114" t="s">
        <v>77</v>
      </c>
      <c r="M102" s="114" t="s">
        <v>30</v>
      </c>
      <c r="N102" s="114" t="s">
        <v>30</v>
      </c>
      <c r="O102" s="114" t="s">
        <v>30</v>
      </c>
      <c r="P102" s="113" t="str">
        <f>H102&amp;"2"</f>
        <v>SAP-SU-SAPS2</v>
      </c>
      <c r="R102" s="337">
        <v>0.5</v>
      </c>
      <c r="S102" s="261">
        <v>5000000</v>
      </c>
      <c r="T102" s="261"/>
      <c r="U102" s="231">
        <v>36</v>
      </c>
      <c r="V102" s="231"/>
      <c r="W102" s="272"/>
      <c r="X102" s="375"/>
      <c r="Y102" s="341">
        <f t="shared" si="28"/>
        <v>0</v>
      </c>
      <c r="Z102" s="353"/>
      <c r="AA102" s="337">
        <v>0.4</v>
      </c>
      <c r="AB102" s="261">
        <f t="shared" si="20"/>
        <v>5000000</v>
      </c>
      <c r="AC102" s="261"/>
      <c r="AD102" s="272"/>
      <c r="AE102" s="341">
        <f t="shared" si="26"/>
        <v>0</v>
      </c>
      <c r="AF102" s="351"/>
      <c r="AG102" s="337">
        <v>0.35</v>
      </c>
      <c r="AH102" s="261">
        <f t="shared" si="21"/>
        <v>5000000</v>
      </c>
      <c r="AI102" s="261"/>
      <c r="AJ102" s="272"/>
      <c r="AK102" s="341">
        <f t="shared" si="27"/>
        <v>0</v>
      </c>
    </row>
    <row r="103" spans="2:37" s="111" customFormat="1" ht="43.2" outlineLevel="2" x14ac:dyDescent="0.3">
      <c r="B103" s="270" t="s">
        <v>304</v>
      </c>
      <c r="C103" s="185" t="s">
        <v>68</v>
      </c>
      <c r="D103" s="185" t="s">
        <v>69</v>
      </c>
      <c r="E103" s="185" t="s">
        <v>283</v>
      </c>
      <c r="F103" s="269" t="s">
        <v>305</v>
      </c>
      <c r="G103" s="187" t="s">
        <v>74</v>
      </c>
      <c r="H103" s="186" t="s">
        <v>300</v>
      </c>
      <c r="I103" s="187" t="s">
        <v>72</v>
      </c>
      <c r="J103" s="187" t="s">
        <v>112</v>
      </c>
      <c r="K103" s="187" t="s">
        <v>301</v>
      </c>
      <c r="L103" s="114" t="s">
        <v>77</v>
      </c>
      <c r="M103" s="114" t="s">
        <v>30</v>
      </c>
      <c r="N103" s="114" t="s">
        <v>30</v>
      </c>
      <c r="O103" s="114" t="s">
        <v>30</v>
      </c>
      <c r="P103" s="113" t="str">
        <f>H103&amp;"2"</f>
        <v>SAP-SU-SAPS2</v>
      </c>
      <c r="R103" s="337">
        <v>0.3</v>
      </c>
      <c r="S103" s="261">
        <v>5000000</v>
      </c>
      <c r="T103" s="261"/>
      <c r="U103" s="231">
        <v>36</v>
      </c>
      <c r="V103" s="231"/>
      <c r="W103" s="272"/>
      <c r="X103" s="375"/>
      <c r="Y103" s="341">
        <f t="shared" si="28"/>
        <v>0</v>
      </c>
      <c r="Z103" s="353"/>
      <c r="AA103" s="337">
        <v>0.25</v>
      </c>
      <c r="AB103" s="261">
        <f t="shared" si="20"/>
        <v>5000000</v>
      </c>
      <c r="AC103" s="261"/>
      <c r="AD103" s="272"/>
      <c r="AE103" s="341">
        <f t="shared" si="26"/>
        <v>0</v>
      </c>
      <c r="AF103" s="351"/>
      <c r="AG103" s="337">
        <v>0.2</v>
      </c>
      <c r="AH103" s="261">
        <f t="shared" si="21"/>
        <v>5000000</v>
      </c>
      <c r="AI103" s="261"/>
      <c r="AJ103" s="272"/>
      <c r="AK103" s="341">
        <f t="shared" si="27"/>
        <v>0</v>
      </c>
    </row>
    <row r="104" spans="2:37" s="110" customFormat="1" outlineLevel="1" x14ac:dyDescent="0.25">
      <c r="B104" s="191"/>
      <c r="C104" s="191"/>
      <c r="D104" s="191"/>
      <c r="E104" s="191"/>
      <c r="F104" s="191" t="str">
        <f>"Zwischensumme "&amp;E95</f>
        <v>Zwischensumme Scale-Up über die Gesamtlandschaft</v>
      </c>
      <c r="G104" s="191"/>
      <c r="H104" s="191"/>
      <c r="I104" s="191"/>
      <c r="J104" s="191"/>
      <c r="K104" s="191"/>
      <c r="L104" s="191"/>
      <c r="M104" s="191"/>
      <c r="N104" s="191"/>
      <c r="O104" s="191"/>
      <c r="P104" s="191"/>
      <c r="R104" s="191"/>
      <c r="S104" s="191"/>
      <c r="T104" s="191"/>
      <c r="U104" s="191"/>
      <c r="V104" s="191"/>
      <c r="W104" s="191"/>
      <c r="X104" s="191"/>
      <c r="Y104" s="384">
        <f>SUM(Y95:Y103)</f>
        <v>0</v>
      </c>
      <c r="Z104" s="353"/>
      <c r="AA104" s="191"/>
      <c r="AB104" s="191"/>
      <c r="AC104" s="191"/>
      <c r="AD104" s="191"/>
      <c r="AE104" s="384">
        <f>SUM(AE95:AE103)</f>
        <v>0</v>
      </c>
      <c r="AF104" s="351"/>
      <c r="AG104" s="191"/>
      <c r="AH104" s="191"/>
      <c r="AI104" s="191"/>
      <c r="AJ104" s="191"/>
      <c r="AK104" s="384">
        <f>SUM(AK95:AK103)</f>
        <v>0</v>
      </c>
    </row>
    <row r="105" spans="2:37" s="111" customFormat="1" outlineLevel="2" x14ac:dyDescent="0.3">
      <c r="B105" s="270" t="s">
        <v>306</v>
      </c>
      <c r="C105" s="185" t="s">
        <v>68</v>
      </c>
      <c r="D105" s="185" t="s">
        <v>69</v>
      </c>
      <c r="E105" s="185" t="s">
        <v>307</v>
      </c>
      <c r="F105" s="269" t="s">
        <v>307</v>
      </c>
      <c r="G105" s="187" t="s">
        <v>72</v>
      </c>
      <c r="H105" s="186" t="s">
        <v>308</v>
      </c>
      <c r="I105" s="187" t="s">
        <v>72</v>
      </c>
      <c r="J105" s="187" t="s">
        <v>75</v>
      </c>
      <c r="K105" s="187" t="s">
        <v>309</v>
      </c>
      <c r="L105" s="114" t="s">
        <v>77</v>
      </c>
      <c r="M105" s="114" t="s">
        <v>310</v>
      </c>
      <c r="N105" s="114" t="s">
        <v>79</v>
      </c>
      <c r="O105" s="114" t="s">
        <v>160</v>
      </c>
      <c r="P105" s="113" t="str">
        <f>H105</f>
        <v>SEC-NW-FW</v>
      </c>
      <c r="R105" s="337">
        <v>1</v>
      </c>
      <c r="S105" s="231">
        <v>1</v>
      </c>
      <c r="T105" s="261"/>
      <c r="U105" s="231">
        <v>60</v>
      </c>
      <c r="V105" s="231">
        <v>60</v>
      </c>
      <c r="W105" s="272"/>
      <c r="X105" s="375"/>
      <c r="Y105" s="341">
        <f>R105*S105*U105*W105</f>
        <v>0</v>
      </c>
      <c r="Z105" s="353"/>
      <c r="AA105" s="337">
        <v>0.8</v>
      </c>
      <c r="AB105" s="261">
        <f t="shared" si="20"/>
        <v>1</v>
      </c>
      <c r="AC105" s="261"/>
      <c r="AD105" s="272"/>
      <c r="AE105" s="341">
        <f>S105*AA105*AD105</f>
        <v>0</v>
      </c>
      <c r="AF105" s="351"/>
      <c r="AG105" s="337">
        <v>0.7</v>
      </c>
      <c r="AH105" s="261">
        <f t="shared" si="21"/>
        <v>1</v>
      </c>
      <c r="AI105" s="261"/>
      <c r="AJ105" s="272"/>
      <c r="AK105" s="341">
        <f>AH105*AG105*AJ105*12</f>
        <v>0</v>
      </c>
    </row>
    <row r="106" spans="2:37" s="110" customFormat="1" outlineLevel="1" x14ac:dyDescent="0.25">
      <c r="B106" s="191"/>
      <c r="C106" s="191"/>
      <c r="D106" s="191"/>
      <c r="E106" s="191"/>
      <c r="F106" s="191" t="str">
        <f>"Zwischensumme "&amp;E105</f>
        <v>Zwischensumme Firewall</v>
      </c>
      <c r="G106" s="191"/>
      <c r="H106" s="191"/>
      <c r="I106" s="191"/>
      <c r="J106" s="191"/>
      <c r="K106" s="191"/>
      <c r="L106" s="191"/>
      <c r="M106" s="191"/>
      <c r="N106" s="191"/>
      <c r="O106" s="191"/>
      <c r="P106" s="191"/>
      <c r="R106" s="191"/>
      <c r="S106" s="191"/>
      <c r="T106" s="191"/>
      <c r="U106" s="191"/>
      <c r="V106" s="191"/>
      <c r="W106" s="191"/>
      <c r="X106" s="191"/>
      <c r="Y106" s="384">
        <f>SUM(Y105)</f>
        <v>0</v>
      </c>
      <c r="Z106" s="353"/>
      <c r="AA106" s="191"/>
      <c r="AB106" s="191"/>
      <c r="AC106" s="191"/>
      <c r="AD106" s="191"/>
      <c r="AE106" s="384">
        <f>SUM(AE105)</f>
        <v>0</v>
      </c>
      <c r="AF106" s="351"/>
      <c r="AG106" s="191"/>
      <c r="AH106" s="191"/>
      <c r="AI106" s="191"/>
      <c r="AJ106" s="191"/>
      <c r="AK106" s="384">
        <f>SUM(AK105)</f>
        <v>0</v>
      </c>
    </row>
    <row r="107" spans="2:37" s="111" customFormat="1" outlineLevel="1" x14ac:dyDescent="0.3">
      <c r="B107" s="270" t="s">
        <v>311</v>
      </c>
      <c r="C107" s="185" t="s">
        <v>68</v>
      </c>
      <c r="D107" s="185" t="s">
        <v>69</v>
      </c>
      <c r="E107" s="185" t="s">
        <v>312</v>
      </c>
      <c r="F107" s="269" t="s">
        <v>313</v>
      </c>
      <c r="G107" s="187" t="s">
        <v>72</v>
      </c>
      <c r="H107" s="186" t="s">
        <v>314</v>
      </c>
      <c r="I107" s="187" t="s">
        <v>72</v>
      </c>
      <c r="J107" s="187" t="s">
        <v>75</v>
      </c>
      <c r="K107" s="187" t="s">
        <v>309</v>
      </c>
      <c r="L107" s="114" t="s">
        <v>77</v>
      </c>
      <c r="M107" s="114" t="s">
        <v>310</v>
      </c>
      <c r="N107" s="114" t="s">
        <v>79</v>
      </c>
      <c r="O107" s="114" t="s">
        <v>160</v>
      </c>
      <c r="P107" s="113" t="str">
        <f>H107</f>
        <v>CS-II-INAC-INTER</v>
      </c>
      <c r="R107" s="337">
        <v>1</v>
      </c>
      <c r="S107" s="231">
        <v>1</v>
      </c>
      <c r="T107" s="261"/>
      <c r="U107" s="231">
        <v>60</v>
      </c>
      <c r="V107" s="231">
        <v>60</v>
      </c>
      <c r="W107" s="272"/>
      <c r="X107" s="375"/>
      <c r="Y107" s="341">
        <f>R107*S107*U107*W107</f>
        <v>0</v>
      </c>
      <c r="Z107" s="353"/>
      <c r="AA107" s="337">
        <v>0.8</v>
      </c>
      <c r="AB107" s="261">
        <f t="shared" si="20"/>
        <v>1</v>
      </c>
      <c r="AC107" s="261"/>
      <c r="AD107" s="272"/>
      <c r="AE107" s="341">
        <f>S107*AA107*AD107</f>
        <v>0</v>
      </c>
      <c r="AF107" s="351"/>
      <c r="AG107" s="337">
        <v>0.7</v>
      </c>
      <c r="AH107" s="261">
        <f t="shared" si="21"/>
        <v>1</v>
      </c>
      <c r="AI107" s="261"/>
      <c r="AJ107" s="272"/>
      <c r="AK107" s="341">
        <f>AH107*AG107*AJ107*12</f>
        <v>0</v>
      </c>
    </row>
    <row r="108" spans="2:37" s="110" customFormat="1" x14ac:dyDescent="0.25">
      <c r="B108" s="270" t="s">
        <v>315</v>
      </c>
      <c r="C108" s="185" t="s">
        <v>68</v>
      </c>
      <c r="D108" s="185" t="s">
        <v>69</v>
      </c>
      <c r="E108" s="185" t="s">
        <v>316</v>
      </c>
      <c r="F108" s="185" t="s">
        <v>317</v>
      </c>
      <c r="G108" s="187" t="s">
        <v>74</v>
      </c>
      <c r="H108" s="186" t="s">
        <v>318</v>
      </c>
      <c r="I108" s="187" t="s">
        <v>72</v>
      </c>
      <c r="J108" s="187" t="s">
        <v>112</v>
      </c>
      <c r="K108" s="187" t="s">
        <v>319</v>
      </c>
      <c r="L108" s="114" t="s">
        <v>77</v>
      </c>
      <c r="M108" s="114" t="s">
        <v>310</v>
      </c>
      <c r="N108" s="114" t="s">
        <v>79</v>
      </c>
      <c r="O108" s="114" t="s">
        <v>160</v>
      </c>
      <c r="P108" s="113" t="str">
        <f>H108</f>
        <v>CS-II-INAC-UPG10</v>
      </c>
      <c r="R108" s="337">
        <v>0.1</v>
      </c>
      <c r="S108" s="261">
        <v>9</v>
      </c>
      <c r="T108" s="261"/>
      <c r="U108" s="231">
        <v>1</v>
      </c>
      <c r="V108" s="231">
        <v>0</v>
      </c>
      <c r="W108" s="272"/>
      <c r="X108" s="375"/>
      <c r="Y108" s="341"/>
      <c r="Z108" s="353"/>
      <c r="AA108" s="337">
        <v>0.08</v>
      </c>
      <c r="AB108" s="261">
        <f t="shared" si="20"/>
        <v>9</v>
      </c>
      <c r="AC108" s="261"/>
      <c r="AD108" s="272"/>
      <c r="AE108" s="341">
        <f>S108*AA108*AD108</f>
        <v>0</v>
      </c>
      <c r="AF108" s="351"/>
      <c r="AG108" s="337">
        <v>0.05</v>
      </c>
      <c r="AH108" s="261">
        <f t="shared" si="21"/>
        <v>9</v>
      </c>
      <c r="AI108" s="261"/>
      <c r="AJ108" s="272"/>
      <c r="AK108" s="341">
        <f>AH108*AG108*AJ108*12</f>
        <v>0</v>
      </c>
    </row>
    <row r="109" spans="2:37" s="110" customFormat="1" outlineLevel="1" x14ac:dyDescent="0.25">
      <c r="B109" s="191"/>
      <c r="C109" s="191"/>
      <c r="D109" s="191"/>
      <c r="E109" s="191"/>
      <c r="F109" s="191" t="str">
        <f>"Zwischensumme "&amp;E107</f>
        <v xml:space="preserve">Zwischensumme Internet </v>
      </c>
      <c r="G109" s="191"/>
      <c r="H109" s="191"/>
      <c r="I109" s="191"/>
      <c r="J109" s="191"/>
      <c r="K109" s="191"/>
      <c r="L109" s="191"/>
      <c r="M109" s="191"/>
      <c r="N109" s="191"/>
      <c r="O109" s="191"/>
      <c r="P109" s="191"/>
      <c r="R109" s="191"/>
      <c r="S109" s="191"/>
      <c r="T109" s="191"/>
      <c r="U109" s="191"/>
      <c r="V109" s="191"/>
      <c r="W109" s="191"/>
      <c r="X109" s="191"/>
      <c r="Y109" s="384">
        <f>SUM(Y107:Y108)</f>
        <v>0</v>
      </c>
      <c r="Z109" s="353"/>
      <c r="AA109" s="191"/>
      <c r="AB109" s="191"/>
      <c r="AC109" s="191"/>
      <c r="AD109" s="191"/>
      <c r="AE109" s="384">
        <f>SUM(AE107:AE108)</f>
        <v>0</v>
      </c>
      <c r="AF109" s="351"/>
      <c r="AG109" s="191"/>
      <c r="AH109" s="191"/>
      <c r="AI109" s="191"/>
      <c r="AJ109" s="191"/>
      <c r="AK109" s="384">
        <f>SUM(AK107:AK108)</f>
        <v>0</v>
      </c>
    </row>
    <row r="110" spans="2:37" s="111" customFormat="1" ht="28.8" outlineLevel="2" x14ac:dyDescent="0.3">
      <c r="B110" s="270" t="s">
        <v>320</v>
      </c>
      <c r="C110" s="185" t="s">
        <v>68</v>
      </c>
      <c r="D110" s="185" t="s">
        <v>69</v>
      </c>
      <c r="E110" s="364" t="s">
        <v>321</v>
      </c>
      <c r="F110" s="269" t="s">
        <v>322</v>
      </c>
      <c r="G110" s="187" t="s">
        <v>74</v>
      </c>
      <c r="H110" s="186" t="s">
        <v>323</v>
      </c>
      <c r="I110" s="187" t="s">
        <v>72</v>
      </c>
      <c r="J110" s="187" t="s">
        <v>112</v>
      </c>
      <c r="K110" s="187" t="s">
        <v>324</v>
      </c>
      <c r="L110" s="114" t="s">
        <v>77</v>
      </c>
      <c r="M110" s="114" t="s">
        <v>30</v>
      </c>
      <c r="N110" s="114" t="s">
        <v>30</v>
      </c>
      <c r="O110" s="114" t="s">
        <v>30</v>
      </c>
      <c r="P110" s="113" t="str">
        <f>H110</f>
        <v>DC-HS-HE</v>
      </c>
      <c r="R110" s="337">
        <v>1</v>
      </c>
      <c r="S110" s="231">
        <v>80</v>
      </c>
      <c r="T110" s="261"/>
      <c r="U110" s="231">
        <v>60</v>
      </c>
      <c r="V110" s="231">
        <v>60</v>
      </c>
      <c r="W110" s="272"/>
      <c r="X110" s="375"/>
      <c r="Y110" s="341">
        <f>R110*S110*U110*W110</f>
        <v>0</v>
      </c>
      <c r="Z110" s="353"/>
      <c r="AA110" s="337">
        <v>0.8</v>
      </c>
      <c r="AB110" s="261">
        <f t="shared" si="20"/>
        <v>80</v>
      </c>
      <c r="AC110" s="261"/>
      <c r="AD110" s="272"/>
      <c r="AE110" s="341">
        <f>S110*AA110*AD110</f>
        <v>0</v>
      </c>
      <c r="AF110" s="351"/>
      <c r="AG110" s="337">
        <v>0.7</v>
      </c>
      <c r="AH110" s="261">
        <f t="shared" si="21"/>
        <v>80</v>
      </c>
      <c r="AI110" s="261"/>
      <c r="AJ110" s="272"/>
      <c r="AK110" s="341">
        <f>AH110*AG110*AJ110*12</f>
        <v>0</v>
      </c>
    </row>
    <row r="111" spans="2:37" s="110" customFormat="1" outlineLevel="1" x14ac:dyDescent="0.25">
      <c r="B111" s="191"/>
      <c r="C111" s="191"/>
      <c r="D111" s="191"/>
      <c r="E111" s="191"/>
      <c r="F111" s="191" t="str">
        <f>"Zwischensumme "&amp;E110</f>
        <v>Zwischensumme Housing - Rackspace 
(nur Bereitstellungsmodell "Dedicated")</v>
      </c>
      <c r="G111" s="191"/>
      <c r="H111" s="191"/>
      <c r="I111" s="191"/>
      <c r="J111" s="191"/>
      <c r="K111" s="191"/>
      <c r="L111" s="191"/>
      <c r="M111" s="191"/>
      <c r="N111" s="191"/>
      <c r="O111" s="191"/>
      <c r="P111" s="191"/>
      <c r="R111" s="226"/>
      <c r="S111" s="191"/>
      <c r="T111" s="191"/>
      <c r="U111" s="191"/>
      <c r="V111" s="191"/>
      <c r="W111" s="191"/>
      <c r="X111" s="191"/>
      <c r="Y111" s="384">
        <f>SUM(Y110)</f>
        <v>0</v>
      </c>
      <c r="Z111" s="353"/>
      <c r="AA111" s="191"/>
      <c r="AB111" s="191"/>
      <c r="AC111" s="191"/>
      <c r="AD111" s="191"/>
      <c r="AE111" s="384">
        <f>SUM(AE110)</f>
        <v>0</v>
      </c>
      <c r="AF111" s="351"/>
      <c r="AG111" s="191"/>
      <c r="AH111" s="191"/>
      <c r="AI111" s="191"/>
      <c r="AJ111" s="191"/>
      <c r="AK111" s="384">
        <f>SUM(AK110)</f>
        <v>0</v>
      </c>
    </row>
    <row r="112" spans="2:37" ht="15" thickBot="1" x14ac:dyDescent="0.35">
      <c r="F112" s="690" t="s">
        <v>325</v>
      </c>
      <c r="G112" s="690"/>
      <c r="H112" s="690"/>
      <c r="I112" s="188"/>
      <c r="J112" s="188"/>
      <c r="K112" s="690"/>
      <c r="L112" s="690"/>
      <c r="M112" s="690"/>
      <c r="N112" s="690"/>
      <c r="O112" s="690"/>
      <c r="P112" s="690"/>
      <c r="Q112" s="110"/>
      <c r="R112" s="94"/>
      <c r="S112" s="94"/>
      <c r="T112" s="94"/>
      <c r="U112" s="94"/>
      <c r="V112" s="94"/>
      <c r="W112" s="342"/>
      <c r="X112" s="376"/>
      <c r="Y112" s="94">
        <f>Y111+Y109+Y106+Y104+Y94+Y77+Y34+Y32+Y19+Y15</f>
        <v>0</v>
      </c>
      <c r="Z112" s="353"/>
      <c r="AA112" s="94"/>
      <c r="AB112" s="94"/>
      <c r="AC112" s="94"/>
      <c r="AD112" s="342"/>
      <c r="AE112" s="342">
        <f>AE111+AE109+AE106+AE104+AE94+AE77+AE34+AE32+AE19+AE15</f>
        <v>0</v>
      </c>
      <c r="AF112" s="351"/>
      <c r="AG112" s="94"/>
      <c r="AH112" s="94"/>
      <c r="AI112" s="94"/>
      <c r="AJ112" s="342"/>
      <c r="AK112" s="342">
        <f>AK111+AK109+AK106+AK104+AK94+AK77+AK34+AK32+AK19+AK15</f>
        <v>0</v>
      </c>
    </row>
    <row r="113" spans="2:37" ht="15" thickTop="1" x14ac:dyDescent="0.3">
      <c r="R113" s="23"/>
      <c r="S113" s="23"/>
      <c r="T113" s="23"/>
      <c r="U113" s="23"/>
      <c r="Y113" s="23"/>
      <c r="Z113" s="353"/>
      <c r="AA113" s="23"/>
      <c r="AB113" s="23"/>
      <c r="AC113" s="23"/>
      <c r="AF113" s="351"/>
      <c r="AG113" s="23"/>
      <c r="AH113" s="23"/>
      <c r="AI113" s="23"/>
    </row>
    <row r="114" spans="2:37" s="110" customFormat="1" ht="28.8" x14ac:dyDescent="0.25">
      <c r="B114" s="238" t="s">
        <v>36</v>
      </c>
      <c r="C114" s="239" t="s">
        <v>37</v>
      </c>
      <c r="D114" s="239" t="s">
        <v>38</v>
      </c>
      <c r="E114" s="240" t="s">
        <v>39</v>
      </c>
      <c r="F114" s="241" t="s">
        <v>326</v>
      </c>
      <c r="G114" s="318"/>
      <c r="H114" s="242" t="s">
        <v>327</v>
      </c>
      <c r="I114" s="242"/>
      <c r="J114" s="242"/>
      <c r="K114" s="243" t="s">
        <v>45</v>
      </c>
      <c r="L114" s="243" t="s">
        <v>328</v>
      </c>
      <c r="M114" s="220" t="s">
        <v>47</v>
      </c>
      <c r="N114" s="220" t="s">
        <v>48</v>
      </c>
      <c r="O114" s="220" t="s">
        <v>49</v>
      </c>
      <c r="P114" s="245" t="s">
        <v>50</v>
      </c>
      <c r="R114" s="264"/>
      <c r="S114" s="246" t="s">
        <v>52</v>
      </c>
      <c r="T114" s="264"/>
      <c r="U114" s="247"/>
      <c r="V114" s="241"/>
      <c r="W114" s="347" t="s">
        <v>329</v>
      </c>
      <c r="X114" s="371"/>
      <c r="Y114" s="247"/>
      <c r="Z114" s="353"/>
      <c r="AA114" s="247"/>
      <c r="AB114" s="246" t="s">
        <v>52</v>
      </c>
      <c r="AC114" s="264"/>
      <c r="AD114" s="343"/>
      <c r="AE114" s="343"/>
      <c r="AF114" s="351"/>
      <c r="AG114" s="247"/>
      <c r="AH114" s="246" t="s">
        <v>52</v>
      </c>
      <c r="AI114" s="264"/>
      <c r="AJ114" s="343"/>
      <c r="AK114" s="343"/>
    </row>
    <row r="115" spans="2:37" s="110" customFormat="1" x14ac:dyDescent="0.25">
      <c r="B115" s="295"/>
      <c r="C115" s="296"/>
      <c r="D115" s="296"/>
      <c r="E115" s="297"/>
      <c r="F115" s="303"/>
      <c r="G115" s="319"/>
      <c r="H115" s="299"/>
      <c r="I115" s="299"/>
      <c r="J115" s="299"/>
      <c r="K115" s="300"/>
      <c r="L115" s="300"/>
      <c r="M115" s="300"/>
      <c r="N115" s="300"/>
      <c r="O115" s="300"/>
      <c r="P115" s="302"/>
      <c r="R115" s="305"/>
      <c r="S115" s="304"/>
      <c r="T115" s="305"/>
      <c r="U115" s="306"/>
      <c r="V115" s="298"/>
      <c r="W115" s="348"/>
      <c r="X115" s="372"/>
      <c r="Y115" s="306"/>
      <c r="Z115" s="353"/>
      <c r="AA115" s="306"/>
      <c r="AB115" s="304"/>
      <c r="AC115" s="305"/>
      <c r="AD115" s="344"/>
      <c r="AE115" s="344"/>
      <c r="AF115" s="351"/>
      <c r="AG115" s="306"/>
      <c r="AH115" s="304"/>
      <c r="AI115" s="305"/>
      <c r="AJ115" s="344"/>
      <c r="AK115" s="344"/>
    </row>
    <row r="116" spans="2:37" s="111" customFormat="1" outlineLevel="2" x14ac:dyDescent="0.3">
      <c r="B116" s="224" t="s">
        <v>330</v>
      </c>
      <c r="C116" s="185" t="s">
        <v>331</v>
      </c>
      <c r="D116" s="185" t="s">
        <v>331</v>
      </c>
      <c r="E116" s="185" t="s">
        <v>332</v>
      </c>
      <c r="F116" s="185" t="s">
        <v>333</v>
      </c>
      <c r="G116" s="114"/>
      <c r="H116" s="186" t="s">
        <v>334</v>
      </c>
      <c r="I116" s="185" t="s">
        <v>74</v>
      </c>
      <c r="J116" s="187" t="s">
        <v>112</v>
      </c>
      <c r="K116" s="185" t="s">
        <v>335</v>
      </c>
      <c r="L116" s="185" t="s">
        <v>336</v>
      </c>
      <c r="M116" s="114" t="s">
        <v>30</v>
      </c>
      <c r="N116" s="114" t="s">
        <v>30</v>
      </c>
      <c r="O116" s="114" t="s">
        <v>30</v>
      </c>
      <c r="P116" s="252" t="str">
        <f>H116</f>
        <v>SR-SI-SB</v>
      </c>
      <c r="Q116" s="98"/>
      <c r="R116" s="256" t="s">
        <v>30</v>
      </c>
      <c r="S116" s="255"/>
      <c r="T116" s="350"/>
      <c r="U116" s="256" t="s">
        <v>30</v>
      </c>
      <c r="V116" s="256" t="s">
        <v>30</v>
      </c>
      <c r="W116" s="349"/>
      <c r="X116" s="377"/>
      <c r="Y116" s="341">
        <f>S116*W116</f>
        <v>0</v>
      </c>
      <c r="Z116" s="353"/>
      <c r="AA116" s="256"/>
      <c r="AB116" s="261">
        <f t="shared" ref="AB116:AB136" si="29">S116</f>
        <v>0</v>
      </c>
      <c r="AC116" s="261"/>
      <c r="AD116" s="272"/>
      <c r="AE116" s="341">
        <f>S116*AA116*AD116</f>
        <v>0</v>
      </c>
      <c r="AF116" s="351"/>
      <c r="AG116" s="256"/>
      <c r="AH116" s="261">
        <f t="shared" ref="AH116:AH121" si="30">S116</f>
        <v>0</v>
      </c>
      <c r="AI116" s="261"/>
      <c r="AJ116" s="272"/>
      <c r="AK116" s="341">
        <f t="shared" ref="AK116:AK121" si="31">AH116*AG116*AJ116*12</f>
        <v>0</v>
      </c>
    </row>
    <row r="117" spans="2:37" s="111" customFormat="1" outlineLevel="2" x14ac:dyDescent="0.3">
      <c r="B117" s="224" t="s">
        <v>337</v>
      </c>
      <c r="C117" s="185" t="s">
        <v>331</v>
      </c>
      <c r="D117" s="185" t="s">
        <v>331</v>
      </c>
      <c r="E117" s="185" t="s">
        <v>332</v>
      </c>
      <c r="F117" s="185" t="s">
        <v>338</v>
      </c>
      <c r="G117" s="114"/>
      <c r="H117" s="186" t="s">
        <v>339</v>
      </c>
      <c r="I117" s="185" t="s">
        <v>74</v>
      </c>
      <c r="J117" s="187" t="s">
        <v>112</v>
      </c>
      <c r="K117" s="185" t="s">
        <v>335</v>
      </c>
      <c r="L117" s="185" t="s">
        <v>336</v>
      </c>
      <c r="M117" s="114" t="s">
        <v>30</v>
      </c>
      <c r="N117" s="114" t="s">
        <v>30</v>
      </c>
      <c r="O117" s="114" t="s">
        <v>30</v>
      </c>
      <c r="P117" s="252" t="str">
        <f>H117</f>
        <v>SR-SI-SR</v>
      </c>
      <c r="Q117" s="98"/>
      <c r="R117" s="256" t="s">
        <v>30</v>
      </c>
      <c r="S117" s="255"/>
      <c r="T117" s="350"/>
      <c r="U117" s="256" t="s">
        <v>30</v>
      </c>
      <c r="V117" s="256" t="s">
        <v>30</v>
      </c>
      <c r="W117" s="349"/>
      <c r="X117" s="377"/>
      <c r="Y117" s="341">
        <f t="shared" ref="Y117:Y121" si="32">S117*W117</f>
        <v>0</v>
      </c>
      <c r="Z117" s="353"/>
      <c r="AA117" s="256"/>
      <c r="AB117" s="261">
        <f t="shared" si="29"/>
        <v>0</v>
      </c>
      <c r="AC117" s="261"/>
      <c r="AD117" s="272"/>
      <c r="AE117" s="341">
        <f t="shared" ref="AE117:AE121" si="33">S117*AA117*AD117</f>
        <v>0</v>
      </c>
      <c r="AF117" s="351"/>
      <c r="AG117" s="256"/>
      <c r="AH117" s="261">
        <f t="shared" si="30"/>
        <v>0</v>
      </c>
      <c r="AI117" s="261"/>
      <c r="AJ117" s="272"/>
      <c r="AK117" s="341">
        <f t="shared" si="31"/>
        <v>0</v>
      </c>
    </row>
    <row r="118" spans="2:37" s="111" customFormat="1" outlineLevel="2" x14ac:dyDescent="0.3">
      <c r="B118" s="224" t="s">
        <v>340</v>
      </c>
      <c r="C118" s="185" t="s">
        <v>331</v>
      </c>
      <c r="D118" s="185" t="s">
        <v>331</v>
      </c>
      <c r="E118" s="185" t="s">
        <v>332</v>
      </c>
      <c r="F118" s="185" t="s">
        <v>341</v>
      </c>
      <c r="G118" s="114"/>
      <c r="H118" s="186" t="s">
        <v>342</v>
      </c>
      <c r="I118" s="185" t="s">
        <v>74</v>
      </c>
      <c r="J118" s="187" t="s">
        <v>112</v>
      </c>
      <c r="K118" s="185" t="s">
        <v>335</v>
      </c>
      <c r="L118" s="251" t="s">
        <v>336</v>
      </c>
      <c r="M118" s="114" t="s">
        <v>30</v>
      </c>
      <c r="N118" s="114" t="s">
        <v>30</v>
      </c>
      <c r="O118" s="114" t="s">
        <v>30</v>
      </c>
      <c r="P118" s="252" t="str">
        <f>H118</f>
        <v>SR-SI-FW</v>
      </c>
      <c r="Q118" s="98"/>
      <c r="R118" s="256" t="s">
        <v>30</v>
      </c>
      <c r="S118" s="255"/>
      <c r="T118" s="350"/>
      <c r="U118" s="256" t="s">
        <v>30</v>
      </c>
      <c r="V118" s="256" t="s">
        <v>30</v>
      </c>
      <c r="W118" s="349"/>
      <c r="X118" s="377"/>
      <c r="Y118" s="341">
        <f t="shared" si="32"/>
        <v>0</v>
      </c>
      <c r="Z118" s="353"/>
      <c r="AA118" s="256"/>
      <c r="AB118" s="261">
        <f t="shared" si="29"/>
        <v>0</v>
      </c>
      <c r="AC118" s="261"/>
      <c r="AD118" s="272"/>
      <c r="AE118" s="341">
        <f t="shared" si="33"/>
        <v>0</v>
      </c>
      <c r="AF118" s="351"/>
      <c r="AG118" s="256"/>
      <c r="AH118" s="261">
        <f t="shared" si="30"/>
        <v>0</v>
      </c>
      <c r="AI118" s="261"/>
      <c r="AJ118" s="272"/>
      <c r="AK118" s="341">
        <f t="shared" si="31"/>
        <v>0</v>
      </c>
    </row>
    <row r="119" spans="2:37" s="111" customFormat="1" outlineLevel="2" x14ac:dyDescent="0.3">
      <c r="B119" s="224" t="s">
        <v>343</v>
      </c>
      <c r="C119" s="185" t="s">
        <v>331</v>
      </c>
      <c r="D119" s="185"/>
      <c r="E119" s="185" t="s">
        <v>332</v>
      </c>
      <c r="F119" s="185" t="s">
        <v>344</v>
      </c>
      <c r="G119" s="114"/>
      <c r="H119" s="186" t="s">
        <v>345</v>
      </c>
      <c r="I119" s="185" t="s">
        <v>74</v>
      </c>
      <c r="J119" s="187" t="s">
        <v>112</v>
      </c>
      <c r="K119" s="185" t="s">
        <v>335</v>
      </c>
      <c r="L119" s="251" t="s">
        <v>336</v>
      </c>
      <c r="M119" s="114" t="s">
        <v>30</v>
      </c>
      <c r="N119" s="114" t="s">
        <v>30</v>
      </c>
      <c r="O119" s="114" t="s">
        <v>30</v>
      </c>
      <c r="P119" s="252" t="str">
        <f t="shared" ref="P119:P121" si="34">H119</f>
        <v>SR-SI-SU</v>
      </c>
      <c r="Q119" s="98"/>
      <c r="R119" s="256" t="s">
        <v>30</v>
      </c>
      <c r="S119" s="255"/>
      <c r="T119" s="350"/>
      <c r="U119" s="256" t="s">
        <v>30</v>
      </c>
      <c r="V119" s="256" t="s">
        <v>30</v>
      </c>
      <c r="W119" s="349"/>
      <c r="X119" s="377"/>
      <c r="Y119" s="341">
        <f t="shared" si="32"/>
        <v>0</v>
      </c>
      <c r="Z119" s="353"/>
      <c r="AA119" s="256"/>
      <c r="AB119" s="261">
        <f t="shared" si="29"/>
        <v>0</v>
      </c>
      <c r="AC119" s="261"/>
      <c r="AD119" s="272"/>
      <c r="AE119" s="341">
        <f t="shared" si="33"/>
        <v>0</v>
      </c>
      <c r="AF119" s="351"/>
      <c r="AG119" s="256"/>
      <c r="AH119" s="261">
        <f t="shared" si="30"/>
        <v>0</v>
      </c>
      <c r="AI119" s="261"/>
      <c r="AJ119" s="272"/>
      <c r="AK119" s="341">
        <f t="shared" si="31"/>
        <v>0</v>
      </c>
    </row>
    <row r="120" spans="2:37" s="111" customFormat="1" outlineLevel="2" x14ac:dyDescent="0.3">
      <c r="B120" s="224" t="s">
        <v>346</v>
      </c>
      <c r="C120" s="185" t="s">
        <v>331</v>
      </c>
      <c r="D120" s="185"/>
      <c r="E120" s="185" t="s">
        <v>332</v>
      </c>
      <c r="F120" s="185" t="s">
        <v>347</v>
      </c>
      <c r="G120" s="114"/>
      <c r="H120" s="186" t="s">
        <v>348</v>
      </c>
      <c r="I120" s="185" t="s">
        <v>74</v>
      </c>
      <c r="J120" s="187" t="s">
        <v>112</v>
      </c>
      <c r="K120" s="185" t="s">
        <v>335</v>
      </c>
      <c r="L120" s="185" t="s">
        <v>336</v>
      </c>
      <c r="M120" s="114" t="s">
        <v>30</v>
      </c>
      <c r="N120" s="114" t="s">
        <v>30</v>
      </c>
      <c r="O120" s="114" t="s">
        <v>30</v>
      </c>
      <c r="P120" s="113" t="str">
        <f t="shared" si="34"/>
        <v>SR-SI-WV</v>
      </c>
      <c r="Q120" s="98"/>
      <c r="R120" s="256" t="s">
        <v>30</v>
      </c>
      <c r="S120" s="255"/>
      <c r="T120" s="350"/>
      <c r="U120" s="256" t="s">
        <v>30</v>
      </c>
      <c r="V120" s="256" t="s">
        <v>30</v>
      </c>
      <c r="W120" s="349"/>
      <c r="X120" s="377"/>
      <c r="Y120" s="341">
        <f t="shared" si="32"/>
        <v>0</v>
      </c>
      <c r="Z120" s="353"/>
      <c r="AA120" s="256"/>
      <c r="AB120" s="261">
        <f t="shared" si="29"/>
        <v>0</v>
      </c>
      <c r="AC120" s="261"/>
      <c r="AD120" s="272"/>
      <c r="AE120" s="341">
        <f t="shared" si="33"/>
        <v>0</v>
      </c>
      <c r="AF120" s="351"/>
      <c r="AG120" s="256"/>
      <c r="AH120" s="261">
        <f t="shared" si="30"/>
        <v>0</v>
      </c>
      <c r="AI120" s="261"/>
      <c r="AJ120" s="272"/>
      <c r="AK120" s="341">
        <f t="shared" si="31"/>
        <v>0</v>
      </c>
    </row>
    <row r="121" spans="2:37" s="111" customFormat="1" outlineLevel="2" x14ac:dyDescent="0.3">
      <c r="B121" s="224" t="s">
        <v>349</v>
      </c>
      <c r="C121" s="185" t="s">
        <v>331</v>
      </c>
      <c r="D121" s="185"/>
      <c r="E121" s="185" t="s">
        <v>332</v>
      </c>
      <c r="F121" s="365" t="s">
        <v>350</v>
      </c>
      <c r="G121" s="366"/>
      <c r="H121" s="367" t="s">
        <v>351</v>
      </c>
      <c r="I121" s="365" t="s">
        <v>74</v>
      </c>
      <c r="J121" s="368" t="s">
        <v>112</v>
      </c>
      <c r="K121" s="365" t="s">
        <v>335</v>
      </c>
      <c r="L121" s="365" t="s">
        <v>336</v>
      </c>
      <c r="M121" s="114" t="s">
        <v>30</v>
      </c>
      <c r="N121" s="114" t="s">
        <v>30</v>
      </c>
      <c r="O121" s="114" t="s">
        <v>30</v>
      </c>
      <c r="P121" s="167" t="str">
        <f t="shared" si="34"/>
        <v>SR-SI-GI</v>
      </c>
      <c r="Q121" s="98"/>
      <c r="R121" s="256"/>
      <c r="S121" s="255"/>
      <c r="T121" s="350"/>
      <c r="U121" s="256"/>
      <c r="V121" s="256"/>
      <c r="W121" s="349"/>
      <c r="X121" s="377"/>
      <c r="Y121" s="341">
        <f t="shared" si="32"/>
        <v>0</v>
      </c>
      <c r="Z121" s="353"/>
      <c r="AA121" s="369"/>
      <c r="AB121" s="261">
        <f t="shared" si="29"/>
        <v>0</v>
      </c>
      <c r="AC121" s="261"/>
      <c r="AD121" s="272"/>
      <c r="AE121" s="341">
        <f t="shared" si="33"/>
        <v>0</v>
      </c>
      <c r="AF121" s="351"/>
      <c r="AG121" s="369"/>
      <c r="AH121" s="261">
        <f t="shared" si="30"/>
        <v>0</v>
      </c>
      <c r="AI121" s="261"/>
      <c r="AJ121" s="272"/>
      <c r="AK121" s="341">
        <f t="shared" si="31"/>
        <v>0</v>
      </c>
    </row>
    <row r="122" spans="2:37" s="110" customFormat="1" x14ac:dyDescent="0.25">
      <c r="B122" s="191"/>
      <c r="C122" s="191"/>
      <c r="D122" s="191"/>
      <c r="E122" s="191"/>
      <c r="F122" s="191" t="str">
        <f>"Zwischensumme "&amp;E116</f>
        <v>Zwischensumme Service Request - Infrastruktur</v>
      </c>
      <c r="G122" s="191"/>
      <c r="H122" s="191"/>
      <c r="I122" s="191"/>
      <c r="J122" s="191"/>
      <c r="K122" s="191"/>
      <c r="L122" s="191"/>
      <c r="M122" s="191"/>
      <c r="N122" s="191"/>
      <c r="O122" s="191"/>
      <c r="P122" s="191"/>
      <c r="R122" s="191"/>
      <c r="S122" s="191"/>
      <c r="T122" s="191"/>
      <c r="U122" s="191"/>
      <c r="V122" s="191"/>
      <c r="W122" s="191"/>
      <c r="X122" s="191"/>
      <c r="Y122" s="384">
        <f>SUM(Y116:Y121)</f>
        <v>0</v>
      </c>
      <c r="Z122" s="353"/>
      <c r="AA122" s="191"/>
      <c r="AB122" s="191"/>
      <c r="AC122" s="191"/>
      <c r="AD122" s="191"/>
      <c r="AE122" s="384">
        <f>SUM(AE116:AE121)</f>
        <v>0</v>
      </c>
      <c r="AF122" s="351"/>
      <c r="AG122" s="191"/>
      <c r="AH122" s="191"/>
      <c r="AI122" s="191"/>
      <c r="AJ122" s="191"/>
      <c r="AK122" s="384">
        <f>SUM(AK116:AK121)</f>
        <v>0</v>
      </c>
    </row>
    <row r="123" spans="2:37" s="111" customFormat="1" outlineLevel="2" x14ac:dyDescent="0.3">
      <c r="B123" s="224" t="s">
        <v>352</v>
      </c>
      <c r="C123" s="185" t="s">
        <v>331</v>
      </c>
      <c r="D123" s="185" t="s">
        <v>331</v>
      </c>
      <c r="E123" s="185" t="s">
        <v>353</v>
      </c>
      <c r="F123" s="362" t="s">
        <v>354</v>
      </c>
      <c r="G123" s="187"/>
      <c r="H123" s="363" t="s">
        <v>355</v>
      </c>
      <c r="I123" s="185" t="s">
        <v>74</v>
      </c>
      <c r="J123" s="187" t="s">
        <v>112</v>
      </c>
      <c r="K123" s="185" t="s">
        <v>335</v>
      </c>
      <c r="L123" s="185" t="s">
        <v>336</v>
      </c>
      <c r="M123" s="114" t="s">
        <v>30</v>
      </c>
      <c r="N123" s="114" t="s">
        <v>30</v>
      </c>
      <c r="O123" s="114" t="s">
        <v>30</v>
      </c>
      <c r="P123" s="252" t="str">
        <f t="shared" ref="P123:P136" si="35">H123</f>
        <v>SAP-BB-ZSH</v>
      </c>
      <c r="Q123" s="98"/>
      <c r="R123" s="256" t="s">
        <v>30</v>
      </c>
      <c r="S123" s="255"/>
      <c r="T123" s="350"/>
      <c r="U123" s="256" t="s">
        <v>30</v>
      </c>
      <c r="V123" s="256" t="s">
        <v>30</v>
      </c>
      <c r="W123" s="349"/>
      <c r="X123" s="377"/>
      <c r="Y123" s="341">
        <f>S123*W123</f>
        <v>0</v>
      </c>
      <c r="Z123" s="353"/>
      <c r="AA123" s="256"/>
      <c r="AB123" s="261">
        <f t="shared" si="29"/>
        <v>0</v>
      </c>
      <c r="AC123" s="261"/>
      <c r="AD123" s="272"/>
      <c r="AE123" s="341">
        <f>S123*AA123*AD123</f>
        <v>0</v>
      </c>
      <c r="AF123" s="351"/>
      <c r="AG123" s="256"/>
      <c r="AH123" s="261">
        <f t="shared" ref="AH123:AH136" si="36">S123</f>
        <v>0</v>
      </c>
      <c r="AI123" s="261"/>
      <c r="AJ123" s="272"/>
      <c r="AK123" s="341">
        <f t="shared" ref="AK123:AK136" si="37">AH123*AG123*AJ123*12</f>
        <v>0</v>
      </c>
    </row>
    <row r="124" spans="2:37" s="111" customFormat="1" outlineLevel="2" x14ac:dyDescent="0.3">
      <c r="B124" s="224" t="s">
        <v>356</v>
      </c>
      <c r="C124" s="185" t="s">
        <v>331</v>
      </c>
      <c r="D124" s="185" t="s">
        <v>331</v>
      </c>
      <c r="E124" s="185" t="s">
        <v>353</v>
      </c>
      <c r="F124" s="362" t="s">
        <v>357</v>
      </c>
      <c r="G124" s="187"/>
      <c r="H124" s="363" t="s">
        <v>358</v>
      </c>
      <c r="I124" s="185" t="s">
        <v>74</v>
      </c>
      <c r="J124" s="187" t="s">
        <v>112</v>
      </c>
      <c r="K124" s="185" t="s">
        <v>335</v>
      </c>
      <c r="L124" s="185" t="s">
        <v>336</v>
      </c>
      <c r="M124" s="114" t="s">
        <v>30</v>
      </c>
      <c r="N124" s="114" t="s">
        <v>30</v>
      </c>
      <c r="O124" s="114" t="s">
        <v>30</v>
      </c>
      <c r="P124" s="252" t="str">
        <f t="shared" si="35"/>
        <v>SAP-BB-HDI</v>
      </c>
      <c r="Q124" s="98"/>
      <c r="R124" s="256" t="s">
        <v>30</v>
      </c>
      <c r="S124" s="255"/>
      <c r="T124" s="350"/>
      <c r="U124" s="256" t="s">
        <v>30</v>
      </c>
      <c r="V124" s="256" t="s">
        <v>30</v>
      </c>
      <c r="W124" s="349"/>
      <c r="X124" s="377"/>
      <c r="Y124" s="341">
        <f t="shared" ref="Y124:Y136" si="38">S124*W124</f>
        <v>0</v>
      </c>
      <c r="Z124" s="353"/>
      <c r="AA124" s="256"/>
      <c r="AB124" s="261">
        <f t="shared" si="29"/>
        <v>0</v>
      </c>
      <c r="AC124" s="261"/>
      <c r="AD124" s="272"/>
      <c r="AE124" s="341">
        <f t="shared" ref="AE124:AE136" si="39">S124*AA124*AD124</f>
        <v>0</v>
      </c>
      <c r="AF124" s="351"/>
      <c r="AG124" s="256"/>
      <c r="AH124" s="261">
        <f t="shared" si="36"/>
        <v>0</v>
      </c>
      <c r="AI124" s="261"/>
      <c r="AJ124" s="272"/>
      <c r="AK124" s="341">
        <f t="shared" si="37"/>
        <v>0</v>
      </c>
    </row>
    <row r="125" spans="2:37" s="111" customFormat="1" outlineLevel="2" x14ac:dyDescent="0.3">
      <c r="B125" s="224" t="s">
        <v>359</v>
      </c>
      <c r="C125" s="185" t="s">
        <v>331</v>
      </c>
      <c r="D125" s="185" t="s">
        <v>331</v>
      </c>
      <c r="E125" s="185" t="s">
        <v>353</v>
      </c>
      <c r="F125" s="363" t="s">
        <v>360</v>
      </c>
      <c r="G125" s="187"/>
      <c r="H125" s="363" t="s">
        <v>361</v>
      </c>
      <c r="I125" s="185" t="s">
        <v>74</v>
      </c>
      <c r="J125" s="187" t="s">
        <v>112</v>
      </c>
      <c r="K125" s="185" t="s">
        <v>335</v>
      </c>
      <c r="L125" s="251" t="s">
        <v>336</v>
      </c>
      <c r="M125" s="114" t="s">
        <v>30</v>
      </c>
      <c r="N125" s="114" t="s">
        <v>30</v>
      </c>
      <c r="O125" s="114" t="s">
        <v>30</v>
      </c>
      <c r="P125" s="252" t="str">
        <f t="shared" si="35"/>
        <v>SAP-BB-DA</v>
      </c>
      <c r="Q125" s="98"/>
      <c r="R125" s="256" t="s">
        <v>30</v>
      </c>
      <c r="S125" s="255"/>
      <c r="T125" s="350"/>
      <c r="U125" s="256" t="s">
        <v>30</v>
      </c>
      <c r="V125" s="256" t="s">
        <v>30</v>
      </c>
      <c r="W125" s="349"/>
      <c r="X125" s="377"/>
      <c r="Y125" s="341">
        <f t="shared" si="38"/>
        <v>0</v>
      </c>
      <c r="Z125" s="353"/>
      <c r="AA125" s="256"/>
      <c r="AB125" s="261">
        <f t="shared" si="29"/>
        <v>0</v>
      </c>
      <c r="AC125" s="261"/>
      <c r="AD125" s="272"/>
      <c r="AE125" s="341">
        <f t="shared" si="39"/>
        <v>0</v>
      </c>
      <c r="AF125" s="351"/>
      <c r="AG125" s="256"/>
      <c r="AH125" s="261">
        <f t="shared" si="36"/>
        <v>0</v>
      </c>
      <c r="AI125" s="261"/>
      <c r="AJ125" s="272"/>
      <c r="AK125" s="341">
        <f t="shared" si="37"/>
        <v>0</v>
      </c>
    </row>
    <row r="126" spans="2:37" s="111" customFormat="1" outlineLevel="2" x14ac:dyDescent="0.3">
      <c r="B126" s="224" t="s">
        <v>362</v>
      </c>
      <c r="C126" s="185" t="s">
        <v>331</v>
      </c>
      <c r="D126" s="185" t="s">
        <v>331</v>
      </c>
      <c r="E126" s="185" t="s">
        <v>353</v>
      </c>
      <c r="F126" s="363" t="s">
        <v>363</v>
      </c>
      <c r="G126" s="187"/>
      <c r="H126" s="363" t="s">
        <v>364</v>
      </c>
      <c r="I126" s="185" t="s">
        <v>74</v>
      </c>
      <c r="J126" s="187" t="s">
        <v>112</v>
      </c>
      <c r="K126" s="185" t="s">
        <v>335</v>
      </c>
      <c r="L126" s="251" t="s">
        <v>336</v>
      </c>
      <c r="M126" s="114" t="s">
        <v>30</v>
      </c>
      <c r="N126" s="114" t="s">
        <v>30</v>
      </c>
      <c r="O126" s="114" t="s">
        <v>30</v>
      </c>
      <c r="P126" s="252" t="str">
        <f t="shared" si="35"/>
        <v>SAP-BB-TK</v>
      </c>
      <c r="Q126" s="98"/>
      <c r="R126" s="256" t="s">
        <v>30</v>
      </c>
      <c r="S126" s="255"/>
      <c r="T126" s="350"/>
      <c r="U126" s="256" t="s">
        <v>30</v>
      </c>
      <c r="V126" s="256" t="s">
        <v>30</v>
      </c>
      <c r="W126" s="349"/>
      <c r="X126" s="377"/>
      <c r="Y126" s="341">
        <f t="shared" si="38"/>
        <v>0</v>
      </c>
      <c r="Z126" s="353"/>
      <c r="AA126" s="256"/>
      <c r="AB126" s="261">
        <f t="shared" si="29"/>
        <v>0</v>
      </c>
      <c r="AC126" s="261"/>
      <c r="AD126" s="272"/>
      <c r="AE126" s="341">
        <f t="shared" si="39"/>
        <v>0</v>
      </c>
      <c r="AF126" s="351"/>
      <c r="AG126" s="256"/>
      <c r="AH126" s="261">
        <f t="shared" si="36"/>
        <v>0</v>
      </c>
      <c r="AI126" s="261"/>
      <c r="AJ126" s="272"/>
      <c r="AK126" s="341">
        <f t="shared" si="37"/>
        <v>0</v>
      </c>
    </row>
    <row r="127" spans="2:37" s="111" customFormat="1" outlineLevel="2" x14ac:dyDescent="0.3">
      <c r="B127" s="224" t="s">
        <v>365</v>
      </c>
      <c r="C127" s="185" t="s">
        <v>331</v>
      </c>
      <c r="D127" s="185" t="s">
        <v>331</v>
      </c>
      <c r="E127" s="185" t="s">
        <v>353</v>
      </c>
      <c r="F127" s="363" t="s">
        <v>366</v>
      </c>
      <c r="G127" s="187"/>
      <c r="H127" s="363" t="s">
        <v>367</v>
      </c>
      <c r="I127" s="185" t="s">
        <v>74</v>
      </c>
      <c r="J127" s="187" t="s">
        <v>112</v>
      </c>
      <c r="K127" s="185" t="s">
        <v>335</v>
      </c>
      <c r="L127" s="251" t="s">
        <v>336</v>
      </c>
      <c r="M127" s="114" t="s">
        <v>30</v>
      </c>
      <c r="N127" s="114" t="s">
        <v>30</v>
      </c>
      <c r="O127" s="114" t="s">
        <v>30</v>
      </c>
      <c r="P127" s="252" t="str">
        <f t="shared" si="35"/>
        <v>SAP-BB-LV</v>
      </c>
      <c r="Q127" s="98"/>
      <c r="R127" s="256" t="s">
        <v>30</v>
      </c>
      <c r="S127" s="255"/>
      <c r="T127" s="350"/>
      <c r="U127" s="256" t="s">
        <v>30</v>
      </c>
      <c r="V127" s="256" t="s">
        <v>30</v>
      </c>
      <c r="W127" s="349"/>
      <c r="X127" s="377"/>
      <c r="Y127" s="341">
        <f t="shared" si="38"/>
        <v>0</v>
      </c>
      <c r="Z127" s="353"/>
      <c r="AA127" s="256"/>
      <c r="AB127" s="261">
        <f t="shared" si="29"/>
        <v>0</v>
      </c>
      <c r="AC127" s="261"/>
      <c r="AD127" s="272"/>
      <c r="AE127" s="341">
        <f t="shared" si="39"/>
        <v>0</v>
      </c>
      <c r="AF127" s="351"/>
      <c r="AG127" s="256"/>
      <c r="AH127" s="261">
        <f t="shared" si="36"/>
        <v>0</v>
      </c>
      <c r="AI127" s="261"/>
      <c r="AJ127" s="272"/>
      <c r="AK127" s="341">
        <f t="shared" si="37"/>
        <v>0</v>
      </c>
    </row>
    <row r="128" spans="2:37" s="111" customFormat="1" outlineLevel="2" x14ac:dyDescent="0.3">
      <c r="B128" s="224" t="s">
        <v>368</v>
      </c>
      <c r="C128" s="185" t="s">
        <v>331</v>
      </c>
      <c r="D128" s="185" t="s">
        <v>331</v>
      </c>
      <c r="E128" s="185" t="s">
        <v>353</v>
      </c>
      <c r="F128" s="363" t="s">
        <v>369</v>
      </c>
      <c r="G128" s="187"/>
      <c r="H128" s="363" t="s">
        <v>370</v>
      </c>
      <c r="I128" s="185" t="s">
        <v>74</v>
      </c>
      <c r="J128" s="187" t="s">
        <v>112</v>
      </c>
      <c r="K128" s="185" t="s">
        <v>335</v>
      </c>
      <c r="L128" s="185" t="s">
        <v>336</v>
      </c>
      <c r="M128" s="114" t="s">
        <v>30</v>
      </c>
      <c r="N128" s="114" t="s">
        <v>30</v>
      </c>
      <c r="O128" s="114" t="s">
        <v>30</v>
      </c>
      <c r="P128" s="252" t="str">
        <f t="shared" si="35"/>
        <v>SAP-BB-RC</v>
      </c>
      <c r="Q128" s="98"/>
      <c r="R128" s="256" t="s">
        <v>30</v>
      </c>
      <c r="S128" s="255"/>
      <c r="T128" s="350"/>
      <c r="U128" s="256" t="s">
        <v>30</v>
      </c>
      <c r="V128" s="256" t="s">
        <v>30</v>
      </c>
      <c r="W128" s="349"/>
      <c r="X128" s="377"/>
      <c r="Y128" s="341">
        <f t="shared" si="38"/>
        <v>0</v>
      </c>
      <c r="Z128" s="353"/>
      <c r="AA128" s="256"/>
      <c r="AB128" s="261">
        <f t="shared" si="29"/>
        <v>0</v>
      </c>
      <c r="AC128" s="261"/>
      <c r="AD128" s="272"/>
      <c r="AE128" s="341">
        <f t="shared" si="39"/>
        <v>0</v>
      </c>
      <c r="AF128" s="351"/>
      <c r="AG128" s="256"/>
      <c r="AH128" s="261">
        <f t="shared" si="36"/>
        <v>0</v>
      </c>
      <c r="AI128" s="261"/>
      <c r="AJ128" s="272"/>
      <c r="AK128" s="341">
        <f t="shared" si="37"/>
        <v>0</v>
      </c>
    </row>
    <row r="129" spans="2:37" s="111" customFormat="1" outlineLevel="2" x14ac:dyDescent="0.3">
      <c r="B129" s="224" t="s">
        <v>371</v>
      </c>
      <c r="C129" s="185" t="s">
        <v>331</v>
      </c>
      <c r="D129" s="185" t="s">
        <v>331</v>
      </c>
      <c r="E129" s="185" t="s">
        <v>353</v>
      </c>
      <c r="F129" s="363" t="s">
        <v>372</v>
      </c>
      <c r="G129" s="187"/>
      <c r="H129" s="363" t="s">
        <v>373</v>
      </c>
      <c r="I129" s="185" t="s">
        <v>74</v>
      </c>
      <c r="J129" s="187" t="s">
        <v>112</v>
      </c>
      <c r="K129" s="185" t="s">
        <v>335</v>
      </c>
      <c r="L129" s="185" t="s">
        <v>336</v>
      </c>
      <c r="M129" s="114" t="s">
        <v>30</v>
      </c>
      <c r="N129" s="114" t="s">
        <v>30</v>
      </c>
      <c r="O129" s="114" t="s">
        <v>30</v>
      </c>
      <c r="P129" s="252" t="str">
        <f t="shared" si="35"/>
        <v>SAP-BB-RO</v>
      </c>
      <c r="Q129" s="98"/>
      <c r="R129" s="256" t="s">
        <v>30</v>
      </c>
      <c r="S129" s="255"/>
      <c r="T129" s="350"/>
      <c r="U129" s="256" t="s">
        <v>30</v>
      </c>
      <c r="V129" s="256" t="s">
        <v>30</v>
      </c>
      <c r="W129" s="349"/>
      <c r="X129" s="377"/>
      <c r="Y129" s="341">
        <f t="shared" si="38"/>
        <v>0</v>
      </c>
      <c r="Z129" s="353"/>
      <c r="AA129" s="256"/>
      <c r="AB129" s="261">
        <f t="shared" si="29"/>
        <v>0</v>
      </c>
      <c r="AC129" s="261"/>
      <c r="AD129" s="272"/>
      <c r="AE129" s="341">
        <f t="shared" si="39"/>
        <v>0</v>
      </c>
      <c r="AF129" s="351"/>
      <c r="AG129" s="256"/>
      <c r="AH129" s="261">
        <f t="shared" si="36"/>
        <v>0</v>
      </c>
      <c r="AI129" s="261"/>
      <c r="AJ129" s="272"/>
      <c r="AK129" s="341">
        <f t="shared" si="37"/>
        <v>0</v>
      </c>
    </row>
    <row r="130" spans="2:37" s="111" customFormat="1" outlineLevel="2" x14ac:dyDescent="0.3">
      <c r="B130" s="224" t="s">
        <v>374</v>
      </c>
      <c r="C130" s="185" t="s">
        <v>331</v>
      </c>
      <c r="D130" s="185" t="s">
        <v>331</v>
      </c>
      <c r="E130" s="185" t="s">
        <v>353</v>
      </c>
      <c r="F130" s="363" t="s">
        <v>375</v>
      </c>
      <c r="G130" s="187"/>
      <c r="H130" s="363" t="s">
        <v>376</v>
      </c>
      <c r="I130" s="185" t="s">
        <v>74</v>
      </c>
      <c r="J130" s="187" t="s">
        <v>112</v>
      </c>
      <c r="K130" s="185" t="s">
        <v>335</v>
      </c>
      <c r="L130" s="251" t="s">
        <v>336</v>
      </c>
      <c r="M130" s="114" t="s">
        <v>30</v>
      </c>
      <c r="N130" s="114" t="s">
        <v>30</v>
      </c>
      <c r="O130" s="114" t="s">
        <v>30</v>
      </c>
      <c r="P130" s="252" t="str">
        <f t="shared" si="35"/>
        <v>SAP-BB-LA</v>
      </c>
      <c r="Q130" s="98"/>
      <c r="R130" s="256" t="s">
        <v>30</v>
      </c>
      <c r="S130" s="255"/>
      <c r="T130" s="350"/>
      <c r="U130" s="256" t="s">
        <v>30</v>
      </c>
      <c r="V130" s="256" t="s">
        <v>30</v>
      </c>
      <c r="W130" s="349"/>
      <c r="X130" s="377"/>
      <c r="Y130" s="341">
        <f t="shared" si="38"/>
        <v>0</v>
      </c>
      <c r="Z130" s="353"/>
      <c r="AA130" s="256"/>
      <c r="AB130" s="261">
        <f t="shared" si="29"/>
        <v>0</v>
      </c>
      <c r="AC130" s="261"/>
      <c r="AD130" s="272"/>
      <c r="AE130" s="341">
        <f t="shared" si="39"/>
        <v>0</v>
      </c>
      <c r="AF130" s="351"/>
      <c r="AG130" s="256"/>
      <c r="AH130" s="261">
        <f t="shared" si="36"/>
        <v>0</v>
      </c>
      <c r="AI130" s="261"/>
      <c r="AJ130" s="272"/>
      <c r="AK130" s="341">
        <f t="shared" si="37"/>
        <v>0</v>
      </c>
    </row>
    <row r="131" spans="2:37" s="111" customFormat="1" outlineLevel="2" x14ac:dyDescent="0.3">
      <c r="B131" s="224" t="s">
        <v>377</v>
      </c>
      <c r="C131" s="185" t="s">
        <v>331</v>
      </c>
      <c r="D131" s="185" t="s">
        <v>331</v>
      </c>
      <c r="E131" s="185" t="s">
        <v>353</v>
      </c>
      <c r="F131" s="363" t="s">
        <v>378</v>
      </c>
      <c r="G131" s="187"/>
      <c r="H131" s="363" t="s">
        <v>379</v>
      </c>
      <c r="I131" s="185" t="s">
        <v>74</v>
      </c>
      <c r="J131" s="187" t="s">
        <v>112</v>
      </c>
      <c r="K131" s="185" t="s">
        <v>335</v>
      </c>
      <c r="L131" s="251" t="s">
        <v>336</v>
      </c>
      <c r="M131" s="114" t="s">
        <v>30</v>
      </c>
      <c r="N131" s="114" t="s">
        <v>30</v>
      </c>
      <c r="O131" s="114" t="s">
        <v>30</v>
      </c>
      <c r="P131" s="252" t="str">
        <f t="shared" si="35"/>
        <v>SAP-BB-KC</v>
      </c>
      <c r="Q131" s="98"/>
      <c r="R131" s="256" t="s">
        <v>30</v>
      </c>
      <c r="S131" s="255"/>
      <c r="T131" s="350"/>
      <c r="U131" s="256" t="s">
        <v>30</v>
      </c>
      <c r="V131" s="256" t="s">
        <v>30</v>
      </c>
      <c r="W131" s="349"/>
      <c r="X131" s="377"/>
      <c r="Y131" s="341">
        <f t="shared" si="38"/>
        <v>0</v>
      </c>
      <c r="Z131" s="353"/>
      <c r="AA131" s="256"/>
      <c r="AB131" s="261">
        <f t="shared" si="29"/>
        <v>0</v>
      </c>
      <c r="AC131" s="261"/>
      <c r="AD131" s="272"/>
      <c r="AE131" s="341">
        <f t="shared" si="39"/>
        <v>0</v>
      </c>
      <c r="AF131" s="351"/>
      <c r="AG131" s="256"/>
      <c r="AH131" s="261">
        <f t="shared" si="36"/>
        <v>0</v>
      </c>
      <c r="AI131" s="261"/>
      <c r="AJ131" s="272"/>
      <c r="AK131" s="341">
        <f t="shared" si="37"/>
        <v>0</v>
      </c>
    </row>
    <row r="132" spans="2:37" s="111" customFormat="1" ht="28.8" outlineLevel="2" x14ac:dyDescent="0.3">
      <c r="B132" s="224" t="s">
        <v>380</v>
      </c>
      <c r="C132" s="185" t="s">
        <v>331</v>
      </c>
      <c r="D132" s="185" t="s">
        <v>331</v>
      </c>
      <c r="E132" s="185" t="s">
        <v>353</v>
      </c>
      <c r="F132" s="363" t="s">
        <v>381</v>
      </c>
      <c r="G132" s="187"/>
      <c r="H132" s="363" t="s">
        <v>382</v>
      </c>
      <c r="I132" s="185" t="s">
        <v>74</v>
      </c>
      <c r="J132" s="187" t="s">
        <v>112</v>
      </c>
      <c r="K132" s="185" t="s">
        <v>335</v>
      </c>
      <c r="L132" s="251" t="s">
        <v>336</v>
      </c>
      <c r="M132" s="114" t="s">
        <v>30</v>
      </c>
      <c r="N132" s="114" t="s">
        <v>30</v>
      </c>
      <c r="O132" s="114" t="s">
        <v>30</v>
      </c>
      <c r="P132" s="252" t="str">
        <f t="shared" si="35"/>
        <v>SAP-BB-IM</v>
      </c>
      <c r="Q132" s="98"/>
      <c r="R132" s="256" t="s">
        <v>30</v>
      </c>
      <c r="S132" s="255"/>
      <c r="T132" s="350"/>
      <c r="U132" s="256" t="s">
        <v>30</v>
      </c>
      <c r="V132" s="256" t="s">
        <v>30</v>
      </c>
      <c r="W132" s="349"/>
      <c r="X132" s="377"/>
      <c r="Y132" s="341">
        <f t="shared" si="38"/>
        <v>0</v>
      </c>
      <c r="Z132" s="353"/>
      <c r="AA132" s="256"/>
      <c r="AB132" s="261">
        <f t="shared" si="29"/>
        <v>0</v>
      </c>
      <c r="AC132" s="261"/>
      <c r="AD132" s="272"/>
      <c r="AE132" s="341">
        <f t="shared" si="39"/>
        <v>0</v>
      </c>
      <c r="AF132" s="351"/>
      <c r="AG132" s="256"/>
      <c r="AH132" s="261">
        <f t="shared" si="36"/>
        <v>0</v>
      </c>
      <c r="AI132" s="261"/>
      <c r="AJ132" s="272"/>
      <c r="AK132" s="341">
        <f t="shared" si="37"/>
        <v>0</v>
      </c>
    </row>
    <row r="133" spans="2:37" s="111" customFormat="1" outlineLevel="2" x14ac:dyDescent="0.3">
      <c r="B133" s="224" t="s">
        <v>383</v>
      </c>
      <c r="C133" s="185" t="s">
        <v>331</v>
      </c>
      <c r="D133" s="185" t="s">
        <v>331</v>
      </c>
      <c r="E133" s="185" t="s">
        <v>353</v>
      </c>
      <c r="F133" s="363" t="s">
        <v>384</v>
      </c>
      <c r="G133" s="187"/>
      <c r="H133" s="363" t="s">
        <v>385</v>
      </c>
      <c r="I133" s="185" t="s">
        <v>74</v>
      </c>
      <c r="J133" s="187" t="s">
        <v>112</v>
      </c>
      <c r="K133" s="185" t="s">
        <v>335</v>
      </c>
      <c r="L133" s="185" t="s">
        <v>336</v>
      </c>
      <c r="M133" s="114" t="s">
        <v>30</v>
      </c>
      <c r="N133" s="114" t="s">
        <v>30</v>
      </c>
      <c r="O133" s="114" t="s">
        <v>30</v>
      </c>
      <c r="P133" s="252" t="str">
        <f t="shared" si="35"/>
        <v>SAP-BB-AM</v>
      </c>
      <c r="Q133" s="98"/>
      <c r="R133" s="256" t="s">
        <v>30</v>
      </c>
      <c r="S133" s="255"/>
      <c r="T133" s="350"/>
      <c r="U133" s="256" t="s">
        <v>30</v>
      </c>
      <c r="V133" s="256" t="s">
        <v>30</v>
      </c>
      <c r="W133" s="349"/>
      <c r="X133" s="377"/>
      <c r="Y133" s="341">
        <f t="shared" si="38"/>
        <v>0</v>
      </c>
      <c r="Z133" s="353"/>
      <c r="AA133" s="256"/>
      <c r="AB133" s="261">
        <f t="shared" si="29"/>
        <v>0</v>
      </c>
      <c r="AC133" s="261"/>
      <c r="AD133" s="272"/>
      <c r="AE133" s="341">
        <f t="shared" si="39"/>
        <v>0</v>
      </c>
      <c r="AF133" s="351"/>
      <c r="AG133" s="256"/>
      <c r="AH133" s="261">
        <f t="shared" si="36"/>
        <v>0</v>
      </c>
      <c r="AI133" s="261"/>
      <c r="AJ133" s="272"/>
      <c r="AK133" s="341">
        <f t="shared" si="37"/>
        <v>0</v>
      </c>
    </row>
    <row r="134" spans="2:37" s="111" customFormat="1" ht="28.8" outlineLevel="2" x14ac:dyDescent="0.3">
      <c r="B134" s="224" t="s">
        <v>386</v>
      </c>
      <c r="C134" s="185" t="s">
        <v>331</v>
      </c>
      <c r="D134" s="185" t="s">
        <v>331</v>
      </c>
      <c r="E134" s="185" t="s">
        <v>353</v>
      </c>
      <c r="F134" s="363" t="s">
        <v>387</v>
      </c>
      <c r="G134" s="187"/>
      <c r="H134" s="363" t="s">
        <v>388</v>
      </c>
      <c r="I134" s="185" t="s">
        <v>74</v>
      </c>
      <c r="J134" s="187" t="s">
        <v>112</v>
      </c>
      <c r="K134" s="185" t="s">
        <v>335</v>
      </c>
      <c r="L134" s="185" t="s">
        <v>336</v>
      </c>
      <c r="M134" s="114" t="s">
        <v>30</v>
      </c>
      <c r="N134" s="114" t="s">
        <v>30</v>
      </c>
      <c r="O134" s="114" t="s">
        <v>30</v>
      </c>
      <c r="P134" s="252" t="str">
        <f t="shared" si="35"/>
        <v>SAP-BB-EM</v>
      </c>
      <c r="Q134" s="98"/>
      <c r="R134" s="256" t="s">
        <v>30</v>
      </c>
      <c r="S134" s="255"/>
      <c r="T134" s="350"/>
      <c r="U134" s="256" t="s">
        <v>30</v>
      </c>
      <c r="V134" s="256" t="s">
        <v>30</v>
      </c>
      <c r="W134" s="349"/>
      <c r="X134" s="377"/>
      <c r="Y134" s="341">
        <f t="shared" si="38"/>
        <v>0</v>
      </c>
      <c r="Z134" s="353"/>
      <c r="AA134" s="256"/>
      <c r="AB134" s="261">
        <f t="shared" si="29"/>
        <v>0</v>
      </c>
      <c r="AC134" s="261"/>
      <c r="AD134" s="272"/>
      <c r="AE134" s="341">
        <f t="shared" si="39"/>
        <v>0</v>
      </c>
      <c r="AF134" s="351"/>
      <c r="AG134" s="256"/>
      <c r="AH134" s="261">
        <f t="shared" si="36"/>
        <v>0</v>
      </c>
      <c r="AI134" s="261"/>
      <c r="AJ134" s="272"/>
      <c r="AK134" s="341">
        <f t="shared" si="37"/>
        <v>0</v>
      </c>
    </row>
    <row r="135" spans="2:37" s="111" customFormat="1" outlineLevel="2" x14ac:dyDescent="0.3">
      <c r="B135" s="224" t="s">
        <v>389</v>
      </c>
      <c r="C135" s="185" t="s">
        <v>331</v>
      </c>
      <c r="D135" s="185" t="s">
        <v>331</v>
      </c>
      <c r="E135" s="185" t="s">
        <v>353</v>
      </c>
      <c r="F135" s="363" t="s">
        <v>390</v>
      </c>
      <c r="G135" s="187"/>
      <c r="H135" s="363" t="s">
        <v>391</v>
      </c>
      <c r="I135" s="185" t="s">
        <v>74</v>
      </c>
      <c r="J135" s="187" t="s">
        <v>112</v>
      </c>
      <c r="K135" s="185" t="s">
        <v>335</v>
      </c>
      <c r="L135" s="251" t="s">
        <v>336</v>
      </c>
      <c r="M135" s="114" t="s">
        <v>30</v>
      </c>
      <c r="N135" s="114" t="s">
        <v>30</v>
      </c>
      <c r="O135" s="114" t="s">
        <v>30</v>
      </c>
      <c r="P135" s="252" t="str">
        <f t="shared" si="35"/>
        <v>SAP-BB-DR</v>
      </c>
      <c r="Q135" s="98"/>
      <c r="R135" s="256" t="s">
        <v>30</v>
      </c>
      <c r="S135" s="255"/>
      <c r="T135" s="350"/>
      <c r="U135" s="256" t="s">
        <v>30</v>
      </c>
      <c r="V135" s="256" t="s">
        <v>30</v>
      </c>
      <c r="W135" s="349"/>
      <c r="X135" s="377"/>
      <c r="Y135" s="341">
        <f t="shared" si="38"/>
        <v>0</v>
      </c>
      <c r="Z135" s="353"/>
      <c r="AA135" s="256"/>
      <c r="AB135" s="261">
        <f t="shared" si="29"/>
        <v>0</v>
      </c>
      <c r="AC135" s="261"/>
      <c r="AD135" s="272"/>
      <c r="AE135" s="341">
        <f t="shared" si="39"/>
        <v>0</v>
      </c>
      <c r="AF135" s="351"/>
      <c r="AG135" s="256"/>
      <c r="AH135" s="261">
        <f t="shared" si="36"/>
        <v>0</v>
      </c>
      <c r="AI135" s="261"/>
      <c r="AJ135" s="272"/>
      <c r="AK135" s="341">
        <f t="shared" si="37"/>
        <v>0</v>
      </c>
    </row>
    <row r="136" spans="2:37" s="111" customFormat="1" outlineLevel="2" x14ac:dyDescent="0.3">
      <c r="B136" s="224" t="s">
        <v>392</v>
      </c>
      <c r="C136" s="185" t="s">
        <v>331</v>
      </c>
      <c r="D136" s="185" t="s">
        <v>331</v>
      </c>
      <c r="E136" s="185" t="s">
        <v>353</v>
      </c>
      <c r="F136" s="363" t="s">
        <v>393</v>
      </c>
      <c r="G136" s="187"/>
      <c r="H136" s="363" t="s">
        <v>394</v>
      </c>
      <c r="I136" s="185" t="s">
        <v>74</v>
      </c>
      <c r="J136" s="187" t="s">
        <v>112</v>
      </c>
      <c r="K136" s="185" t="s">
        <v>335</v>
      </c>
      <c r="L136" s="251" t="s">
        <v>336</v>
      </c>
      <c r="M136" s="114" t="s">
        <v>30</v>
      </c>
      <c r="N136" s="114" t="s">
        <v>30</v>
      </c>
      <c r="O136" s="114" t="s">
        <v>30</v>
      </c>
      <c r="P136" s="252" t="str">
        <f t="shared" si="35"/>
        <v>SAP-BB-DS</v>
      </c>
      <c r="Q136" s="98"/>
      <c r="R136" s="256" t="s">
        <v>30</v>
      </c>
      <c r="S136" s="255"/>
      <c r="T136" s="350"/>
      <c r="U136" s="256" t="s">
        <v>30</v>
      </c>
      <c r="V136" s="256" t="s">
        <v>30</v>
      </c>
      <c r="W136" s="349"/>
      <c r="X136" s="377"/>
      <c r="Y136" s="341">
        <f t="shared" si="38"/>
        <v>0</v>
      </c>
      <c r="Z136" s="353"/>
      <c r="AA136" s="256"/>
      <c r="AB136" s="261">
        <f t="shared" si="29"/>
        <v>0</v>
      </c>
      <c r="AC136" s="261"/>
      <c r="AD136" s="272"/>
      <c r="AE136" s="341">
        <f t="shared" si="39"/>
        <v>0</v>
      </c>
      <c r="AF136" s="351"/>
      <c r="AG136" s="256"/>
      <c r="AH136" s="261">
        <f t="shared" si="36"/>
        <v>0</v>
      </c>
      <c r="AI136" s="261"/>
      <c r="AJ136" s="272"/>
      <c r="AK136" s="341">
        <f t="shared" si="37"/>
        <v>0</v>
      </c>
    </row>
    <row r="137" spans="2:37" s="110" customFormat="1" outlineLevel="1" x14ac:dyDescent="0.25">
      <c r="B137" s="191"/>
      <c r="C137" s="191"/>
      <c r="D137" s="191"/>
      <c r="E137" s="191"/>
      <c r="F137" s="191" t="str">
        <f>"Zwischensumme "&amp;E123</f>
        <v>Zwischensumme Service Request -SAP Basis</v>
      </c>
      <c r="G137" s="191"/>
      <c r="H137" s="395"/>
      <c r="I137" s="191"/>
      <c r="J137" s="191"/>
      <c r="K137" s="191"/>
      <c r="L137" s="380"/>
      <c r="M137" s="380"/>
      <c r="N137" s="380"/>
      <c r="O137" s="380"/>
      <c r="P137" s="390"/>
      <c r="R137" s="380"/>
      <c r="S137" s="383"/>
      <c r="T137" s="383"/>
      <c r="U137" s="380"/>
      <c r="V137" s="380"/>
      <c r="W137" s="380"/>
      <c r="X137" s="380"/>
      <c r="Y137" s="384">
        <f>SUM(Y123:Y136)</f>
        <v>0</v>
      </c>
      <c r="Z137" s="353"/>
      <c r="AA137" s="380"/>
      <c r="AB137" s="378"/>
      <c r="AC137" s="378"/>
      <c r="AD137" s="191"/>
      <c r="AE137" s="384"/>
      <c r="AF137" s="351"/>
      <c r="AG137" s="380"/>
      <c r="AH137" s="378"/>
      <c r="AI137" s="378"/>
      <c r="AJ137" s="191"/>
      <c r="AK137" s="384"/>
    </row>
    <row r="138" spans="2:37" s="110" customFormat="1" outlineLevel="1" x14ac:dyDescent="0.25">
      <c r="B138" s="382"/>
      <c r="C138" s="397"/>
      <c r="D138" s="397"/>
      <c r="E138" s="382"/>
      <c r="F138" s="382" t="str">
        <f>"Zwischensumme Service Requests"</f>
        <v>Zwischensumme Service Requests</v>
      </c>
      <c r="G138" s="382"/>
      <c r="H138" s="382"/>
      <c r="I138" s="382"/>
      <c r="J138" s="382"/>
      <c r="K138" s="382"/>
      <c r="L138" s="382"/>
      <c r="M138" s="382"/>
      <c r="N138" s="382"/>
      <c r="O138" s="382"/>
      <c r="P138" s="382"/>
      <c r="R138" s="382"/>
      <c r="S138" s="382"/>
      <c r="T138" s="382"/>
      <c r="U138" s="382"/>
      <c r="V138" s="382"/>
      <c r="W138" s="382"/>
      <c r="X138" s="382"/>
      <c r="Y138" s="394">
        <f>Y137+Y122</f>
        <v>0</v>
      </c>
      <c r="Z138" s="353"/>
      <c r="AA138" s="382"/>
      <c r="AB138" s="382"/>
      <c r="AC138" s="382"/>
      <c r="AD138" s="382"/>
      <c r="AE138" s="394">
        <f>SUM(AE123:AE136)</f>
        <v>0</v>
      </c>
      <c r="AF138" s="351"/>
      <c r="AG138" s="382"/>
      <c r="AH138" s="382"/>
      <c r="AI138" s="382"/>
      <c r="AJ138" s="382"/>
      <c r="AK138" s="394">
        <f>SUM(AK123:AK136)</f>
        <v>0</v>
      </c>
    </row>
    <row r="139" spans="2:37" x14ac:dyDescent="0.3">
      <c r="R139" s="111"/>
      <c r="S139" s="111"/>
      <c r="T139" s="111"/>
      <c r="U139" s="111"/>
      <c r="W139" s="345"/>
      <c r="Y139" s="111"/>
      <c r="Z139" s="111"/>
      <c r="AA139" s="111"/>
      <c r="AB139" s="111"/>
      <c r="AC139" s="111"/>
      <c r="AD139" s="345"/>
      <c r="AE139" s="345"/>
      <c r="AF139" s="355"/>
      <c r="AG139" s="111"/>
      <c r="AH139" s="111"/>
      <c r="AI139" s="111"/>
      <c r="AJ139" s="345"/>
      <c r="AK139" s="345"/>
    </row>
    <row r="140" spans="2:37" x14ac:dyDescent="0.3">
      <c r="R140" s="111"/>
      <c r="S140" s="111"/>
      <c r="T140" s="111"/>
      <c r="U140" s="111"/>
      <c r="W140" s="345"/>
      <c r="Y140" s="111"/>
      <c r="Z140" s="111"/>
      <c r="AA140" s="111"/>
      <c r="AB140" s="111"/>
      <c r="AC140" s="111"/>
      <c r="AD140" s="345"/>
      <c r="AE140" s="345"/>
      <c r="AF140" s="355"/>
      <c r="AG140" s="111"/>
      <c r="AH140" s="111"/>
      <c r="AI140" s="111"/>
      <c r="AJ140" s="345"/>
      <c r="AK140" s="345"/>
    </row>
    <row r="141" spans="2:37" ht="15" thickBot="1" x14ac:dyDescent="0.35">
      <c r="R141" s="111"/>
      <c r="S141" s="111"/>
      <c r="T141" s="111"/>
      <c r="U141" s="111"/>
      <c r="V141" s="396"/>
      <c r="W141" s="396"/>
      <c r="X141" s="396" t="s">
        <v>395</v>
      </c>
      <c r="Y141" s="460">
        <f>Y138+Y112</f>
        <v>0</v>
      </c>
      <c r="Z141" s="1"/>
      <c r="AA141" s="1"/>
      <c r="AB141" s="386"/>
      <c r="AC141" s="386"/>
      <c r="AD141" s="386" t="s">
        <v>396</v>
      </c>
      <c r="AE141" s="461">
        <f>AE138+AE112</f>
        <v>0</v>
      </c>
      <c r="AF141" s="1"/>
      <c r="AG141" s="1"/>
      <c r="AH141" s="386"/>
      <c r="AI141" s="386"/>
      <c r="AJ141" s="386" t="s">
        <v>397</v>
      </c>
      <c r="AK141" s="461">
        <f>AK138+AK112</f>
        <v>0</v>
      </c>
    </row>
    <row r="142" spans="2:37" ht="15" thickTop="1" x14ac:dyDescent="0.3">
      <c r="R142" s="110"/>
      <c r="S142" s="110"/>
      <c r="T142" s="110"/>
      <c r="U142" s="110"/>
      <c r="V142" s="1"/>
      <c r="W142" s="1"/>
      <c r="X142" s="1"/>
      <c r="Y142" s="1"/>
      <c r="Z142" s="1"/>
      <c r="AA142" s="1"/>
      <c r="AB142" s="111"/>
      <c r="AC142" s="111"/>
      <c r="AD142" s="391" t="s">
        <v>398</v>
      </c>
      <c r="AE142" s="381">
        <v>0.8</v>
      </c>
      <c r="AF142" s="1"/>
      <c r="AG142" s="1"/>
      <c r="AH142" s="111"/>
      <c r="AI142" s="111"/>
      <c r="AJ142" s="391" t="s">
        <v>399</v>
      </c>
      <c r="AK142" s="381">
        <v>0.7</v>
      </c>
    </row>
    <row r="143" spans="2:37" x14ac:dyDescent="0.3">
      <c r="V143" s="1"/>
      <c r="W143" s="1"/>
      <c r="X143" s="1"/>
      <c r="Y143" s="1"/>
      <c r="Z143" s="1"/>
      <c r="AA143" s="1"/>
      <c r="AB143" s="110"/>
      <c r="AC143" s="110"/>
      <c r="AD143" s="391" t="s">
        <v>400</v>
      </c>
      <c r="AE143" s="393">
        <f>AE141*AE142</f>
        <v>0</v>
      </c>
      <c r="AF143" s="1"/>
      <c r="AG143" s="1"/>
      <c r="AH143" s="110"/>
      <c r="AI143" s="110"/>
      <c r="AJ143" s="391" t="s">
        <v>401</v>
      </c>
      <c r="AK143" s="393">
        <f>AK141*AK142</f>
        <v>0</v>
      </c>
    </row>
    <row r="144" spans="2:37" ht="15" thickBot="1" x14ac:dyDescent="0.35">
      <c r="V144" s="396"/>
      <c r="W144" s="396"/>
      <c r="X144" s="396" t="s">
        <v>402</v>
      </c>
      <c r="Y144" s="387">
        <v>0.19</v>
      </c>
      <c r="Z144" s="1"/>
      <c r="AA144" s="1"/>
      <c r="AB144" s="396"/>
      <c r="AC144" s="396"/>
      <c r="AD144" s="396" t="s">
        <v>403</v>
      </c>
      <c r="AE144" s="388">
        <v>0.19</v>
      </c>
      <c r="AF144" s="1"/>
      <c r="AG144" s="1"/>
      <c r="AH144" s="396"/>
      <c r="AI144" s="396"/>
      <c r="AJ144" s="396" t="s">
        <v>403</v>
      </c>
      <c r="AK144" s="388">
        <v>0.19</v>
      </c>
    </row>
    <row r="145" spans="22:37" ht="15.6" thickTop="1" thickBot="1" x14ac:dyDescent="0.35">
      <c r="V145" s="379"/>
      <c r="W145" s="379"/>
      <c r="X145" s="379" t="s">
        <v>404</v>
      </c>
      <c r="Y145" s="392">
        <f>Y141*(100%+Y144)</f>
        <v>0</v>
      </c>
      <c r="Z145" s="1"/>
      <c r="AA145" s="1"/>
      <c r="AB145" s="396"/>
      <c r="AC145" s="396"/>
      <c r="AD145" s="396" t="s">
        <v>405</v>
      </c>
      <c r="AE145" s="392">
        <f>AE141*(100%+AE144)</f>
        <v>0</v>
      </c>
      <c r="AF145" s="1"/>
      <c r="AG145" s="1"/>
      <c r="AH145" s="396"/>
      <c r="AI145" s="396"/>
      <c r="AJ145" s="396" t="s">
        <v>406</v>
      </c>
      <c r="AK145" s="392">
        <f>AK141*(100%+AK144)</f>
        <v>0</v>
      </c>
    </row>
  </sheetData>
  <protectedRanges>
    <protectedRange sqref="F8" name="Bereich1"/>
    <protectedRange sqref="F9" name="Bereich1_1"/>
    <protectedRange sqref="F10" name="Bereich1_2"/>
    <protectedRange sqref="F11:F13" name="Bereich1_3"/>
  </protectedRanges>
  <mergeCells count="2">
    <mergeCell ref="F112:H112"/>
    <mergeCell ref="K112:P112"/>
  </mergeCells>
  <printOptions horizontalCentered="1"/>
  <pageMargins left="0" right="0" top="0.98425196850393704" bottom="0.98425196850393704" header="0.39370078740157483" footer="0.39370078740157483"/>
  <pageSetup paperSize="9" scale="24" fitToHeight="0" orientation="landscape" r:id="rId1"/>
  <headerFooter scaleWithDoc="0"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18"/>
  <sheetViews>
    <sheetView showGridLines="0" zoomScaleNormal="100" workbookViewId="0">
      <selection activeCell="A3" sqref="A3"/>
    </sheetView>
  </sheetViews>
  <sheetFormatPr baseColWidth="10" defaultColWidth="8.5546875" defaultRowHeight="13.2" x14ac:dyDescent="0.25"/>
  <cols>
    <col min="1" max="1" width="2.5546875" style="447" customWidth="1"/>
    <col min="2" max="2" width="21.6640625" style="447" customWidth="1"/>
    <col min="3" max="3" width="63.6640625" style="447" customWidth="1"/>
    <col min="4" max="4" width="13.44140625" style="447" customWidth="1"/>
    <col min="5" max="6" width="21.6640625" style="452" customWidth="1"/>
    <col min="7" max="7" width="17.33203125" style="447" customWidth="1"/>
    <col min="8" max="16384" width="8.5546875" style="447"/>
  </cols>
  <sheetData>
    <row r="2" spans="2:9" ht="17.399999999999999" x14ac:dyDescent="0.3">
      <c r="B2" s="451" t="s">
        <v>407</v>
      </c>
      <c r="D2" s="451"/>
    </row>
    <row r="3" spans="2:9" ht="13.8" x14ac:dyDescent="0.25">
      <c r="B3" s="453"/>
      <c r="D3" s="453"/>
    </row>
    <row r="4" spans="2:9" ht="20.100000000000001" customHeight="1" x14ac:dyDescent="0.25">
      <c r="B4" s="453"/>
      <c r="C4" s="470" t="str">
        <f>IF(C5="","Bitte Bieternamen in Zelle C5 eintragen","")</f>
        <v>Bitte Bieternamen in Zelle C5 eintragen</v>
      </c>
      <c r="D4" s="453"/>
    </row>
    <row r="5" spans="2:9" ht="20.100000000000001" customHeight="1" x14ac:dyDescent="0.25">
      <c r="B5" s="398" t="s">
        <v>408</v>
      </c>
      <c r="C5" s="403"/>
    </row>
    <row r="6" spans="2:9" ht="13.8" x14ac:dyDescent="0.25">
      <c r="B6" s="453"/>
      <c r="D6" s="453"/>
    </row>
    <row r="7" spans="2:9" s="454" customFormat="1" ht="43.2" customHeight="1" x14ac:dyDescent="0.25">
      <c r="B7" s="457" t="s">
        <v>409</v>
      </c>
      <c r="C7" s="458" t="s">
        <v>410</v>
      </c>
      <c r="D7" s="456" t="s">
        <v>411</v>
      </c>
      <c r="E7" s="456" t="s">
        <v>412</v>
      </c>
      <c r="F7" s="456" t="s">
        <v>413</v>
      </c>
    </row>
    <row r="8" spans="2:9" ht="29.1" customHeight="1" x14ac:dyDescent="0.25">
      <c r="B8" s="697" t="s">
        <v>414</v>
      </c>
      <c r="C8" s="693" t="s">
        <v>415</v>
      </c>
      <c r="D8" s="450" t="s">
        <v>416</v>
      </c>
      <c r="E8" s="446">
        <f>'Transition BARMER'!H29+'Transition BARMER'!H26</f>
        <v>0</v>
      </c>
      <c r="F8" s="446">
        <f>'Transition BARMER'!H30</f>
        <v>0</v>
      </c>
      <c r="G8" s="455"/>
      <c r="I8" s="692"/>
    </row>
    <row r="9" spans="2:9" ht="29.1" customHeight="1" x14ac:dyDescent="0.25">
      <c r="B9" s="698"/>
      <c r="C9" s="694"/>
      <c r="D9" s="450" t="s">
        <v>417</v>
      </c>
      <c r="E9" s="446">
        <f>'Transition HEK'!H26+'Transition HEK'!H29</f>
        <v>0</v>
      </c>
      <c r="F9" s="446">
        <f>'Transition HEK'!H30</f>
        <v>0</v>
      </c>
      <c r="G9" s="455"/>
      <c r="I9" s="692"/>
    </row>
    <row r="10" spans="2:9" ht="30" customHeight="1" x14ac:dyDescent="0.25">
      <c r="B10" s="697" t="s">
        <v>418</v>
      </c>
      <c r="C10" s="695" t="s">
        <v>419</v>
      </c>
      <c r="D10" s="450" t="s">
        <v>416</v>
      </c>
      <c r="E10" s="446">
        <f>'Betriebsleistungen BARMER'!Y245+'Betriebsleistungen BARMER'!AD247+'Betriebsleistungen BARMER'!AI247</f>
        <v>0</v>
      </c>
      <c r="F10" s="446">
        <f>'Betriebsleistungen BARMER'!Y249+'Betriebsleistungen BARMER'!AD249+'Betriebsleistungen BARMER'!AI249</f>
        <v>0</v>
      </c>
      <c r="G10" s="455"/>
    </row>
    <row r="11" spans="2:9" ht="30" customHeight="1" x14ac:dyDescent="0.25">
      <c r="B11" s="698"/>
      <c r="C11" s="696"/>
      <c r="D11" s="450" t="s">
        <v>417</v>
      </c>
      <c r="E11" s="446">
        <f>'Betriebsleistungen HEK'!Y245+'Betriebsleistungen HEK'!AD247+'Betriebsleistungen HEK'!AI247</f>
        <v>0</v>
      </c>
      <c r="F11" s="446">
        <f>'Betriebsleistungen HEK'!AI249+'Betriebsleistungen HEK'!AD249+'Betriebsleistungen HEK'!Y249</f>
        <v>0</v>
      </c>
      <c r="G11" s="455"/>
    </row>
    <row r="12" spans="2:9" ht="30" customHeight="1" x14ac:dyDescent="0.25">
      <c r="B12" s="697" t="s">
        <v>420</v>
      </c>
      <c r="C12" s="695" t="s">
        <v>421</v>
      </c>
      <c r="D12" s="450" t="s">
        <v>416</v>
      </c>
      <c r="E12" s="446">
        <f>'Skillprofile BARMER'!I31+'Skillprofile BARMER'!N33+'Skillprofile BARMER'!S33</f>
        <v>0</v>
      </c>
      <c r="F12" s="446">
        <f>'Skillprofile BARMER'!S35+'Skillprofile BARMER'!N35+'Skillprofile BARMER'!I35</f>
        <v>0</v>
      </c>
      <c r="G12" s="455"/>
    </row>
    <row r="13" spans="2:9" ht="30" customHeight="1" x14ac:dyDescent="0.25">
      <c r="B13" s="698"/>
      <c r="C13" s="696"/>
      <c r="D13" s="450" t="s">
        <v>417</v>
      </c>
      <c r="E13" s="446">
        <f>'Skillprofile HEK'!I31+'Skillprofile HEK'!N33+'Skillprofile HEK'!S33</f>
        <v>0</v>
      </c>
      <c r="F13" s="446">
        <f>'Skillprofile HEK'!S35+'Skillprofile HEK'!N35+'Skillprofile HEK'!I35</f>
        <v>0</v>
      </c>
      <c r="G13" s="455"/>
    </row>
    <row r="14" spans="2:9" ht="21" customHeight="1" x14ac:dyDescent="0.25">
      <c r="B14" s="82"/>
      <c r="C14" s="82"/>
      <c r="D14" s="82"/>
      <c r="E14" s="82"/>
      <c r="F14" s="82"/>
      <c r="G14" s="445"/>
    </row>
    <row r="15" spans="2:9" ht="21" customHeight="1" x14ac:dyDescent="0.25">
      <c r="C15" s="699" t="s">
        <v>422</v>
      </c>
      <c r="D15" s="700"/>
      <c r="E15" s="446">
        <f>E10+E8+E12</f>
        <v>0</v>
      </c>
      <c r="F15" s="446">
        <f>F10+F8+F12</f>
        <v>0</v>
      </c>
      <c r="G15" s="455"/>
    </row>
    <row r="16" spans="2:9" ht="21" customHeight="1" x14ac:dyDescent="0.25">
      <c r="C16" s="699" t="s">
        <v>423</v>
      </c>
      <c r="D16" s="700"/>
      <c r="E16" s="446">
        <f>E9+E11+E13</f>
        <v>0</v>
      </c>
      <c r="F16" s="446">
        <f>F9+F11+F13</f>
        <v>0</v>
      </c>
      <c r="G16" s="455"/>
    </row>
    <row r="17" spans="3:6" ht="13.35" customHeight="1" x14ac:dyDescent="0.25">
      <c r="C17" s="459"/>
      <c r="D17" s="459"/>
      <c r="E17" s="459"/>
      <c r="F17" s="459"/>
    </row>
    <row r="18" spans="3:6" ht="21" customHeight="1" x14ac:dyDescent="0.25">
      <c r="C18" s="691" t="s">
        <v>424</v>
      </c>
      <c r="D18" s="691"/>
      <c r="E18" s="448"/>
      <c r="F18" s="449">
        <f>F15+F16</f>
        <v>0</v>
      </c>
    </row>
  </sheetData>
  <sheetProtection algorithmName="SHA-512" hashValue="kX6ncrkvEsRwpS+9Qpn6cEC/HwkhXUtTbNhT7KFHllVQcTFIGhgs9UB4RfaHDZuS7WAfCJ2jjLe46i7OpQUi1w==" saltValue="Ro7s6KlEYLVtrxlP10I65A==" spinCount="100000" sheet="1" objects="1" scenarios="1"/>
  <mergeCells count="10">
    <mergeCell ref="B8:B9"/>
    <mergeCell ref="B10:B11"/>
    <mergeCell ref="B12:B13"/>
    <mergeCell ref="C15:D15"/>
    <mergeCell ref="C16:D16"/>
    <mergeCell ref="C18:D18"/>
    <mergeCell ref="I8:I9"/>
    <mergeCell ref="C8:C9"/>
    <mergeCell ref="C10:C11"/>
    <mergeCell ref="C12:C13"/>
  </mergeCells>
  <conditionalFormatting sqref="C4">
    <cfRule type="expression" dxfId="0" priority="1">
      <formula>C5=""</formula>
    </cfRule>
  </conditionalFormatting>
  <pageMargins left="0.27559055118110237" right="0.15748031496062992" top="0.91666666666666663" bottom="0.74803149606299213" header="0.31496062992125984" footer="0.31496062992125984"/>
  <pageSetup paperSize="9" orientation="landscape" r:id="rId1"/>
  <headerFooter>
    <oddHeader>&amp;L&amp;G&amp;CAusschreibung
TZB-SAP-2025&amp;RBeschaffung
Vergabe
01-06</oddHeader>
    <oddFooter>&amp;L© BARMER&amp;CSeite &amp;P von &amp;N&amp;RVersion 1.0</oddFooter>
  </headerFooter>
  <colBreaks count="1" manualBreakCount="1">
    <brk id="6"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B1:AI249"/>
  <sheetViews>
    <sheetView zoomScaleNormal="100" zoomScaleSheetLayoutView="85" zoomScalePageLayoutView="90" workbookViewId="0">
      <selection activeCell="A2" sqref="A2"/>
    </sheetView>
  </sheetViews>
  <sheetFormatPr baseColWidth="10" defaultColWidth="9.44140625" defaultRowHeight="13.8" x14ac:dyDescent="0.25"/>
  <cols>
    <col min="1" max="1" width="4.44140625" style="473" customWidth="1"/>
    <col min="2" max="2" width="12.44140625" style="473" customWidth="1"/>
    <col min="3" max="3" width="27.5546875" style="473" customWidth="1"/>
    <col min="4" max="4" width="35.5546875" style="472" customWidth="1"/>
    <col min="5" max="5" width="41" style="472" bestFit="1" customWidth="1"/>
    <col min="6" max="6" width="76.44140625" style="473" bestFit="1" customWidth="1"/>
    <col min="7" max="7" width="19.5546875" style="473" customWidth="1"/>
    <col min="8" max="8" width="19.33203125" style="472" customWidth="1"/>
    <col min="9" max="9" width="24.33203125" style="474" customWidth="1"/>
    <col min="10" max="10" width="11.44140625" style="474" bestFit="1" customWidth="1"/>
    <col min="11" max="11" width="22.44140625" style="474" customWidth="1"/>
    <col min="12" max="12" width="24.33203125" style="475" customWidth="1"/>
    <col min="13" max="13" width="21.44140625" style="472" customWidth="1"/>
    <col min="14" max="14" width="24.33203125" style="472" customWidth="1"/>
    <col min="15" max="15" width="21.44140625" style="472" customWidth="1"/>
    <col min="16" max="16" width="23" style="472" customWidth="1"/>
    <col min="17" max="17" width="33.33203125" style="474" customWidth="1"/>
    <col min="18" max="18" width="2.5546875" style="473" customWidth="1"/>
    <col min="19" max="19" width="20.5546875" style="473" customWidth="1"/>
    <col min="20" max="20" width="15.6640625" style="473" customWidth="1"/>
    <col min="21" max="21" width="18.5546875" style="473" customWidth="1"/>
    <col min="22" max="22" width="20.5546875" style="473" customWidth="1"/>
    <col min="23" max="23" width="16.6640625" style="473" customWidth="1"/>
    <col min="24" max="24" width="24.33203125" style="476" customWidth="1"/>
    <col min="25" max="25" width="23" style="473" customWidth="1"/>
    <col min="26" max="26" width="8.33203125" style="473" customWidth="1"/>
    <col min="27" max="27" width="4.44140625" style="473" customWidth="1"/>
    <col min="28" max="28" width="30.44140625" style="473" customWidth="1"/>
    <col min="29" max="29" width="34.6640625" style="476" customWidth="1"/>
    <col min="30" max="30" width="22.6640625" style="476" customWidth="1"/>
    <col min="31" max="31" width="3.6640625" style="476" customWidth="1"/>
    <col min="32" max="32" width="2.88671875" style="477" customWidth="1"/>
    <col min="33" max="33" width="33" style="473" customWidth="1"/>
    <col min="34" max="34" width="32.44140625" style="476" customWidth="1"/>
    <col min="35" max="35" width="22.6640625" style="476" customWidth="1"/>
    <col min="36" max="36" width="21.33203125" style="473" customWidth="1"/>
    <col min="37" max="16384" width="9.44140625" style="473"/>
  </cols>
  <sheetData>
    <row r="1" spans="2:35" ht="21" x14ac:dyDescent="0.4">
      <c r="B1" s="688" t="s">
        <v>425</v>
      </c>
      <c r="C1" s="471"/>
      <c r="D1" s="471"/>
    </row>
    <row r="2" spans="2:35" ht="34.65" customHeight="1" x14ac:dyDescent="0.25">
      <c r="B2" s="689" t="s">
        <v>426</v>
      </c>
      <c r="E2" s="478" t="s">
        <v>34</v>
      </c>
      <c r="F2" s="479">
        <v>27561959</v>
      </c>
      <c r="G2" s="480"/>
      <c r="H2" s="705" t="s">
        <v>1072</v>
      </c>
      <c r="I2" s="705"/>
      <c r="J2" s="705"/>
      <c r="K2" s="705"/>
      <c r="L2" s="705"/>
      <c r="S2" s="481"/>
    </row>
    <row r="3" spans="2:35" ht="37.5" customHeight="1" x14ac:dyDescent="0.25">
      <c r="B3" s="398" t="s">
        <v>408</v>
      </c>
      <c r="C3" s="482" t="str">
        <f>IF(Übersicht!$C$5="","",Übersicht!$C$5)</f>
        <v/>
      </c>
      <c r="E3" s="483" t="s">
        <v>35</v>
      </c>
      <c r="F3" s="479">
        <f>SUM(G6:G13)</f>
        <v>0</v>
      </c>
      <c r="G3" s="480"/>
      <c r="H3" s="705"/>
      <c r="I3" s="705"/>
      <c r="J3" s="705"/>
      <c r="K3" s="705"/>
      <c r="L3" s="705"/>
      <c r="S3" s="481"/>
    </row>
    <row r="4" spans="2:35" ht="15.6" x14ac:dyDescent="0.25">
      <c r="E4" s="484"/>
      <c r="F4" s="447"/>
      <c r="G4" s="447"/>
      <c r="H4" s="485"/>
      <c r="L4" s="472"/>
      <c r="P4" s="474"/>
      <c r="S4" s="481"/>
      <c r="T4" s="486"/>
      <c r="U4" s="486"/>
      <c r="W4" s="487"/>
      <c r="AB4" s="486"/>
      <c r="AG4" s="486"/>
    </row>
    <row r="5" spans="2:35" s="502" customFormat="1" ht="63.15" customHeight="1" x14ac:dyDescent="0.25">
      <c r="B5" s="488" t="s">
        <v>36</v>
      </c>
      <c r="C5" s="488" t="s">
        <v>37</v>
      </c>
      <c r="D5" s="488" t="s">
        <v>38</v>
      </c>
      <c r="E5" s="489" t="s">
        <v>39</v>
      </c>
      <c r="F5" s="490" t="s">
        <v>40</v>
      </c>
      <c r="G5" s="491" t="s">
        <v>427</v>
      </c>
      <c r="H5" s="492" t="s">
        <v>428</v>
      </c>
      <c r="I5" s="493" t="s">
        <v>42</v>
      </c>
      <c r="J5" s="494" t="s">
        <v>43</v>
      </c>
      <c r="K5" s="494" t="s">
        <v>44</v>
      </c>
      <c r="L5" s="494" t="s">
        <v>45</v>
      </c>
      <c r="M5" s="494" t="s">
        <v>46</v>
      </c>
      <c r="N5" s="495" t="s">
        <v>47</v>
      </c>
      <c r="O5" s="495" t="s">
        <v>48</v>
      </c>
      <c r="P5" s="495" t="s">
        <v>49</v>
      </c>
      <c r="Q5" s="493" t="s">
        <v>50</v>
      </c>
      <c r="R5" s="496"/>
      <c r="S5" s="492" t="s">
        <v>51</v>
      </c>
      <c r="T5" s="492" t="s">
        <v>52</v>
      </c>
      <c r="U5" s="492" t="s">
        <v>429</v>
      </c>
      <c r="V5" s="492" t="s">
        <v>54</v>
      </c>
      <c r="W5" s="492" t="s">
        <v>55</v>
      </c>
      <c r="X5" s="497" t="s">
        <v>56</v>
      </c>
      <c r="Y5" s="498" t="s">
        <v>430</v>
      </c>
      <c r="Z5" s="473"/>
      <c r="AA5" s="499"/>
      <c r="AB5" s="492" t="s">
        <v>431</v>
      </c>
      <c r="AC5" s="497" t="s">
        <v>432</v>
      </c>
      <c r="AD5" s="500" t="s">
        <v>433</v>
      </c>
      <c r="AE5" s="476"/>
      <c r="AF5" s="501"/>
      <c r="AG5" s="492" t="s">
        <v>434</v>
      </c>
      <c r="AH5" s="497" t="s">
        <v>435</v>
      </c>
      <c r="AI5" s="500" t="s">
        <v>436</v>
      </c>
    </row>
    <row r="6" spans="2:35" s="502" customFormat="1" ht="14.4" x14ac:dyDescent="0.25">
      <c r="B6" s="503" t="s">
        <v>67</v>
      </c>
      <c r="C6" s="504" t="s">
        <v>68</v>
      </c>
      <c r="D6" s="504" t="s">
        <v>69</v>
      </c>
      <c r="E6" s="504" t="s">
        <v>70</v>
      </c>
      <c r="F6" s="400" t="s">
        <v>71</v>
      </c>
      <c r="G6" s="505"/>
      <c r="H6" s="506" t="s">
        <v>72</v>
      </c>
      <c r="I6" s="507" t="s">
        <v>437</v>
      </c>
      <c r="J6" s="508" t="s">
        <v>74</v>
      </c>
      <c r="K6" s="508" t="s">
        <v>75</v>
      </c>
      <c r="L6" s="508" t="s">
        <v>76</v>
      </c>
      <c r="M6" s="509" t="s">
        <v>77</v>
      </c>
      <c r="N6" s="509" t="s">
        <v>78</v>
      </c>
      <c r="O6" s="509" t="s">
        <v>79</v>
      </c>
      <c r="P6" s="509" t="s">
        <v>80</v>
      </c>
      <c r="Q6" s="507" t="str">
        <f>I6</f>
        <v>BAR_SAP-OG-SC</v>
      </c>
      <c r="S6" s="510">
        <v>1</v>
      </c>
      <c r="T6" s="511">
        <v>1</v>
      </c>
      <c r="U6" s="511">
        <v>1</v>
      </c>
      <c r="V6" s="511">
        <v>60</v>
      </c>
      <c r="W6" s="511">
        <v>60</v>
      </c>
      <c r="X6" s="512"/>
      <c r="Y6" s="513">
        <f t="shared" ref="Y6:Y13" si="0">S6*T6*V6*X6</f>
        <v>0</v>
      </c>
      <c r="Z6" s="473"/>
      <c r="AA6" s="499"/>
      <c r="AB6" s="511">
        <f t="shared" ref="AB6:AB13" si="1">T6</f>
        <v>1</v>
      </c>
      <c r="AC6" s="512"/>
      <c r="AD6" s="513">
        <f>AB6*AC6*12*S6</f>
        <v>0</v>
      </c>
      <c r="AE6" s="476"/>
      <c r="AF6" s="501"/>
      <c r="AG6" s="511">
        <f t="shared" ref="AG6:AG13" si="2">T6</f>
        <v>1</v>
      </c>
      <c r="AH6" s="512"/>
      <c r="AI6" s="513">
        <f t="shared" ref="AI6:AI13" si="3">AG6*AH6*12*S6</f>
        <v>0</v>
      </c>
    </row>
    <row r="7" spans="2:35" s="502" customFormat="1" ht="14.4" x14ac:dyDescent="0.25">
      <c r="B7" s="503" t="s">
        <v>81</v>
      </c>
      <c r="C7" s="504" t="s">
        <v>68</v>
      </c>
      <c r="D7" s="504" t="s">
        <v>69</v>
      </c>
      <c r="E7" s="504" t="s">
        <v>70</v>
      </c>
      <c r="F7" s="400" t="s">
        <v>82</v>
      </c>
      <c r="G7" s="505"/>
      <c r="H7" s="506" t="s">
        <v>72</v>
      </c>
      <c r="I7" s="507" t="s">
        <v>438</v>
      </c>
      <c r="J7" s="508" t="s">
        <v>74</v>
      </c>
      <c r="K7" s="508" t="s">
        <v>75</v>
      </c>
      <c r="L7" s="508" t="s">
        <v>76</v>
      </c>
      <c r="M7" s="509" t="s">
        <v>77</v>
      </c>
      <c r="N7" s="509" t="s">
        <v>78</v>
      </c>
      <c r="O7" s="509" t="s">
        <v>79</v>
      </c>
      <c r="P7" s="509" t="s">
        <v>80</v>
      </c>
      <c r="Q7" s="507" t="str">
        <f t="shared" ref="Q7:Q12" si="4">I7</f>
        <v>BAR_SAP-OG-SBW</v>
      </c>
      <c r="S7" s="510">
        <v>1</v>
      </c>
      <c r="T7" s="511">
        <v>1</v>
      </c>
      <c r="U7" s="511">
        <v>1</v>
      </c>
      <c r="V7" s="511">
        <v>60</v>
      </c>
      <c r="W7" s="511">
        <v>60</v>
      </c>
      <c r="X7" s="512"/>
      <c r="Y7" s="513">
        <f t="shared" si="0"/>
        <v>0</v>
      </c>
      <c r="Z7" s="473"/>
      <c r="AA7" s="499"/>
      <c r="AB7" s="511">
        <f t="shared" si="1"/>
        <v>1</v>
      </c>
      <c r="AC7" s="512"/>
      <c r="AD7" s="513">
        <f t="shared" ref="AD7:AD13" si="5">AB7*AC7*12*S7</f>
        <v>0</v>
      </c>
      <c r="AE7" s="476"/>
      <c r="AF7" s="501"/>
      <c r="AG7" s="511">
        <f t="shared" si="2"/>
        <v>1</v>
      </c>
      <c r="AH7" s="512"/>
      <c r="AI7" s="513">
        <f t="shared" si="3"/>
        <v>0</v>
      </c>
    </row>
    <row r="8" spans="2:35" s="502" customFormat="1" ht="14.4" x14ac:dyDescent="0.25">
      <c r="B8" s="503" t="s">
        <v>84</v>
      </c>
      <c r="C8" s="504" t="s">
        <v>68</v>
      </c>
      <c r="D8" s="504" t="s">
        <v>69</v>
      </c>
      <c r="E8" s="504" t="s">
        <v>70</v>
      </c>
      <c r="F8" s="400" t="s">
        <v>85</v>
      </c>
      <c r="G8" s="505"/>
      <c r="H8" s="506" t="s">
        <v>72</v>
      </c>
      <c r="I8" s="507" t="s">
        <v>439</v>
      </c>
      <c r="J8" s="508" t="s">
        <v>74</v>
      </c>
      <c r="K8" s="508" t="s">
        <v>75</v>
      </c>
      <c r="L8" s="508" t="s">
        <v>76</v>
      </c>
      <c r="M8" s="509" t="s">
        <v>77</v>
      </c>
      <c r="N8" s="509" t="s">
        <v>78</v>
      </c>
      <c r="O8" s="509" t="s">
        <v>79</v>
      </c>
      <c r="P8" s="509" t="s">
        <v>80</v>
      </c>
      <c r="Q8" s="507" t="str">
        <f t="shared" si="4"/>
        <v>BAR_SAP-OG-SST</v>
      </c>
      <c r="S8" s="510">
        <v>1</v>
      </c>
      <c r="T8" s="511">
        <v>1</v>
      </c>
      <c r="U8" s="511">
        <v>1</v>
      </c>
      <c r="V8" s="511">
        <v>60</v>
      </c>
      <c r="W8" s="511">
        <v>60</v>
      </c>
      <c r="X8" s="512"/>
      <c r="Y8" s="513">
        <f t="shared" si="0"/>
        <v>0</v>
      </c>
      <c r="Z8" s="473"/>
      <c r="AA8" s="499"/>
      <c r="AB8" s="511">
        <f t="shared" si="1"/>
        <v>1</v>
      </c>
      <c r="AC8" s="512"/>
      <c r="AD8" s="513">
        <f t="shared" si="5"/>
        <v>0</v>
      </c>
      <c r="AE8" s="476"/>
      <c r="AF8" s="501"/>
      <c r="AG8" s="511">
        <f t="shared" si="2"/>
        <v>1</v>
      </c>
      <c r="AH8" s="512"/>
      <c r="AI8" s="513">
        <f t="shared" si="3"/>
        <v>0</v>
      </c>
    </row>
    <row r="9" spans="2:35" s="502" customFormat="1" ht="14.4" x14ac:dyDescent="0.25">
      <c r="B9" s="503" t="s">
        <v>87</v>
      </c>
      <c r="C9" s="504" t="s">
        <v>68</v>
      </c>
      <c r="D9" s="504" t="s">
        <v>69</v>
      </c>
      <c r="E9" s="504" t="s">
        <v>70</v>
      </c>
      <c r="F9" s="400" t="s">
        <v>88</v>
      </c>
      <c r="G9" s="505"/>
      <c r="H9" s="506" t="s">
        <v>72</v>
      </c>
      <c r="I9" s="507" t="s">
        <v>440</v>
      </c>
      <c r="J9" s="508" t="s">
        <v>74</v>
      </c>
      <c r="K9" s="508" t="s">
        <v>75</v>
      </c>
      <c r="L9" s="508" t="s">
        <v>76</v>
      </c>
      <c r="M9" s="509" t="s">
        <v>77</v>
      </c>
      <c r="N9" s="509" t="s">
        <v>78</v>
      </c>
      <c r="O9" s="509" t="s">
        <v>79</v>
      </c>
      <c r="P9" s="509" t="s">
        <v>80</v>
      </c>
      <c r="Q9" s="507" t="str">
        <f t="shared" si="4"/>
        <v>BAR_SAP-OG-SPW</v>
      </c>
      <c r="S9" s="510">
        <v>1</v>
      </c>
      <c r="T9" s="511">
        <v>1</v>
      </c>
      <c r="U9" s="511">
        <v>1</v>
      </c>
      <c r="V9" s="511">
        <v>60</v>
      </c>
      <c r="W9" s="511">
        <v>60</v>
      </c>
      <c r="X9" s="512"/>
      <c r="Y9" s="513">
        <f t="shared" si="0"/>
        <v>0</v>
      </c>
      <c r="Z9" s="473"/>
      <c r="AA9" s="499"/>
      <c r="AB9" s="511">
        <f t="shared" si="1"/>
        <v>1</v>
      </c>
      <c r="AC9" s="512"/>
      <c r="AD9" s="513">
        <f t="shared" si="5"/>
        <v>0</v>
      </c>
      <c r="AE9" s="476"/>
      <c r="AF9" s="501"/>
      <c r="AG9" s="511">
        <f t="shared" si="2"/>
        <v>1</v>
      </c>
      <c r="AH9" s="512"/>
      <c r="AI9" s="513">
        <f t="shared" si="3"/>
        <v>0</v>
      </c>
    </row>
    <row r="10" spans="2:35" s="502" customFormat="1" ht="14.4" x14ac:dyDescent="0.25">
      <c r="B10" s="503" t="s">
        <v>90</v>
      </c>
      <c r="C10" s="504" t="s">
        <v>68</v>
      </c>
      <c r="D10" s="504" t="s">
        <v>69</v>
      </c>
      <c r="E10" s="504" t="s">
        <v>70</v>
      </c>
      <c r="F10" s="400" t="s">
        <v>91</v>
      </c>
      <c r="G10" s="505"/>
      <c r="H10" s="506" t="s">
        <v>72</v>
      </c>
      <c r="I10" s="507" t="s">
        <v>441</v>
      </c>
      <c r="J10" s="508" t="s">
        <v>74</v>
      </c>
      <c r="K10" s="508" t="s">
        <v>75</v>
      </c>
      <c r="L10" s="508" t="s">
        <v>76</v>
      </c>
      <c r="M10" s="509" t="s">
        <v>77</v>
      </c>
      <c r="N10" s="509" t="s">
        <v>78</v>
      </c>
      <c r="O10" s="509" t="s">
        <v>79</v>
      </c>
      <c r="P10" s="509" t="s">
        <v>80</v>
      </c>
      <c r="Q10" s="507" t="str">
        <f t="shared" si="4"/>
        <v>BAR_SAP-OG-SJS</v>
      </c>
      <c r="S10" s="510">
        <v>1</v>
      </c>
      <c r="T10" s="511">
        <v>1</v>
      </c>
      <c r="U10" s="511">
        <v>1</v>
      </c>
      <c r="V10" s="511">
        <v>60</v>
      </c>
      <c r="W10" s="511">
        <v>60</v>
      </c>
      <c r="X10" s="512"/>
      <c r="Y10" s="513">
        <f t="shared" si="0"/>
        <v>0</v>
      </c>
      <c r="Z10" s="473"/>
      <c r="AA10" s="499"/>
      <c r="AB10" s="511">
        <f t="shared" si="1"/>
        <v>1</v>
      </c>
      <c r="AC10" s="512"/>
      <c r="AD10" s="513">
        <f t="shared" si="5"/>
        <v>0</v>
      </c>
      <c r="AE10" s="476"/>
      <c r="AF10" s="501"/>
      <c r="AG10" s="511">
        <f t="shared" si="2"/>
        <v>1</v>
      </c>
      <c r="AH10" s="512"/>
      <c r="AI10" s="513">
        <f t="shared" si="3"/>
        <v>0</v>
      </c>
    </row>
    <row r="11" spans="2:35" s="502" customFormat="1" ht="14.4" x14ac:dyDescent="0.25">
      <c r="B11" s="503" t="s">
        <v>93</v>
      </c>
      <c r="C11" s="504" t="s">
        <v>68</v>
      </c>
      <c r="D11" s="504" t="s">
        <v>69</v>
      </c>
      <c r="E11" s="504" t="s">
        <v>70</v>
      </c>
      <c r="F11" s="400" t="s">
        <v>94</v>
      </c>
      <c r="G11" s="505"/>
      <c r="H11" s="506" t="s">
        <v>72</v>
      </c>
      <c r="I11" s="507" t="s">
        <v>442</v>
      </c>
      <c r="J11" s="508" t="s">
        <v>74</v>
      </c>
      <c r="K11" s="508" t="s">
        <v>75</v>
      </c>
      <c r="L11" s="508" t="s">
        <v>76</v>
      </c>
      <c r="M11" s="509" t="s">
        <v>77</v>
      </c>
      <c r="N11" s="509" t="s">
        <v>78</v>
      </c>
      <c r="O11" s="509" t="s">
        <v>79</v>
      </c>
      <c r="P11" s="509" t="s">
        <v>80</v>
      </c>
      <c r="Q11" s="507" t="str">
        <f t="shared" si="4"/>
        <v>BAR_SAP-OG-SJW</v>
      </c>
      <c r="S11" s="510">
        <v>1</v>
      </c>
      <c r="T11" s="511">
        <v>1</v>
      </c>
      <c r="U11" s="511">
        <v>1</v>
      </c>
      <c r="V11" s="511">
        <v>60</v>
      </c>
      <c r="W11" s="511">
        <v>60</v>
      </c>
      <c r="X11" s="512"/>
      <c r="Y11" s="513">
        <f t="shared" si="0"/>
        <v>0</v>
      </c>
      <c r="Z11" s="473"/>
      <c r="AA11" s="499"/>
      <c r="AB11" s="511">
        <f t="shared" si="1"/>
        <v>1</v>
      </c>
      <c r="AC11" s="512"/>
      <c r="AD11" s="513">
        <f t="shared" si="5"/>
        <v>0</v>
      </c>
      <c r="AE11" s="476"/>
      <c r="AF11" s="501"/>
      <c r="AG11" s="511">
        <f t="shared" si="2"/>
        <v>1</v>
      </c>
      <c r="AH11" s="512"/>
      <c r="AI11" s="513">
        <f t="shared" si="3"/>
        <v>0</v>
      </c>
    </row>
    <row r="12" spans="2:35" s="502" customFormat="1" ht="14.4" x14ac:dyDescent="0.25">
      <c r="B12" s="503" t="s">
        <v>96</v>
      </c>
      <c r="C12" s="504" t="s">
        <v>68</v>
      </c>
      <c r="D12" s="504" t="s">
        <v>69</v>
      </c>
      <c r="E12" s="504" t="s">
        <v>70</v>
      </c>
      <c r="F12" s="400" t="s">
        <v>97</v>
      </c>
      <c r="G12" s="505"/>
      <c r="H12" s="506" t="s">
        <v>72</v>
      </c>
      <c r="I12" s="507" t="s">
        <v>443</v>
      </c>
      <c r="J12" s="508" t="s">
        <v>74</v>
      </c>
      <c r="K12" s="508" t="s">
        <v>75</v>
      </c>
      <c r="L12" s="508" t="s">
        <v>76</v>
      </c>
      <c r="M12" s="509" t="s">
        <v>77</v>
      </c>
      <c r="N12" s="509" t="s">
        <v>78</v>
      </c>
      <c r="O12" s="509" t="s">
        <v>79</v>
      </c>
      <c r="P12" s="509" t="s">
        <v>80</v>
      </c>
      <c r="Q12" s="507" t="str">
        <f t="shared" si="4"/>
        <v>BAR_SAP-OG-SJX</v>
      </c>
      <c r="S12" s="510">
        <v>1</v>
      </c>
      <c r="T12" s="511">
        <v>1</v>
      </c>
      <c r="U12" s="511">
        <v>1</v>
      </c>
      <c r="V12" s="511">
        <v>60</v>
      </c>
      <c r="W12" s="511">
        <v>60</v>
      </c>
      <c r="X12" s="512"/>
      <c r="Y12" s="513">
        <f t="shared" si="0"/>
        <v>0</v>
      </c>
      <c r="Z12" s="473"/>
      <c r="AA12" s="499"/>
      <c r="AB12" s="511">
        <f t="shared" si="1"/>
        <v>1</v>
      </c>
      <c r="AC12" s="512"/>
      <c r="AD12" s="513">
        <f t="shared" si="5"/>
        <v>0</v>
      </c>
      <c r="AE12" s="476"/>
      <c r="AF12" s="501"/>
      <c r="AG12" s="511">
        <f t="shared" si="2"/>
        <v>1</v>
      </c>
      <c r="AH12" s="512"/>
      <c r="AI12" s="513">
        <f t="shared" si="3"/>
        <v>0</v>
      </c>
    </row>
    <row r="13" spans="2:35" s="502" customFormat="1" ht="14.4" x14ac:dyDescent="0.25">
      <c r="B13" s="503" t="s">
        <v>99</v>
      </c>
      <c r="C13" s="504" t="s">
        <v>68</v>
      </c>
      <c r="D13" s="504" t="s">
        <v>69</v>
      </c>
      <c r="E13" s="504" t="s">
        <v>70</v>
      </c>
      <c r="F13" s="514" t="s">
        <v>100</v>
      </c>
      <c r="G13" s="505"/>
      <c r="H13" s="506" t="s">
        <v>72</v>
      </c>
      <c r="I13" s="507" t="s">
        <v>444</v>
      </c>
      <c r="J13" s="508" t="s">
        <v>74</v>
      </c>
      <c r="K13" s="508" t="s">
        <v>75</v>
      </c>
      <c r="L13" s="508" t="s">
        <v>76</v>
      </c>
      <c r="M13" s="509" t="s">
        <v>77</v>
      </c>
      <c r="N13" s="509" t="s">
        <v>78</v>
      </c>
      <c r="O13" s="509" t="s">
        <v>79</v>
      </c>
      <c r="P13" s="509" t="s">
        <v>80</v>
      </c>
      <c r="Q13" s="507" t="str">
        <f>I13&amp;""</f>
        <v>BAR_SAP-OD-PZ2</v>
      </c>
      <c r="R13" s="515"/>
      <c r="S13" s="510">
        <v>1</v>
      </c>
      <c r="T13" s="511">
        <v>1</v>
      </c>
      <c r="U13" s="511">
        <v>1</v>
      </c>
      <c r="V13" s="511">
        <v>60</v>
      </c>
      <c r="W13" s="511">
        <v>60</v>
      </c>
      <c r="X13" s="512"/>
      <c r="Y13" s="513">
        <f t="shared" si="0"/>
        <v>0</v>
      </c>
      <c r="Z13" s="473"/>
      <c r="AA13" s="499"/>
      <c r="AB13" s="511">
        <f t="shared" si="1"/>
        <v>1</v>
      </c>
      <c r="AC13" s="512"/>
      <c r="AD13" s="513">
        <f t="shared" si="5"/>
        <v>0</v>
      </c>
      <c r="AE13" s="476"/>
      <c r="AF13" s="501"/>
      <c r="AG13" s="511">
        <f t="shared" si="2"/>
        <v>1</v>
      </c>
      <c r="AH13" s="512"/>
      <c r="AI13" s="513">
        <f t="shared" si="3"/>
        <v>0</v>
      </c>
    </row>
    <row r="14" spans="2:35" s="502" customFormat="1" ht="14.4" x14ac:dyDescent="0.25">
      <c r="B14" s="516" t="s">
        <v>445</v>
      </c>
      <c r="C14" s="517" t="s">
        <v>68</v>
      </c>
      <c r="D14" s="517" t="s">
        <v>69</v>
      </c>
      <c r="E14" s="518" t="s">
        <v>446</v>
      </c>
      <c r="F14" s="401"/>
      <c r="G14" s="401"/>
      <c r="H14" s="519"/>
      <c r="I14" s="520"/>
      <c r="J14" s="521"/>
      <c r="K14" s="521"/>
      <c r="L14" s="521"/>
      <c r="M14" s="522"/>
      <c r="N14" s="522"/>
      <c r="O14" s="522"/>
      <c r="P14" s="522"/>
      <c r="Q14" s="520"/>
      <c r="S14" s="523"/>
      <c r="T14" s="524"/>
      <c r="U14" s="524"/>
      <c r="V14" s="524"/>
      <c r="W14" s="524"/>
      <c r="X14" s="525"/>
      <c r="Y14" s="526"/>
      <c r="Z14" s="473"/>
      <c r="AA14" s="499"/>
      <c r="AB14" s="524"/>
      <c r="AC14" s="525"/>
      <c r="AD14" s="526"/>
      <c r="AE14" s="476"/>
      <c r="AF14" s="501"/>
      <c r="AG14" s="524"/>
      <c r="AH14" s="525"/>
      <c r="AI14" s="526"/>
    </row>
    <row r="15" spans="2:35" s="502" customFormat="1" ht="14.4" x14ac:dyDescent="0.25">
      <c r="B15" s="516" t="s">
        <v>447</v>
      </c>
      <c r="C15" s="517" t="s">
        <v>68</v>
      </c>
      <c r="D15" s="517" t="s">
        <v>69</v>
      </c>
      <c r="E15" s="518" t="s">
        <v>446</v>
      </c>
      <c r="F15" s="401"/>
      <c r="G15" s="401"/>
      <c r="H15" s="519"/>
      <c r="I15" s="520"/>
      <c r="J15" s="521"/>
      <c r="K15" s="521"/>
      <c r="L15" s="521"/>
      <c r="M15" s="522"/>
      <c r="N15" s="522"/>
      <c r="O15" s="522"/>
      <c r="P15" s="522"/>
      <c r="Q15" s="520"/>
      <c r="S15" s="523"/>
      <c r="T15" s="524"/>
      <c r="U15" s="524"/>
      <c r="V15" s="524"/>
      <c r="W15" s="524"/>
      <c r="X15" s="525"/>
      <c r="Y15" s="526"/>
      <c r="Z15" s="473"/>
      <c r="AA15" s="499"/>
      <c r="AB15" s="524"/>
      <c r="AC15" s="525"/>
      <c r="AD15" s="526"/>
      <c r="AE15" s="476"/>
      <c r="AF15" s="501"/>
      <c r="AG15" s="524"/>
      <c r="AH15" s="525"/>
      <c r="AI15" s="526"/>
    </row>
    <row r="16" spans="2:35" s="502" customFormat="1" ht="14.4" x14ac:dyDescent="0.25">
      <c r="B16" s="516" t="s">
        <v>448</v>
      </c>
      <c r="C16" s="517" t="s">
        <v>68</v>
      </c>
      <c r="D16" s="517" t="s">
        <v>69</v>
      </c>
      <c r="E16" s="518" t="s">
        <v>446</v>
      </c>
      <c r="F16" s="401"/>
      <c r="G16" s="401"/>
      <c r="H16" s="519"/>
      <c r="I16" s="520"/>
      <c r="J16" s="521"/>
      <c r="K16" s="521"/>
      <c r="L16" s="521"/>
      <c r="M16" s="522"/>
      <c r="N16" s="522"/>
      <c r="O16" s="522"/>
      <c r="P16" s="522"/>
      <c r="Q16" s="520"/>
      <c r="S16" s="523"/>
      <c r="T16" s="524"/>
      <c r="U16" s="524"/>
      <c r="V16" s="524"/>
      <c r="W16" s="524"/>
      <c r="X16" s="525"/>
      <c r="Y16" s="526"/>
      <c r="Z16" s="473"/>
      <c r="AA16" s="499"/>
      <c r="AB16" s="524"/>
      <c r="AC16" s="525"/>
      <c r="AD16" s="526"/>
      <c r="AE16" s="476"/>
      <c r="AF16" s="501"/>
      <c r="AG16" s="524"/>
      <c r="AH16" s="525"/>
      <c r="AI16" s="526"/>
    </row>
    <row r="17" spans="2:35" s="502" customFormat="1" ht="14.4" x14ac:dyDescent="0.25">
      <c r="B17" s="516" t="s">
        <v>449</v>
      </c>
      <c r="C17" s="517" t="s">
        <v>68</v>
      </c>
      <c r="D17" s="517" t="s">
        <v>69</v>
      </c>
      <c r="E17" s="518" t="s">
        <v>446</v>
      </c>
      <c r="F17" s="401"/>
      <c r="G17" s="401"/>
      <c r="H17" s="519"/>
      <c r="I17" s="520"/>
      <c r="J17" s="521"/>
      <c r="K17" s="521"/>
      <c r="L17" s="521"/>
      <c r="M17" s="522"/>
      <c r="N17" s="522"/>
      <c r="O17" s="522"/>
      <c r="P17" s="522"/>
      <c r="Q17" s="520"/>
      <c r="S17" s="523"/>
      <c r="T17" s="524"/>
      <c r="U17" s="524"/>
      <c r="V17" s="524"/>
      <c r="W17" s="524"/>
      <c r="X17" s="525"/>
      <c r="Y17" s="526"/>
      <c r="Z17" s="473"/>
      <c r="AA17" s="499"/>
      <c r="AB17" s="524"/>
      <c r="AC17" s="525"/>
      <c r="AD17" s="526"/>
      <c r="AE17" s="476"/>
      <c r="AF17" s="501"/>
      <c r="AG17" s="524"/>
      <c r="AH17" s="525"/>
      <c r="AI17" s="526"/>
    </row>
    <row r="18" spans="2:35" s="502" customFormat="1" ht="14.4" x14ac:dyDescent="0.25">
      <c r="B18" s="516" t="s">
        <v>450</v>
      </c>
      <c r="C18" s="517" t="s">
        <v>68</v>
      </c>
      <c r="D18" s="517" t="s">
        <v>69</v>
      </c>
      <c r="E18" s="518" t="s">
        <v>446</v>
      </c>
      <c r="F18" s="401"/>
      <c r="G18" s="401"/>
      <c r="H18" s="519"/>
      <c r="I18" s="520"/>
      <c r="J18" s="521"/>
      <c r="K18" s="521"/>
      <c r="L18" s="521"/>
      <c r="M18" s="522"/>
      <c r="N18" s="522"/>
      <c r="O18" s="522"/>
      <c r="P18" s="522"/>
      <c r="Q18" s="520"/>
      <c r="S18" s="523"/>
      <c r="T18" s="524"/>
      <c r="U18" s="524"/>
      <c r="V18" s="524"/>
      <c r="W18" s="524"/>
      <c r="X18" s="525"/>
      <c r="Y18" s="526"/>
      <c r="Z18" s="473"/>
      <c r="AA18" s="499"/>
      <c r="AB18" s="524"/>
      <c r="AC18" s="525"/>
      <c r="AD18" s="526"/>
      <c r="AE18" s="476"/>
      <c r="AF18" s="501"/>
      <c r="AG18" s="524"/>
      <c r="AH18" s="525"/>
      <c r="AI18" s="526"/>
    </row>
    <row r="19" spans="2:35" s="502" customFormat="1" ht="14.4" x14ac:dyDescent="0.25">
      <c r="B19" s="516" t="s">
        <v>451</v>
      </c>
      <c r="C19" s="517" t="s">
        <v>68</v>
      </c>
      <c r="D19" s="517" t="s">
        <v>69</v>
      </c>
      <c r="E19" s="518" t="s">
        <v>446</v>
      </c>
      <c r="F19" s="401"/>
      <c r="G19" s="401"/>
      <c r="H19" s="519"/>
      <c r="I19" s="520"/>
      <c r="J19" s="521"/>
      <c r="K19" s="521"/>
      <c r="L19" s="521"/>
      <c r="M19" s="522"/>
      <c r="N19" s="522"/>
      <c r="O19" s="522"/>
      <c r="P19" s="522"/>
      <c r="Q19" s="520"/>
      <c r="S19" s="523"/>
      <c r="T19" s="524"/>
      <c r="U19" s="524"/>
      <c r="V19" s="524"/>
      <c r="W19" s="524"/>
      <c r="X19" s="525"/>
      <c r="Y19" s="526"/>
      <c r="Z19" s="473"/>
      <c r="AA19" s="499"/>
      <c r="AB19" s="524"/>
      <c r="AC19" s="525"/>
      <c r="AD19" s="526"/>
      <c r="AE19" s="476"/>
      <c r="AF19" s="501"/>
      <c r="AG19" s="524"/>
      <c r="AH19" s="525"/>
      <c r="AI19" s="526"/>
    </row>
    <row r="20" spans="2:35" s="502" customFormat="1" ht="14.4" x14ac:dyDescent="0.25">
      <c r="B20" s="516" t="s">
        <v>452</v>
      </c>
      <c r="C20" s="517" t="s">
        <v>68</v>
      </c>
      <c r="D20" s="517" t="s">
        <v>69</v>
      </c>
      <c r="E20" s="518" t="s">
        <v>446</v>
      </c>
      <c r="F20" s="401"/>
      <c r="G20" s="401"/>
      <c r="H20" s="519"/>
      <c r="I20" s="520"/>
      <c r="J20" s="521"/>
      <c r="K20" s="521"/>
      <c r="L20" s="521"/>
      <c r="M20" s="522"/>
      <c r="N20" s="522"/>
      <c r="O20" s="522"/>
      <c r="P20" s="522"/>
      <c r="Q20" s="520"/>
      <c r="S20" s="523"/>
      <c r="T20" s="524"/>
      <c r="U20" s="524"/>
      <c r="V20" s="524"/>
      <c r="W20" s="524"/>
      <c r="X20" s="525"/>
      <c r="Y20" s="526"/>
      <c r="Z20" s="473"/>
      <c r="AA20" s="499"/>
      <c r="AB20" s="524"/>
      <c r="AC20" s="525"/>
      <c r="AD20" s="526"/>
      <c r="AE20" s="476"/>
      <c r="AF20" s="501"/>
      <c r="AG20" s="524"/>
      <c r="AH20" s="525"/>
      <c r="AI20" s="526"/>
    </row>
    <row r="21" spans="2:35" s="502" customFormat="1" ht="14.4" x14ac:dyDescent="0.25">
      <c r="B21" s="516" t="s">
        <v>453</v>
      </c>
      <c r="C21" s="517" t="s">
        <v>68</v>
      </c>
      <c r="D21" s="517" t="s">
        <v>69</v>
      </c>
      <c r="E21" s="518" t="s">
        <v>446</v>
      </c>
      <c r="F21" s="527"/>
      <c r="G21" s="527"/>
      <c r="H21" s="519"/>
      <c r="I21" s="520"/>
      <c r="J21" s="521"/>
      <c r="K21" s="521"/>
      <c r="L21" s="521"/>
      <c r="M21" s="522"/>
      <c r="N21" s="522"/>
      <c r="O21" s="522"/>
      <c r="P21" s="522"/>
      <c r="Q21" s="520"/>
      <c r="R21" s="515"/>
      <c r="S21" s="523"/>
      <c r="T21" s="524"/>
      <c r="U21" s="524"/>
      <c r="V21" s="524"/>
      <c r="W21" s="524"/>
      <c r="X21" s="525"/>
      <c r="Y21" s="526"/>
      <c r="Z21" s="473"/>
      <c r="AA21" s="499"/>
      <c r="AB21" s="524"/>
      <c r="AC21" s="525"/>
      <c r="AD21" s="526"/>
      <c r="AE21" s="476"/>
      <c r="AF21" s="501"/>
      <c r="AG21" s="524"/>
      <c r="AH21" s="525"/>
      <c r="AI21" s="526"/>
    </row>
    <row r="22" spans="2:35" s="502" customFormat="1" ht="14.4" x14ac:dyDescent="0.25">
      <c r="B22" s="516" t="s">
        <v>454</v>
      </c>
      <c r="C22" s="517" t="s">
        <v>68</v>
      </c>
      <c r="D22" s="517" t="s">
        <v>69</v>
      </c>
      <c r="E22" s="518" t="s">
        <v>446</v>
      </c>
      <c r="F22" s="401"/>
      <c r="G22" s="401"/>
      <c r="H22" s="519"/>
      <c r="I22" s="520"/>
      <c r="J22" s="521"/>
      <c r="K22" s="521"/>
      <c r="L22" s="521"/>
      <c r="M22" s="522"/>
      <c r="N22" s="522"/>
      <c r="O22" s="522"/>
      <c r="P22" s="522"/>
      <c r="Q22" s="520"/>
      <c r="S22" s="523"/>
      <c r="T22" s="524"/>
      <c r="U22" s="524"/>
      <c r="V22" s="524"/>
      <c r="W22" s="524"/>
      <c r="X22" s="525"/>
      <c r="Y22" s="526"/>
      <c r="Z22" s="473"/>
      <c r="AA22" s="499"/>
      <c r="AB22" s="524"/>
      <c r="AC22" s="525"/>
      <c r="AD22" s="526"/>
      <c r="AE22" s="476"/>
      <c r="AF22" s="501"/>
      <c r="AG22" s="524"/>
      <c r="AH22" s="525"/>
      <c r="AI22" s="526"/>
    </row>
    <row r="23" spans="2:35" s="502" customFormat="1" ht="14.4" x14ac:dyDescent="0.25">
      <c r="B23" s="516" t="s">
        <v>455</v>
      </c>
      <c r="C23" s="517" t="s">
        <v>68</v>
      </c>
      <c r="D23" s="517" t="s">
        <v>69</v>
      </c>
      <c r="E23" s="518" t="s">
        <v>446</v>
      </c>
      <c r="F23" s="401"/>
      <c r="G23" s="401"/>
      <c r="H23" s="519"/>
      <c r="I23" s="520"/>
      <c r="J23" s="521"/>
      <c r="K23" s="521"/>
      <c r="L23" s="521"/>
      <c r="M23" s="522"/>
      <c r="N23" s="522"/>
      <c r="O23" s="522"/>
      <c r="P23" s="522"/>
      <c r="Q23" s="520"/>
      <c r="S23" s="523"/>
      <c r="T23" s="524"/>
      <c r="U23" s="524"/>
      <c r="V23" s="524"/>
      <c r="W23" s="524"/>
      <c r="X23" s="525"/>
      <c r="Y23" s="526"/>
      <c r="Z23" s="473"/>
      <c r="AA23" s="499"/>
      <c r="AB23" s="524"/>
      <c r="AC23" s="525"/>
      <c r="AD23" s="526"/>
      <c r="AE23" s="476"/>
      <c r="AF23" s="501"/>
      <c r="AG23" s="524"/>
      <c r="AH23" s="525"/>
      <c r="AI23" s="526"/>
    </row>
    <row r="24" spans="2:35" s="502" customFormat="1" ht="14.4" x14ac:dyDescent="0.25">
      <c r="B24" s="516" t="s">
        <v>456</v>
      </c>
      <c r="C24" s="517" t="s">
        <v>68</v>
      </c>
      <c r="D24" s="517" t="s">
        <v>69</v>
      </c>
      <c r="E24" s="518" t="s">
        <v>446</v>
      </c>
      <c r="F24" s="401"/>
      <c r="G24" s="401"/>
      <c r="H24" s="519"/>
      <c r="I24" s="520"/>
      <c r="J24" s="521"/>
      <c r="K24" s="521"/>
      <c r="L24" s="521"/>
      <c r="M24" s="522"/>
      <c r="N24" s="522"/>
      <c r="O24" s="522"/>
      <c r="P24" s="522"/>
      <c r="Q24" s="520"/>
      <c r="S24" s="523"/>
      <c r="T24" s="524"/>
      <c r="U24" s="524"/>
      <c r="V24" s="524"/>
      <c r="W24" s="524"/>
      <c r="X24" s="525"/>
      <c r="Y24" s="526"/>
      <c r="Z24" s="473"/>
      <c r="AA24" s="499"/>
      <c r="AB24" s="524"/>
      <c r="AC24" s="525"/>
      <c r="AD24" s="526"/>
      <c r="AE24" s="476"/>
      <c r="AF24" s="501"/>
      <c r="AG24" s="524"/>
      <c r="AH24" s="525"/>
      <c r="AI24" s="526"/>
    </row>
    <row r="25" spans="2:35" s="502" customFormat="1" ht="14.4" x14ac:dyDescent="0.25">
      <c r="B25" s="516" t="s">
        <v>457</v>
      </c>
      <c r="C25" s="517" t="s">
        <v>68</v>
      </c>
      <c r="D25" s="517" t="s">
        <v>69</v>
      </c>
      <c r="E25" s="518" t="s">
        <v>446</v>
      </c>
      <c r="F25" s="401"/>
      <c r="G25" s="401"/>
      <c r="H25" s="519"/>
      <c r="I25" s="520"/>
      <c r="J25" s="521"/>
      <c r="K25" s="521"/>
      <c r="L25" s="521"/>
      <c r="M25" s="522"/>
      <c r="N25" s="522"/>
      <c r="O25" s="522"/>
      <c r="P25" s="522"/>
      <c r="Q25" s="520"/>
      <c r="S25" s="523"/>
      <c r="T25" s="524"/>
      <c r="U25" s="524"/>
      <c r="V25" s="524"/>
      <c r="W25" s="524"/>
      <c r="X25" s="525"/>
      <c r="Y25" s="526"/>
      <c r="Z25" s="473"/>
      <c r="AA25" s="499"/>
      <c r="AB25" s="524"/>
      <c r="AC25" s="525"/>
      <c r="AD25" s="526"/>
      <c r="AE25" s="476"/>
      <c r="AF25" s="501"/>
      <c r="AG25" s="524"/>
      <c r="AH25" s="525"/>
      <c r="AI25" s="526"/>
    </row>
    <row r="26" spans="2:35" s="502" customFormat="1" ht="14.4" x14ac:dyDescent="0.25">
      <c r="B26" s="516" t="s">
        <v>458</v>
      </c>
      <c r="C26" s="517" t="s">
        <v>68</v>
      </c>
      <c r="D26" s="517" t="s">
        <v>69</v>
      </c>
      <c r="E26" s="518" t="s">
        <v>446</v>
      </c>
      <c r="F26" s="401"/>
      <c r="G26" s="401"/>
      <c r="H26" s="519"/>
      <c r="I26" s="520"/>
      <c r="J26" s="521"/>
      <c r="K26" s="521"/>
      <c r="L26" s="521"/>
      <c r="M26" s="522"/>
      <c r="N26" s="522"/>
      <c r="O26" s="522"/>
      <c r="P26" s="522"/>
      <c r="Q26" s="520"/>
      <c r="S26" s="523"/>
      <c r="T26" s="524"/>
      <c r="U26" s="524"/>
      <c r="V26" s="524"/>
      <c r="W26" s="524"/>
      <c r="X26" s="525"/>
      <c r="Y26" s="526"/>
      <c r="Z26" s="473"/>
      <c r="AA26" s="499"/>
      <c r="AB26" s="524"/>
      <c r="AC26" s="525"/>
      <c r="AD26" s="526"/>
      <c r="AE26" s="476"/>
      <c r="AF26" s="501"/>
      <c r="AG26" s="524"/>
      <c r="AH26" s="525"/>
      <c r="AI26" s="526"/>
    </row>
    <row r="27" spans="2:35" s="502" customFormat="1" ht="14.4" x14ac:dyDescent="0.25">
      <c r="B27" s="516" t="s">
        <v>459</v>
      </c>
      <c r="C27" s="517" t="s">
        <v>68</v>
      </c>
      <c r="D27" s="517" t="s">
        <v>69</v>
      </c>
      <c r="E27" s="518" t="s">
        <v>446</v>
      </c>
      <c r="F27" s="401"/>
      <c r="G27" s="401"/>
      <c r="H27" s="519"/>
      <c r="I27" s="520"/>
      <c r="J27" s="521"/>
      <c r="K27" s="521"/>
      <c r="L27" s="521"/>
      <c r="M27" s="522"/>
      <c r="N27" s="522"/>
      <c r="O27" s="522"/>
      <c r="P27" s="522"/>
      <c r="Q27" s="520"/>
      <c r="S27" s="523"/>
      <c r="T27" s="524"/>
      <c r="U27" s="524"/>
      <c r="V27" s="524"/>
      <c r="W27" s="524"/>
      <c r="X27" s="525"/>
      <c r="Y27" s="526"/>
      <c r="Z27" s="473"/>
      <c r="AA27" s="499"/>
      <c r="AB27" s="524"/>
      <c r="AC27" s="525"/>
      <c r="AD27" s="526"/>
      <c r="AE27" s="476"/>
      <c r="AF27" s="501"/>
      <c r="AG27" s="524"/>
      <c r="AH27" s="525"/>
      <c r="AI27" s="526"/>
    </row>
    <row r="28" spans="2:35" s="502" customFormat="1" ht="14.4" x14ac:dyDescent="0.25">
      <c r="B28" s="516" t="s">
        <v>460</v>
      </c>
      <c r="C28" s="517" t="s">
        <v>68</v>
      </c>
      <c r="D28" s="517" t="s">
        <v>69</v>
      </c>
      <c r="E28" s="518" t="s">
        <v>446</v>
      </c>
      <c r="F28" s="401"/>
      <c r="G28" s="401"/>
      <c r="H28" s="519"/>
      <c r="I28" s="520"/>
      <c r="J28" s="521"/>
      <c r="K28" s="521"/>
      <c r="L28" s="521"/>
      <c r="M28" s="522"/>
      <c r="N28" s="522"/>
      <c r="O28" s="522"/>
      <c r="P28" s="522"/>
      <c r="Q28" s="520"/>
      <c r="S28" s="523"/>
      <c r="T28" s="524"/>
      <c r="U28" s="524"/>
      <c r="V28" s="524"/>
      <c r="W28" s="524"/>
      <c r="X28" s="525"/>
      <c r="Y28" s="526"/>
      <c r="Z28" s="473"/>
      <c r="AA28" s="499"/>
      <c r="AB28" s="524"/>
      <c r="AC28" s="525"/>
      <c r="AD28" s="526"/>
      <c r="AE28" s="476"/>
      <c r="AF28" s="501"/>
      <c r="AG28" s="524"/>
      <c r="AH28" s="525"/>
      <c r="AI28" s="526"/>
    </row>
    <row r="29" spans="2:35" s="502" customFormat="1" ht="14.4" x14ac:dyDescent="0.25">
      <c r="B29" s="516" t="s">
        <v>461</v>
      </c>
      <c r="C29" s="517" t="s">
        <v>68</v>
      </c>
      <c r="D29" s="517" t="s">
        <v>69</v>
      </c>
      <c r="E29" s="518" t="s">
        <v>446</v>
      </c>
      <c r="F29" s="401"/>
      <c r="G29" s="401"/>
      <c r="H29" s="519"/>
      <c r="I29" s="520"/>
      <c r="J29" s="521"/>
      <c r="K29" s="521"/>
      <c r="L29" s="521"/>
      <c r="M29" s="522"/>
      <c r="N29" s="522"/>
      <c r="O29" s="522"/>
      <c r="P29" s="522"/>
      <c r="Q29" s="520"/>
      <c r="S29" s="523"/>
      <c r="T29" s="524"/>
      <c r="U29" s="524"/>
      <c r="V29" s="524"/>
      <c r="W29" s="524"/>
      <c r="X29" s="525"/>
      <c r="Y29" s="526"/>
      <c r="Z29" s="473"/>
      <c r="AA29" s="499"/>
      <c r="AB29" s="524"/>
      <c r="AC29" s="525"/>
      <c r="AD29" s="526"/>
      <c r="AE29" s="476"/>
      <c r="AF29" s="501"/>
      <c r="AG29" s="524"/>
      <c r="AH29" s="525"/>
      <c r="AI29" s="526"/>
    </row>
    <row r="30" spans="2:35" s="502" customFormat="1" ht="14.4" x14ac:dyDescent="0.25">
      <c r="B30" s="516" t="s">
        <v>462</v>
      </c>
      <c r="C30" s="517" t="s">
        <v>68</v>
      </c>
      <c r="D30" s="517" t="s">
        <v>69</v>
      </c>
      <c r="E30" s="518" t="s">
        <v>446</v>
      </c>
      <c r="F30" s="401"/>
      <c r="G30" s="401"/>
      <c r="H30" s="519"/>
      <c r="I30" s="520"/>
      <c r="J30" s="521"/>
      <c r="K30" s="521"/>
      <c r="L30" s="521"/>
      <c r="M30" s="522"/>
      <c r="N30" s="522"/>
      <c r="O30" s="522"/>
      <c r="P30" s="522"/>
      <c r="Q30" s="520"/>
      <c r="S30" s="523"/>
      <c r="T30" s="524"/>
      <c r="U30" s="524"/>
      <c r="V30" s="524"/>
      <c r="W30" s="524"/>
      <c r="X30" s="525"/>
      <c r="Y30" s="526"/>
      <c r="Z30" s="473"/>
      <c r="AA30" s="499"/>
      <c r="AB30" s="524"/>
      <c r="AC30" s="525"/>
      <c r="AD30" s="526"/>
      <c r="AE30" s="476"/>
      <c r="AF30" s="501"/>
      <c r="AG30" s="524"/>
      <c r="AH30" s="525"/>
      <c r="AI30" s="526"/>
    </row>
    <row r="31" spans="2:35" s="502" customFormat="1" ht="14.4" x14ac:dyDescent="0.25">
      <c r="B31" s="516" t="s">
        <v>463</v>
      </c>
      <c r="C31" s="517" t="s">
        <v>68</v>
      </c>
      <c r="D31" s="517" t="s">
        <v>69</v>
      </c>
      <c r="E31" s="518" t="s">
        <v>446</v>
      </c>
      <c r="F31" s="401"/>
      <c r="G31" s="401"/>
      <c r="H31" s="519"/>
      <c r="I31" s="520"/>
      <c r="J31" s="521"/>
      <c r="K31" s="521"/>
      <c r="L31" s="521"/>
      <c r="M31" s="522"/>
      <c r="N31" s="522"/>
      <c r="O31" s="522"/>
      <c r="P31" s="522"/>
      <c r="Q31" s="520"/>
      <c r="S31" s="523"/>
      <c r="T31" s="524"/>
      <c r="U31" s="524"/>
      <c r="V31" s="524"/>
      <c r="W31" s="524"/>
      <c r="X31" s="525"/>
      <c r="Y31" s="526"/>
      <c r="Z31" s="473"/>
      <c r="AA31" s="499"/>
      <c r="AB31" s="524"/>
      <c r="AC31" s="525"/>
      <c r="AD31" s="526"/>
      <c r="AE31" s="476"/>
      <c r="AF31" s="501"/>
      <c r="AG31" s="524"/>
      <c r="AH31" s="525"/>
      <c r="AI31" s="526"/>
    </row>
    <row r="32" spans="2:35" s="502" customFormat="1" x14ac:dyDescent="0.25">
      <c r="B32" s="528"/>
      <c r="C32" s="528"/>
      <c r="D32" s="528"/>
      <c r="E32" s="528"/>
      <c r="F32" s="528" t="str">
        <f>"Zwischensumme "&amp;E6</f>
        <v>Zwischensumme Obligatorische Gesamtlandschaft</v>
      </c>
      <c r="G32" s="528"/>
      <c r="H32" s="528"/>
      <c r="I32" s="528"/>
      <c r="J32" s="528"/>
      <c r="K32" s="528"/>
      <c r="L32" s="528"/>
      <c r="M32" s="528"/>
      <c r="N32" s="528"/>
      <c r="O32" s="528"/>
      <c r="P32" s="528"/>
      <c r="Q32" s="528"/>
      <c r="S32" s="528"/>
      <c r="T32" s="528"/>
      <c r="U32" s="528"/>
      <c r="V32" s="528"/>
      <c r="W32" s="528"/>
      <c r="X32" s="528"/>
      <c r="Y32" s="529">
        <f>SUM(Y6:Y13)</f>
        <v>0</v>
      </c>
      <c r="Z32" s="473"/>
      <c r="AA32" s="499"/>
      <c r="AB32" s="528"/>
      <c r="AC32" s="528"/>
      <c r="AD32" s="529">
        <f>SUM(AD6:AD13)</f>
        <v>0</v>
      </c>
      <c r="AE32" s="476"/>
      <c r="AF32" s="501"/>
      <c r="AG32" s="528"/>
      <c r="AH32" s="528"/>
      <c r="AI32" s="529">
        <f>SUM(AI6:AI13)</f>
        <v>0</v>
      </c>
    </row>
    <row r="33" spans="2:35" s="502" customFormat="1" ht="14.4" x14ac:dyDescent="0.25">
      <c r="B33" s="530" t="s">
        <v>102</v>
      </c>
      <c r="C33" s="504" t="s">
        <v>103</v>
      </c>
      <c r="D33" s="504" t="s">
        <v>104</v>
      </c>
      <c r="E33" s="504" t="s">
        <v>105</v>
      </c>
      <c r="F33" s="514" t="s">
        <v>106</v>
      </c>
      <c r="G33" s="511"/>
      <c r="H33" s="506" t="s">
        <v>74</v>
      </c>
      <c r="I33" s="507" t="s">
        <v>464</v>
      </c>
      <c r="J33" s="508" t="s">
        <v>74</v>
      </c>
      <c r="K33" s="508" t="s">
        <v>75</v>
      </c>
      <c r="L33" s="508" t="s">
        <v>108</v>
      </c>
      <c r="M33" s="509" t="s">
        <v>77</v>
      </c>
      <c r="N33" s="509" t="s">
        <v>30</v>
      </c>
      <c r="O33" s="509" t="s">
        <v>30</v>
      </c>
      <c r="P33" s="509" t="s">
        <v>30</v>
      </c>
      <c r="Q33" s="507" t="str">
        <f>I33&amp;""</f>
        <v>BAR_SAP-BB-BER</v>
      </c>
      <c r="R33" s="515"/>
      <c r="S33" s="510">
        <v>1</v>
      </c>
      <c r="T33" s="511">
        <v>1</v>
      </c>
      <c r="U33" s="511">
        <v>1</v>
      </c>
      <c r="V33" s="511">
        <v>60</v>
      </c>
      <c r="W33" s="511">
        <v>60</v>
      </c>
      <c r="X33" s="512"/>
      <c r="Y33" s="513">
        <f>S33*T33*V33*X33</f>
        <v>0</v>
      </c>
      <c r="Z33" s="473"/>
      <c r="AA33" s="499"/>
      <c r="AB33" s="511">
        <f>T33</f>
        <v>1</v>
      </c>
      <c r="AC33" s="512"/>
      <c r="AD33" s="513">
        <f t="shared" ref="AD33:AD37" si="6">AB33*AC33*12*S33</f>
        <v>0</v>
      </c>
      <c r="AE33" s="476"/>
      <c r="AF33" s="501"/>
      <c r="AG33" s="511">
        <f>T33</f>
        <v>1</v>
      </c>
      <c r="AH33" s="512"/>
      <c r="AI33" s="513">
        <f>AG33*AH33*12*S33</f>
        <v>0</v>
      </c>
    </row>
    <row r="34" spans="2:35" s="502" customFormat="1" ht="14.4" x14ac:dyDescent="0.25">
      <c r="B34" s="516" t="s">
        <v>109</v>
      </c>
      <c r="C34" s="517" t="s">
        <v>103</v>
      </c>
      <c r="D34" s="517" t="s">
        <v>104</v>
      </c>
      <c r="E34" s="518" t="s">
        <v>446</v>
      </c>
      <c r="F34" s="527"/>
      <c r="G34" s="527"/>
      <c r="H34" s="519"/>
      <c r="I34" s="520"/>
      <c r="J34" s="521"/>
      <c r="K34" s="521"/>
      <c r="L34" s="521"/>
      <c r="M34" s="522"/>
      <c r="N34" s="522"/>
      <c r="O34" s="522"/>
      <c r="P34" s="522"/>
      <c r="Q34" s="520"/>
      <c r="R34" s="515"/>
      <c r="S34" s="523"/>
      <c r="T34" s="524"/>
      <c r="U34" s="524"/>
      <c r="V34" s="524"/>
      <c r="W34" s="524"/>
      <c r="X34" s="525"/>
      <c r="Y34" s="526"/>
      <c r="Z34" s="473"/>
      <c r="AA34" s="499"/>
      <c r="AB34" s="524"/>
      <c r="AC34" s="525"/>
      <c r="AD34" s="526"/>
      <c r="AE34" s="476"/>
      <c r="AF34" s="501"/>
      <c r="AG34" s="524"/>
      <c r="AH34" s="525"/>
      <c r="AI34" s="526"/>
    </row>
    <row r="35" spans="2:35" s="502" customFormat="1" ht="14.4" x14ac:dyDescent="0.25">
      <c r="B35" s="530" t="s">
        <v>115</v>
      </c>
      <c r="C35" s="504" t="s">
        <v>103</v>
      </c>
      <c r="D35" s="504" t="s">
        <v>104</v>
      </c>
      <c r="E35" s="504" t="s">
        <v>105</v>
      </c>
      <c r="F35" s="514" t="s">
        <v>110</v>
      </c>
      <c r="G35" s="511"/>
      <c r="H35" s="506" t="s">
        <v>74</v>
      </c>
      <c r="I35" s="507" t="s">
        <v>465</v>
      </c>
      <c r="J35" s="508" t="s">
        <v>74</v>
      </c>
      <c r="K35" s="508" t="s">
        <v>112</v>
      </c>
      <c r="L35" s="508" t="s">
        <v>113</v>
      </c>
      <c r="M35" s="509" t="s">
        <v>77</v>
      </c>
      <c r="N35" s="509" t="s">
        <v>114</v>
      </c>
      <c r="O35" s="509" t="s">
        <v>79</v>
      </c>
      <c r="P35" s="509" t="s">
        <v>30</v>
      </c>
      <c r="Q35" s="507" t="str">
        <f t="shared" ref="Q35:Q37" si="7">I35&amp;"-"&amp;N35</f>
        <v>BAR_SAP-BB-SID-Bronze</v>
      </c>
      <c r="R35" s="515"/>
      <c r="S35" s="510">
        <v>1</v>
      </c>
      <c r="T35" s="511">
        <v>27</v>
      </c>
      <c r="U35" s="511">
        <v>27</v>
      </c>
      <c r="V35" s="511">
        <v>60</v>
      </c>
      <c r="W35" s="511">
        <v>0</v>
      </c>
      <c r="X35" s="512"/>
      <c r="Y35" s="513">
        <f>S35*T35*V35*X35</f>
        <v>0</v>
      </c>
      <c r="Z35" s="473"/>
      <c r="AA35" s="499"/>
      <c r="AB35" s="511">
        <f>T35</f>
        <v>27</v>
      </c>
      <c r="AC35" s="513">
        <f>$X$35</f>
        <v>0</v>
      </c>
      <c r="AD35" s="513">
        <f t="shared" si="6"/>
        <v>0</v>
      </c>
      <c r="AE35" s="476"/>
      <c r="AF35" s="501"/>
      <c r="AG35" s="511">
        <f>T35</f>
        <v>27</v>
      </c>
      <c r="AH35" s="513">
        <f>$X$35</f>
        <v>0</v>
      </c>
      <c r="AI35" s="513">
        <f>AG35*AH35*12*S35</f>
        <v>0</v>
      </c>
    </row>
    <row r="36" spans="2:35" s="502" customFormat="1" ht="14.4" x14ac:dyDescent="0.25">
      <c r="B36" s="516" t="s">
        <v>466</v>
      </c>
      <c r="C36" s="517" t="s">
        <v>103</v>
      </c>
      <c r="D36" s="517" t="s">
        <v>104</v>
      </c>
      <c r="E36" s="518" t="s">
        <v>446</v>
      </c>
      <c r="F36" s="527"/>
      <c r="G36" s="527"/>
      <c r="H36" s="519"/>
      <c r="I36" s="520"/>
      <c r="J36" s="521"/>
      <c r="K36" s="521"/>
      <c r="L36" s="521"/>
      <c r="M36" s="522"/>
      <c r="N36" s="522"/>
      <c r="O36" s="522"/>
      <c r="P36" s="522"/>
      <c r="Q36" s="520"/>
      <c r="R36" s="515"/>
      <c r="S36" s="523"/>
      <c r="T36" s="524"/>
      <c r="U36" s="524"/>
      <c r="V36" s="524"/>
      <c r="W36" s="524"/>
      <c r="X36" s="525"/>
      <c r="Y36" s="526"/>
      <c r="Z36" s="473"/>
      <c r="AA36" s="499"/>
      <c r="AB36" s="524"/>
      <c r="AC36" s="525"/>
      <c r="AD36" s="526"/>
      <c r="AE36" s="476"/>
      <c r="AF36" s="501"/>
      <c r="AG36" s="524"/>
      <c r="AH36" s="525"/>
      <c r="AI36" s="526"/>
    </row>
    <row r="37" spans="2:35" s="502" customFormat="1" ht="14.4" x14ac:dyDescent="0.25">
      <c r="B37" s="530" t="s">
        <v>467</v>
      </c>
      <c r="C37" s="504" t="s">
        <v>103</v>
      </c>
      <c r="D37" s="504" t="s">
        <v>104</v>
      </c>
      <c r="E37" s="504" t="s">
        <v>105</v>
      </c>
      <c r="F37" s="514" t="s">
        <v>110</v>
      </c>
      <c r="G37" s="511"/>
      <c r="H37" s="506" t="s">
        <v>74</v>
      </c>
      <c r="I37" s="507" t="s">
        <v>465</v>
      </c>
      <c r="J37" s="508" t="s">
        <v>74</v>
      </c>
      <c r="K37" s="508" t="s">
        <v>112</v>
      </c>
      <c r="L37" s="508" t="s">
        <v>113</v>
      </c>
      <c r="M37" s="509" t="s">
        <v>77</v>
      </c>
      <c r="N37" s="509" t="s">
        <v>116</v>
      </c>
      <c r="O37" s="509" t="s">
        <v>79</v>
      </c>
      <c r="P37" s="509" t="s">
        <v>30</v>
      </c>
      <c r="Q37" s="507" t="str">
        <f t="shared" si="7"/>
        <v>BAR_SAP-BB-SID-Gold</v>
      </c>
      <c r="R37" s="515"/>
      <c r="S37" s="510">
        <v>1</v>
      </c>
      <c r="T37" s="511">
        <v>7</v>
      </c>
      <c r="U37" s="511">
        <v>7</v>
      </c>
      <c r="V37" s="511">
        <v>60</v>
      </c>
      <c r="W37" s="511">
        <v>0</v>
      </c>
      <c r="X37" s="512"/>
      <c r="Y37" s="513">
        <f>S37*T37*V37*X37</f>
        <v>0</v>
      </c>
      <c r="Z37" s="473"/>
      <c r="AA37" s="499"/>
      <c r="AB37" s="511">
        <f>T37</f>
        <v>7</v>
      </c>
      <c r="AC37" s="513">
        <f>$X$37</f>
        <v>0</v>
      </c>
      <c r="AD37" s="513">
        <f t="shared" si="6"/>
        <v>0</v>
      </c>
      <c r="AE37" s="476"/>
      <c r="AF37" s="501"/>
      <c r="AG37" s="511">
        <f>T37</f>
        <v>7</v>
      </c>
      <c r="AH37" s="513">
        <f>$X$37</f>
        <v>0</v>
      </c>
      <c r="AI37" s="513">
        <f>AG37*AH37*12*S37</f>
        <v>0</v>
      </c>
    </row>
    <row r="38" spans="2:35" s="502" customFormat="1" x14ac:dyDescent="0.25">
      <c r="B38" s="528"/>
      <c r="C38" s="528"/>
      <c r="D38" s="528"/>
      <c r="E38" s="528"/>
      <c r="F38" s="528" t="str">
        <f>"Zwischensumme "&amp;E33</f>
        <v xml:space="preserve">Zwischensumme SAP Basis Betriebsleistungen </v>
      </c>
      <c r="G38" s="528"/>
      <c r="H38" s="528"/>
      <c r="I38" s="528"/>
      <c r="J38" s="528"/>
      <c r="K38" s="528"/>
      <c r="L38" s="528"/>
      <c r="M38" s="528"/>
      <c r="N38" s="528"/>
      <c r="O38" s="528"/>
      <c r="P38" s="528"/>
      <c r="Q38" s="528"/>
      <c r="S38" s="528"/>
      <c r="T38" s="528"/>
      <c r="U38" s="528"/>
      <c r="V38" s="528"/>
      <c r="W38" s="528"/>
      <c r="X38" s="528"/>
      <c r="Y38" s="529">
        <f>SUM(Y33,Y35,Y37)</f>
        <v>0</v>
      </c>
      <c r="Z38" s="473"/>
      <c r="AA38" s="499"/>
      <c r="AB38" s="528"/>
      <c r="AC38" s="528"/>
      <c r="AD38" s="529">
        <f>SUM(AD33,AD35,AD37)</f>
        <v>0</v>
      </c>
      <c r="AE38" s="476"/>
      <c r="AF38" s="501"/>
      <c r="AG38" s="528"/>
      <c r="AH38" s="528"/>
      <c r="AI38" s="529">
        <f>SUM(AI33,AI35,AI37)</f>
        <v>0</v>
      </c>
    </row>
    <row r="39" spans="2:35" s="502" customFormat="1" ht="14.4" x14ac:dyDescent="0.25">
      <c r="B39" s="530" t="s">
        <v>117</v>
      </c>
      <c r="C39" s="504" t="s">
        <v>68</v>
      </c>
      <c r="D39" s="504" t="s">
        <v>69</v>
      </c>
      <c r="E39" s="504" t="s">
        <v>118</v>
      </c>
      <c r="F39" s="514" t="s">
        <v>119</v>
      </c>
      <c r="G39" s="511"/>
      <c r="H39" s="506" t="s">
        <v>72</v>
      </c>
      <c r="I39" s="507" t="s">
        <v>468</v>
      </c>
      <c r="J39" s="508" t="s">
        <v>72</v>
      </c>
      <c r="K39" s="508" t="s">
        <v>75</v>
      </c>
      <c r="L39" s="508" t="s">
        <v>76</v>
      </c>
      <c r="M39" s="509" t="s">
        <v>77</v>
      </c>
      <c r="N39" s="509" t="s">
        <v>78</v>
      </c>
      <c r="O39" s="509" t="s">
        <v>79</v>
      </c>
      <c r="P39" s="509" t="s">
        <v>80</v>
      </c>
      <c r="Q39" s="507" t="str">
        <f>I39&amp;""</f>
        <v>BAR_SAP-OE-EA</v>
      </c>
      <c r="S39" s="510">
        <v>0.9</v>
      </c>
      <c r="T39" s="511">
        <v>1</v>
      </c>
      <c r="U39" s="511" t="s">
        <v>30</v>
      </c>
      <c r="V39" s="511">
        <v>12</v>
      </c>
      <c r="W39" s="511">
        <v>3</v>
      </c>
      <c r="X39" s="512"/>
      <c r="Y39" s="513">
        <f t="shared" ref="Y39:Y50" si="8">S39*T39*V39*X39</f>
        <v>0</v>
      </c>
      <c r="Z39" s="473"/>
      <c r="AA39" s="499"/>
      <c r="AB39" s="511">
        <f t="shared" ref="AB39:AB50" si="9">T39</f>
        <v>1</v>
      </c>
      <c r="AC39" s="513">
        <f>$X$39</f>
        <v>0</v>
      </c>
      <c r="AD39" s="513">
        <f t="shared" ref="AD39:AD50" si="10">AB39*AC39*12*S39</f>
        <v>0</v>
      </c>
      <c r="AE39" s="476"/>
      <c r="AF39" s="501"/>
      <c r="AG39" s="511">
        <f t="shared" ref="AG39:AG50" si="11">T39</f>
        <v>1</v>
      </c>
      <c r="AH39" s="513">
        <f>X39</f>
        <v>0</v>
      </c>
      <c r="AI39" s="513">
        <f t="shared" ref="AI39:AI50" si="12">AG39*AH39*12*S39</f>
        <v>0</v>
      </c>
    </row>
    <row r="40" spans="2:35" s="502" customFormat="1" ht="14.4" x14ac:dyDescent="0.25">
      <c r="B40" s="530" t="s">
        <v>121</v>
      </c>
      <c r="C40" s="504" t="s">
        <v>68</v>
      </c>
      <c r="D40" s="504" t="s">
        <v>69</v>
      </c>
      <c r="E40" s="504" t="s">
        <v>118</v>
      </c>
      <c r="F40" s="514" t="s">
        <v>122</v>
      </c>
      <c r="G40" s="511"/>
      <c r="H40" s="506" t="s">
        <v>72</v>
      </c>
      <c r="I40" s="507" t="s">
        <v>469</v>
      </c>
      <c r="J40" s="508" t="s">
        <v>72</v>
      </c>
      <c r="K40" s="508" t="s">
        <v>75</v>
      </c>
      <c r="L40" s="508" t="s">
        <v>76</v>
      </c>
      <c r="M40" s="509" t="s">
        <v>77</v>
      </c>
      <c r="N40" s="509" t="s">
        <v>78</v>
      </c>
      <c r="O40" s="509" t="s">
        <v>79</v>
      </c>
      <c r="P40" s="509" t="s">
        <v>80</v>
      </c>
      <c r="Q40" s="507" t="str">
        <f t="shared" ref="Q40:Q50" si="13">I40&amp;""</f>
        <v>BAR_SAP-OE-PO</v>
      </c>
      <c r="S40" s="510">
        <v>0.1</v>
      </c>
      <c r="T40" s="511">
        <v>1</v>
      </c>
      <c r="U40" s="511" t="s">
        <v>30</v>
      </c>
      <c r="V40" s="511">
        <v>12</v>
      </c>
      <c r="W40" s="511">
        <v>3</v>
      </c>
      <c r="X40" s="512"/>
      <c r="Y40" s="513">
        <f t="shared" si="8"/>
        <v>0</v>
      </c>
      <c r="Z40" s="473"/>
      <c r="AA40" s="499"/>
      <c r="AB40" s="511">
        <f t="shared" si="9"/>
        <v>1</v>
      </c>
      <c r="AC40" s="513">
        <f>$X$40</f>
        <v>0</v>
      </c>
      <c r="AD40" s="513">
        <f t="shared" si="10"/>
        <v>0</v>
      </c>
      <c r="AE40" s="476"/>
      <c r="AF40" s="501"/>
      <c r="AG40" s="511">
        <f t="shared" si="11"/>
        <v>1</v>
      </c>
      <c r="AH40" s="513">
        <f t="shared" ref="AH40:AH50" si="14">X40</f>
        <v>0</v>
      </c>
      <c r="AI40" s="513">
        <f t="shared" si="12"/>
        <v>0</v>
      </c>
    </row>
    <row r="41" spans="2:35" s="502" customFormat="1" ht="14.4" x14ac:dyDescent="0.25">
      <c r="B41" s="530" t="s">
        <v>124</v>
      </c>
      <c r="C41" s="504" t="s">
        <v>68</v>
      </c>
      <c r="D41" s="504" t="s">
        <v>69</v>
      </c>
      <c r="E41" s="504" t="s">
        <v>118</v>
      </c>
      <c r="F41" s="514" t="s">
        <v>125</v>
      </c>
      <c r="G41" s="511"/>
      <c r="H41" s="506" t="s">
        <v>72</v>
      </c>
      <c r="I41" s="507" t="s">
        <v>470</v>
      </c>
      <c r="J41" s="508" t="s">
        <v>72</v>
      </c>
      <c r="K41" s="508" t="s">
        <v>75</v>
      </c>
      <c r="L41" s="508" t="s">
        <v>76</v>
      </c>
      <c r="M41" s="509" t="s">
        <v>77</v>
      </c>
      <c r="N41" s="509" t="s">
        <v>78</v>
      </c>
      <c r="O41" s="509" t="s">
        <v>79</v>
      </c>
      <c r="P41" s="509" t="s">
        <v>80</v>
      </c>
      <c r="Q41" s="507" t="str">
        <f t="shared" si="13"/>
        <v>BAR_SAP-OE-FS</v>
      </c>
      <c r="R41" s="515"/>
      <c r="S41" s="510">
        <v>0.1</v>
      </c>
      <c r="T41" s="511">
        <v>1</v>
      </c>
      <c r="U41" s="511" t="s">
        <v>30</v>
      </c>
      <c r="V41" s="511">
        <v>12</v>
      </c>
      <c r="W41" s="511">
        <v>3</v>
      </c>
      <c r="X41" s="512"/>
      <c r="Y41" s="513">
        <f t="shared" si="8"/>
        <v>0</v>
      </c>
      <c r="Z41" s="473"/>
      <c r="AA41" s="499"/>
      <c r="AB41" s="511">
        <f t="shared" si="9"/>
        <v>1</v>
      </c>
      <c r="AC41" s="513">
        <f>$X$41</f>
        <v>0</v>
      </c>
      <c r="AD41" s="513">
        <f t="shared" si="10"/>
        <v>0</v>
      </c>
      <c r="AE41" s="476"/>
      <c r="AF41" s="501"/>
      <c r="AG41" s="511">
        <f t="shared" si="11"/>
        <v>1</v>
      </c>
      <c r="AH41" s="513">
        <f t="shared" si="14"/>
        <v>0</v>
      </c>
      <c r="AI41" s="513">
        <f t="shared" si="12"/>
        <v>0</v>
      </c>
    </row>
    <row r="42" spans="2:35" s="502" customFormat="1" ht="14.4" x14ac:dyDescent="0.25">
      <c r="B42" s="530" t="s">
        <v>127</v>
      </c>
      <c r="C42" s="504" t="s">
        <v>68</v>
      </c>
      <c r="D42" s="504" t="s">
        <v>69</v>
      </c>
      <c r="E42" s="504" t="s">
        <v>118</v>
      </c>
      <c r="F42" s="531" t="s">
        <v>128</v>
      </c>
      <c r="G42" s="511"/>
      <c r="H42" s="506" t="s">
        <v>72</v>
      </c>
      <c r="I42" s="507" t="s">
        <v>471</v>
      </c>
      <c r="J42" s="508" t="s">
        <v>72</v>
      </c>
      <c r="K42" s="508" t="s">
        <v>75</v>
      </c>
      <c r="L42" s="508" t="s">
        <v>76</v>
      </c>
      <c r="M42" s="509" t="s">
        <v>77</v>
      </c>
      <c r="N42" s="509" t="s">
        <v>78</v>
      </c>
      <c r="O42" s="509" t="s">
        <v>79</v>
      </c>
      <c r="P42" s="509" t="s">
        <v>80</v>
      </c>
      <c r="Q42" s="507" t="str">
        <f t="shared" si="13"/>
        <v>BAR_SAP-OE-CRM</v>
      </c>
      <c r="R42" s="515"/>
      <c r="S42" s="510">
        <v>0.25</v>
      </c>
      <c r="T42" s="511">
        <v>1</v>
      </c>
      <c r="U42" s="511" t="s">
        <v>30</v>
      </c>
      <c r="V42" s="511">
        <v>12</v>
      </c>
      <c r="W42" s="511">
        <v>3</v>
      </c>
      <c r="X42" s="512"/>
      <c r="Y42" s="513">
        <f t="shared" si="8"/>
        <v>0</v>
      </c>
      <c r="Z42" s="473"/>
      <c r="AA42" s="499"/>
      <c r="AB42" s="511">
        <f t="shared" si="9"/>
        <v>1</v>
      </c>
      <c r="AC42" s="513">
        <f>$X$42</f>
        <v>0</v>
      </c>
      <c r="AD42" s="513">
        <f t="shared" si="10"/>
        <v>0</v>
      </c>
      <c r="AE42" s="476"/>
      <c r="AF42" s="501"/>
      <c r="AG42" s="511">
        <f t="shared" si="11"/>
        <v>1</v>
      </c>
      <c r="AH42" s="513">
        <f t="shared" si="14"/>
        <v>0</v>
      </c>
      <c r="AI42" s="513">
        <f t="shared" si="12"/>
        <v>0</v>
      </c>
    </row>
    <row r="43" spans="2:35" s="502" customFormat="1" ht="14.4" x14ac:dyDescent="0.25">
      <c r="B43" s="530" t="s">
        <v>130</v>
      </c>
      <c r="C43" s="504" t="s">
        <v>68</v>
      </c>
      <c r="D43" s="504" t="s">
        <v>69</v>
      </c>
      <c r="E43" s="504" t="s">
        <v>118</v>
      </c>
      <c r="F43" s="514" t="s">
        <v>131</v>
      </c>
      <c r="G43" s="511"/>
      <c r="H43" s="506" t="s">
        <v>72</v>
      </c>
      <c r="I43" s="507" t="s">
        <v>472</v>
      </c>
      <c r="J43" s="508" t="s">
        <v>72</v>
      </c>
      <c r="K43" s="508" t="s">
        <v>75</v>
      </c>
      <c r="L43" s="508" t="s">
        <v>76</v>
      </c>
      <c r="M43" s="509" t="s">
        <v>77</v>
      </c>
      <c r="N43" s="509" t="s">
        <v>78</v>
      </c>
      <c r="O43" s="509" t="s">
        <v>79</v>
      </c>
      <c r="P43" s="509" t="s">
        <v>80</v>
      </c>
      <c r="Q43" s="507" t="str">
        <f t="shared" si="13"/>
        <v>BAR_SAP-OE-POR</v>
      </c>
      <c r="R43" s="515"/>
      <c r="S43" s="510">
        <v>0.2</v>
      </c>
      <c r="T43" s="511">
        <v>1</v>
      </c>
      <c r="U43" s="511" t="s">
        <v>30</v>
      </c>
      <c r="V43" s="511">
        <v>12</v>
      </c>
      <c r="W43" s="511">
        <v>3</v>
      </c>
      <c r="X43" s="512"/>
      <c r="Y43" s="513">
        <f t="shared" si="8"/>
        <v>0</v>
      </c>
      <c r="Z43" s="473"/>
      <c r="AA43" s="499"/>
      <c r="AB43" s="511">
        <f t="shared" si="9"/>
        <v>1</v>
      </c>
      <c r="AC43" s="513">
        <f>$X$43</f>
        <v>0</v>
      </c>
      <c r="AD43" s="513">
        <f t="shared" si="10"/>
        <v>0</v>
      </c>
      <c r="AE43" s="476"/>
      <c r="AF43" s="501"/>
      <c r="AG43" s="511">
        <f t="shared" si="11"/>
        <v>1</v>
      </c>
      <c r="AH43" s="513">
        <f t="shared" si="14"/>
        <v>0</v>
      </c>
      <c r="AI43" s="513">
        <f t="shared" si="12"/>
        <v>0</v>
      </c>
    </row>
    <row r="44" spans="2:35" s="502" customFormat="1" ht="14.4" x14ac:dyDescent="0.25">
      <c r="B44" s="530" t="s">
        <v>133</v>
      </c>
      <c r="C44" s="504" t="s">
        <v>68</v>
      </c>
      <c r="D44" s="504" t="s">
        <v>69</v>
      </c>
      <c r="E44" s="504" t="s">
        <v>118</v>
      </c>
      <c r="F44" s="514" t="s">
        <v>134</v>
      </c>
      <c r="G44" s="511"/>
      <c r="H44" s="506" t="s">
        <v>72</v>
      </c>
      <c r="I44" s="507" t="s">
        <v>473</v>
      </c>
      <c r="J44" s="508" t="s">
        <v>72</v>
      </c>
      <c r="K44" s="508" t="s">
        <v>75</v>
      </c>
      <c r="L44" s="508" t="s">
        <v>76</v>
      </c>
      <c r="M44" s="509" t="s">
        <v>77</v>
      </c>
      <c r="N44" s="509" t="s">
        <v>78</v>
      </c>
      <c r="O44" s="509" t="s">
        <v>79</v>
      </c>
      <c r="P44" s="509" t="s">
        <v>80</v>
      </c>
      <c r="Q44" s="507" t="str">
        <f t="shared" si="13"/>
        <v>BAR_SAP-OE-IDM</v>
      </c>
      <c r="R44" s="515"/>
      <c r="S44" s="510">
        <v>0.2</v>
      </c>
      <c r="T44" s="511">
        <v>1</v>
      </c>
      <c r="U44" s="511" t="s">
        <v>30</v>
      </c>
      <c r="V44" s="511">
        <v>12</v>
      </c>
      <c r="W44" s="511">
        <v>3</v>
      </c>
      <c r="X44" s="512"/>
      <c r="Y44" s="513">
        <f t="shared" si="8"/>
        <v>0</v>
      </c>
      <c r="Z44" s="473"/>
      <c r="AA44" s="499"/>
      <c r="AB44" s="511">
        <f t="shared" si="9"/>
        <v>1</v>
      </c>
      <c r="AC44" s="513">
        <f>X44</f>
        <v>0</v>
      </c>
      <c r="AD44" s="513">
        <f>AB44*AC44*12*S44</f>
        <v>0</v>
      </c>
      <c r="AE44" s="476"/>
      <c r="AF44" s="501"/>
      <c r="AG44" s="511">
        <f t="shared" si="11"/>
        <v>1</v>
      </c>
      <c r="AH44" s="513">
        <f t="shared" si="14"/>
        <v>0</v>
      </c>
      <c r="AI44" s="513">
        <f t="shared" si="12"/>
        <v>0</v>
      </c>
    </row>
    <row r="45" spans="2:35" s="502" customFormat="1" ht="14.4" x14ac:dyDescent="0.25">
      <c r="B45" s="530" t="s">
        <v>136</v>
      </c>
      <c r="C45" s="504" t="s">
        <v>68</v>
      </c>
      <c r="D45" s="504" t="s">
        <v>69</v>
      </c>
      <c r="E45" s="504" t="s">
        <v>118</v>
      </c>
      <c r="F45" s="514" t="s">
        <v>137</v>
      </c>
      <c r="G45" s="511"/>
      <c r="H45" s="506" t="s">
        <v>72</v>
      </c>
      <c r="I45" s="507" t="s">
        <v>474</v>
      </c>
      <c r="J45" s="508" t="s">
        <v>72</v>
      </c>
      <c r="K45" s="508" t="s">
        <v>75</v>
      </c>
      <c r="L45" s="508" t="s">
        <v>76</v>
      </c>
      <c r="M45" s="509" t="s">
        <v>77</v>
      </c>
      <c r="N45" s="509" t="s">
        <v>78</v>
      </c>
      <c r="O45" s="509" t="s">
        <v>79</v>
      </c>
      <c r="P45" s="509" t="s">
        <v>80</v>
      </c>
      <c r="Q45" s="507" t="str">
        <f t="shared" si="13"/>
        <v>BAR_SAP-OE-ZBV</v>
      </c>
      <c r="R45" s="515"/>
      <c r="S45" s="510">
        <v>0.5</v>
      </c>
      <c r="T45" s="511">
        <v>1</v>
      </c>
      <c r="U45" s="511" t="s">
        <v>30</v>
      </c>
      <c r="V45" s="511">
        <v>12</v>
      </c>
      <c r="W45" s="511">
        <v>3</v>
      </c>
      <c r="X45" s="512"/>
      <c r="Y45" s="513">
        <f t="shared" si="8"/>
        <v>0</v>
      </c>
      <c r="Z45" s="473"/>
      <c r="AA45" s="499"/>
      <c r="AB45" s="511">
        <f t="shared" si="9"/>
        <v>1</v>
      </c>
      <c r="AC45" s="513">
        <f t="shared" ref="AC45:AC50" si="15">X45</f>
        <v>0</v>
      </c>
      <c r="AD45" s="513">
        <f t="shared" si="10"/>
        <v>0</v>
      </c>
      <c r="AE45" s="476"/>
      <c r="AF45" s="501"/>
      <c r="AG45" s="511">
        <f t="shared" si="11"/>
        <v>1</v>
      </c>
      <c r="AH45" s="513">
        <f t="shared" si="14"/>
        <v>0</v>
      </c>
      <c r="AI45" s="513">
        <f t="shared" si="12"/>
        <v>0</v>
      </c>
    </row>
    <row r="46" spans="2:35" s="502" customFormat="1" ht="14.4" x14ac:dyDescent="0.25">
      <c r="B46" s="530" t="s">
        <v>139</v>
      </c>
      <c r="C46" s="504" t="s">
        <v>68</v>
      </c>
      <c r="D46" s="504" t="s">
        <v>69</v>
      </c>
      <c r="E46" s="504" t="s">
        <v>118</v>
      </c>
      <c r="F46" s="514" t="s">
        <v>140</v>
      </c>
      <c r="G46" s="511"/>
      <c r="H46" s="506" t="s">
        <v>72</v>
      </c>
      <c r="I46" s="507" t="s">
        <v>475</v>
      </c>
      <c r="J46" s="508" t="s">
        <v>72</v>
      </c>
      <c r="K46" s="508" t="s">
        <v>75</v>
      </c>
      <c r="L46" s="508" t="s">
        <v>76</v>
      </c>
      <c r="M46" s="509" t="s">
        <v>77</v>
      </c>
      <c r="N46" s="509" t="s">
        <v>78</v>
      </c>
      <c r="O46" s="509" t="s">
        <v>79</v>
      </c>
      <c r="P46" s="509" t="s">
        <v>80</v>
      </c>
      <c r="Q46" s="507" t="str">
        <f t="shared" si="13"/>
        <v>BAR_SAP-OE-HBI</v>
      </c>
      <c r="R46" s="515"/>
      <c r="S46" s="510">
        <v>0.5</v>
      </c>
      <c r="T46" s="511">
        <v>1</v>
      </c>
      <c r="U46" s="511" t="s">
        <v>30</v>
      </c>
      <c r="V46" s="511">
        <v>12</v>
      </c>
      <c r="W46" s="511">
        <v>3</v>
      </c>
      <c r="X46" s="512"/>
      <c r="Y46" s="513">
        <f t="shared" si="8"/>
        <v>0</v>
      </c>
      <c r="Z46" s="473"/>
      <c r="AA46" s="499"/>
      <c r="AB46" s="511">
        <f t="shared" si="9"/>
        <v>1</v>
      </c>
      <c r="AC46" s="513">
        <f t="shared" si="15"/>
        <v>0</v>
      </c>
      <c r="AD46" s="513">
        <f t="shared" si="10"/>
        <v>0</v>
      </c>
      <c r="AE46" s="476"/>
      <c r="AF46" s="501"/>
      <c r="AG46" s="511">
        <f t="shared" si="11"/>
        <v>1</v>
      </c>
      <c r="AH46" s="513">
        <f t="shared" si="14"/>
        <v>0</v>
      </c>
      <c r="AI46" s="513">
        <f t="shared" si="12"/>
        <v>0</v>
      </c>
    </row>
    <row r="47" spans="2:35" s="502" customFormat="1" ht="14.4" x14ac:dyDescent="0.25">
      <c r="B47" s="530" t="s">
        <v>142</v>
      </c>
      <c r="C47" s="504" t="s">
        <v>68</v>
      </c>
      <c r="D47" s="504" t="s">
        <v>69</v>
      </c>
      <c r="E47" s="504" t="s">
        <v>118</v>
      </c>
      <c r="F47" s="514" t="s">
        <v>143</v>
      </c>
      <c r="G47" s="511"/>
      <c r="H47" s="506" t="s">
        <v>72</v>
      </c>
      <c r="I47" s="507" t="s">
        <v>476</v>
      </c>
      <c r="J47" s="508" t="s">
        <v>72</v>
      </c>
      <c r="K47" s="508" t="s">
        <v>75</v>
      </c>
      <c r="L47" s="508" t="s">
        <v>76</v>
      </c>
      <c r="M47" s="509" t="s">
        <v>77</v>
      </c>
      <c r="N47" s="509" t="s">
        <v>78</v>
      </c>
      <c r="O47" s="509" t="s">
        <v>79</v>
      </c>
      <c r="P47" s="509" t="s">
        <v>80</v>
      </c>
      <c r="Q47" s="507" t="str">
        <f t="shared" si="13"/>
        <v>BAR_SAP-OE-SOL</v>
      </c>
      <c r="R47" s="515"/>
      <c r="S47" s="510">
        <v>0.25</v>
      </c>
      <c r="T47" s="511">
        <v>1</v>
      </c>
      <c r="U47" s="511" t="s">
        <v>30</v>
      </c>
      <c r="V47" s="511">
        <v>12</v>
      </c>
      <c r="W47" s="511">
        <v>3</v>
      </c>
      <c r="X47" s="512"/>
      <c r="Y47" s="513">
        <f t="shared" si="8"/>
        <v>0</v>
      </c>
      <c r="Z47" s="473"/>
      <c r="AA47" s="499"/>
      <c r="AB47" s="511">
        <f t="shared" si="9"/>
        <v>1</v>
      </c>
      <c r="AC47" s="513">
        <f t="shared" si="15"/>
        <v>0</v>
      </c>
      <c r="AD47" s="513">
        <f t="shared" si="10"/>
        <v>0</v>
      </c>
      <c r="AE47" s="476"/>
      <c r="AF47" s="501"/>
      <c r="AG47" s="511">
        <f t="shared" si="11"/>
        <v>1</v>
      </c>
      <c r="AH47" s="513">
        <f t="shared" si="14"/>
        <v>0</v>
      </c>
      <c r="AI47" s="513">
        <f t="shared" si="12"/>
        <v>0</v>
      </c>
    </row>
    <row r="48" spans="2:35" s="502" customFormat="1" ht="14.4" x14ac:dyDescent="0.25">
      <c r="B48" s="530" t="s">
        <v>145</v>
      </c>
      <c r="C48" s="504" t="s">
        <v>68</v>
      </c>
      <c r="D48" s="504" t="s">
        <v>69</v>
      </c>
      <c r="E48" s="504" t="s">
        <v>118</v>
      </c>
      <c r="F48" s="514" t="s">
        <v>146</v>
      </c>
      <c r="G48" s="511"/>
      <c r="H48" s="506" t="s">
        <v>72</v>
      </c>
      <c r="I48" s="507" t="s">
        <v>477</v>
      </c>
      <c r="J48" s="508" t="s">
        <v>72</v>
      </c>
      <c r="K48" s="508" t="s">
        <v>75</v>
      </c>
      <c r="L48" s="508" t="s">
        <v>76</v>
      </c>
      <c r="M48" s="509" t="s">
        <v>77</v>
      </c>
      <c r="N48" s="509" t="s">
        <v>78</v>
      </c>
      <c r="O48" s="509" t="s">
        <v>79</v>
      </c>
      <c r="P48" s="509" t="s">
        <v>80</v>
      </c>
      <c r="Q48" s="507" t="str">
        <f t="shared" si="13"/>
        <v>BAR_SAP-OE-OSLE</v>
      </c>
      <c r="R48" s="515"/>
      <c r="S48" s="510">
        <v>0.25</v>
      </c>
      <c r="T48" s="511">
        <v>1</v>
      </c>
      <c r="U48" s="511" t="s">
        <v>30</v>
      </c>
      <c r="V48" s="511">
        <v>12</v>
      </c>
      <c r="W48" s="511">
        <v>3</v>
      </c>
      <c r="X48" s="512"/>
      <c r="Y48" s="513">
        <f t="shared" si="8"/>
        <v>0</v>
      </c>
      <c r="Z48" s="473"/>
      <c r="AA48" s="499"/>
      <c r="AB48" s="511">
        <f t="shared" si="9"/>
        <v>1</v>
      </c>
      <c r="AC48" s="513">
        <f t="shared" si="15"/>
        <v>0</v>
      </c>
      <c r="AD48" s="513">
        <f t="shared" si="10"/>
        <v>0</v>
      </c>
      <c r="AE48" s="476"/>
      <c r="AF48" s="501"/>
      <c r="AG48" s="511">
        <f t="shared" si="11"/>
        <v>1</v>
      </c>
      <c r="AH48" s="513">
        <f t="shared" si="14"/>
        <v>0</v>
      </c>
      <c r="AI48" s="513">
        <f t="shared" si="12"/>
        <v>0</v>
      </c>
    </row>
    <row r="49" spans="2:35" s="502" customFormat="1" ht="14.4" x14ac:dyDescent="0.25">
      <c r="B49" s="530" t="s">
        <v>148</v>
      </c>
      <c r="C49" s="504" t="s">
        <v>68</v>
      </c>
      <c r="D49" s="504" t="s">
        <v>69</v>
      </c>
      <c r="E49" s="504" t="s">
        <v>118</v>
      </c>
      <c r="F49" s="514" t="s">
        <v>149</v>
      </c>
      <c r="G49" s="511"/>
      <c r="H49" s="506" t="s">
        <v>72</v>
      </c>
      <c r="I49" s="507" t="s">
        <v>478</v>
      </c>
      <c r="J49" s="508" t="s">
        <v>72</v>
      </c>
      <c r="K49" s="508" t="s">
        <v>75</v>
      </c>
      <c r="L49" s="508" t="s">
        <v>76</v>
      </c>
      <c r="M49" s="509" t="s">
        <v>77</v>
      </c>
      <c r="N49" s="509" t="s">
        <v>78</v>
      </c>
      <c r="O49" s="509" t="s">
        <v>79</v>
      </c>
      <c r="P49" s="509" t="s">
        <v>80</v>
      </c>
      <c r="Q49" s="507" t="str">
        <f t="shared" si="13"/>
        <v>BAR_SAP-OE-TP</v>
      </c>
      <c r="R49" s="515"/>
      <c r="S49" s="510">
        <v>0.2</v>
      </c>
      <c r="T49" s="511">
        <v>1</v>
      </c>
      <c r="U49" s="511" t="s">
        <v>30</v>
      </c>
      <c r="V49" s="511">
        <v>12</v>
      </c>
      <c r="W49" s="511">
        <v>3</v>
      </c>
      <c r="X49" s="512"/>
      <c r="Y49" s="513">
        <f t="shared" si="8"/>
        <v>0</v>
      </c>
      <c r="Z49" s="473"/>
      <c r="AA49" s="499"/>
      <c r="AB49" s="511">
        <f t="shared" si="9"/>
        <v>1</v>
      </c>
      <c r="AC49" s="513">
        <f t="shared" si="15"/>
        <v>0</v>
      </c>
      <c r="AD49" s="513">
        <f t="shared" si="10"/>
        <v>0</v>
      </c>
      <c r="AE49" s="476"/>
      <c r="AF49" s="501"/>
      <c r="AG49" s="511">
        <f t="shared" si="11"/>
        <v>1</v>
      </c>
      <c r="AH49" s="513">
        <f t="shared" si="14"/>
        <v>0</v>
      </c>
      <c r="AI49" s="513">
        <f t="shared" si="12"/>
        <v>0</v>
      </c>
    </row>
    <row r="50" spans="2:35" s="502" customFormat="1" ht="14.4" x14ac:dyDescent="0.25">
      <c r="B50" s="530" t="s">
        <v>152</v>
      </c>
      <c r="C50" s="504" t="s">
        <v>68</v>
      </c>
      <c r="D50" s="504" t="s">
        <v>69</v>
      </c>
      <c r="E50" s="504" t="s">
        <v>118</v>
      </c>
      <c r="F50" s="514" t="s">
        <v>153</v>
      </c>
      <c r="G50" s="511"/>
      <c r="H50" s="506" t="s">
        <v>72</v>
      </c>
      <c r="I50" s="507" t="s">
        <v>479</v>
      </c>
      <c r="J50" s="508" t="s">
        <v>72</v>
      </c>
      <c r="K50" s="508" t="s">
        <v>75</v>
      </c>
      <c r="L50" s="508" t="s">
        <v>76</v>
      </c>
      <c r="M50" s="509" t="s">
        <v>77</v>
      </c>
      <c r="N50" s="509" t="s">
        <v>78</v>
      </c>
      <c r="O50" s="509" t="s">
        <v>79</v>
      </c>
      <c r="P50" s="509" t="s">
        <v>80</v>
      </c>
      <c r="Q50" s="507" t="str">
        <f t="shared" si="13"/>
        <v>BAR_SAP-OE-PD</v>
      </c>
      <c r="R50" s="515"/>
      <c r="S50" s="510">
        <v>0.5</v>
      </c>
      <c r="T50" s="511">
        <v>1</v>
      </c>
      <c r="U50" s="511" t="s">
        <v>30</v>
      </c>
      <c r="V50" s="511">
        <v>12</v>
      </c>
      <c r="W50" s="511">
        <v>3</v>
      </c>
      <c r="X50" s="512"/>
      <c r="Y50" s="513">
        <f t="shared" si="8"/>
        <v>0</v>
      </c>
      <c r="Z50" s="473"/>
      <c r="AA50" s="499"/>
      <c r="AB50" s="511">
        <f t="shared" si="9"/>
        <v>1</v>
      </c>
      <c r="AC50" s="513">
        <f t="shared" si="15"/>
        <v>0</v>
      </c>
      <c r="AD50" s="513">
        <f t="shared" si="10"/>
        <v>0</v>
      </c>
      <c r="AE50" s="476"/>
      <c r="AF50" s="501"/>
      <c r="AG50" s="511">
        <f t="shared" si="11"/>
        <v>1</v>
      </c>
      <c r="AH50" s="513">
        <f t="shared" si="14"/>
        <v>0</v>
      </c>
      <c r="AI50" s="513">
        <f t="shared" si="12"/>
        <v>0</v>
      </c>
    </row>
    <row r="51" spans="2:35" s="502" customFormat="1" ht="14.4" x14ac:dyDescent="0.25">
      <c r="B51" s="516" t="s">
        <v>480</v>
      </c>
      <c r="C51" s="517" t="s">
        <v>68</v>
      </c>
      <c r="D51" s="517" t="s">
        <v>69</v>
      </c>
      <c r="E51" s="518" t="s">
        <v>446</v>
      </c>
      <c r="F51" s="527"/>
      <c r="G51" s="527"/>
      <c r="H51" s="519"/>
      <c r="I51" s="520"/>
      <c r="J51" s="521"/>
      <c r="K51" s="521"/>
      <c r="L51" s="521"/>
      <c r="M51" s="522"/>
      <c r="N51" s="522"/>
      <c r="O51" s="522"/>
      <c r="P51" s="522"/>
      <c r="Q51" s="520"/>
      <c r="S51" s="523"/>
      <c r="T51" s="524"/>
      <c r="U51" s="524"/>
      <c r="V51" s="524"/>
      <c r="W51" s="524"/>
      <c r="X51" s="525"/>
      <c r="Y51" s="526"/>
      <c r="Z51" s="473"/>
      <c r="AA51" s="499"/>
      <c r="AB51" s="524"/>
      <c r="AC51" s="525"/>
      <c r="AD51" s="526"/>
      <c r="AE51" s="476"/>
      <c r="AF51" s="501"/>
      <c r="AG51" s="524"/>
      <c r="AH51" s="525"/>
      <c r="AI51" s="526"/>
    </row>
    <row r="52" spans="2:35" s="502" customFormat="1" ht="14.4" x14ac:dyDescent="0.25">
      <c r="B52" s="516" t="s">
        <v>481</v>
      </c>
      <c r="C52" s="517" t="s">
        <v>68</v>
      </c>
      <c r="D52" s="517" t="s">
        <v>69</v>
      </c>
      <c r="E52" s="518" t="s">
        <v>446</v>
      </c>
      <c r="F52" s="527"/>
      <c r="G52" s="527"/>
      <c r="H52" s="519"/>
      <c r="I52" s="520"/>
      <c r="J52" s="521"/>
      <c r="K52" s="521"/>
      <c r="L52" s="521"/>
      <c r="M52" s="522"/>
      <c r="N52" s="522"/>
      <c r="O52" s="522"/>
      <c r="P52" s="522"/>
      <c r="Q52" s="520"/>
      <c r="S52" s="523"/>
      <c r="T52" s="524"/>
      <c r="U52" s="524"/>
      <c r="V52" s="524"/>
      <c r="W52" s="524"/>
      <c r="X52" s="525"/>
      <c r="Y52" s="526"/>
      <c r="Z52" s="473"/>
      <c r="AA52" s="499"/>
      <c r="AB52" s="524"/>
      <c r="AC52" s="525"/>
      <c r="AD52" s="526"/>
      <c r="AE52" s="476"/>
      <c r="AF52" s="501"/>
      <c r="AG52" s="524"/>
      <c r="AH52" s="525"/>
      <c r="AI52" s="526"/>
    </row>
    <row r="53" spans="2:35" s="502" customFormat="1" ht="14.4" x14ac:dyDescent="0.25">
      <c r="B53" s="516" t="s">
        <v>482</v>
      </c>
      <c r="C53" s="517" t="s">
        <v>68</v>
      </c>
      <c r="D53" s="517" t="s">
        <v>69</v>
      </c>
      <c r="E53" s="518" t="s">
        <v>446</v>
      </c>
      <c r="F53" s="527"/>
      <c r="G53" s="527"/>
      <c r="H53" s="519"/>
      <c r="I53" s="520"/>
      <c r="J53" s="521"/>
      <c r="K53" s="521"/>
      <c r="L53" s="521"/>
      <c r="M53" s="522"/>
      <c r="N53" s="522"/>
      <c r="O53" s="522"/>
      <c r="P53" s="522"/>
      <c r="Q53" s="520"/>
      <c r="R53" s="515"/>
      <c r="S53" s="523"/>
      <c r="T53" s="524"/>
      <c r="U53" s="524"/>
      <c r="V53" s="524"/>
      <c r="W53" s="524"/>
      <c r="X53" s="525"/>
      <c r="Y53" s="526"/>
      <c r="Z53" s="473"/>
      <c r="AA53" s="499"/>
      <c r="AB53" s="524"/>
      <c r="AC53" s="525"/>
      <c r="AD53" s="526"/>
      <c r="AE53" s="476"/>
      <c r="AF53" s="501"/>
      <c r="AG53" s="524"/>
      <c r="AH53" s="525"/>
      <c r="AI53" s="526"/>
    </row>
    <row r="54" spans="2:35" s="502" customFormat="1" ht="14.4" x14ac:dyDescent="0.25">
      <c r="B54" s="516" t="s">
        <v>483</v>
      </c>
      <c r="C54" s="517" t="s">
        <v>68</v>
      </c>
      <c r="D54" s="517" t="s">
        <v>69</v>
      </c>
      <c r="E54" s="518" t="s">
        <v>446</v>
      </c>
      <c r="F54" s="527"/>
      <c r="G54" s="527"/>
      <c r="H54" s="519"/>
      <c r="I54" s="520"/>
      <c r="J54" s="521"/>
      <c r="K54" s="521"/>
      <c r="L54" s="521"/>
      <c r="M54" s="522"/>
      <c r="N54" s="522"/>
      <c r="O54" s="522"/>
      <c r="P54" s="522"/>
      <c r="Q54" s="520"/>
      <c r="R54" s="515"/>
      <c r="S54" s="523"/>
      <c r="T54" s="524"/>
      <c r="U54" s="524"/>
      <c r="V54" s="524"/>
      <c r="W54" s="524"/>
      <c r="X54" s="525"/>
      <c r="Y54" s="526"/>
      <c r="Z54" s="473"/>
      <c r="AA54" s="499"/>
      <c r="AB54" s="524"/>
      <c r="AC54" s="525"/>
      <c r="AD54" s="526"/>
      <c r="AE54" s="476"/>
      <c r="AF54" s="501"/>
      <c r="AG54" s="524"/>
      <c r="AH54" s="525"/>
      <c r="AI54" s="526"/>
    </row>
    <row r="55" spans="2:35" s="502" customFormat="1" ht="14.4" x14ac:dyDescent="0.25">
      <c r="B55" s="516" t="s">
        <v>484</v>
      </c>
      <c r="C55" s="517" t="s">
        <v>68</v>
      </c>
      <c r="D55" s="517" t="s">
        <v>69</v>
      </c>
      <c r="E55" s="518" t="s">
        <v>446</v>
      </c>
      <c r="F55" s="527"/>
      <c r="G55" s="527"/>
      <c r="H55" s="519"/>
      <c r="I55" s="520"/>
      <c r="J55" s="521"/>
      <c r="K55" s="521"/>
      <c r="L55" s="521"/>
      <c r="M55" s="522"/>
      <c r="N55" s="522"/>
      <c r="O55" s="522"/>
      <c r="P55" s="522"/>
      <c r="Q55" s="520"/>
      <c r="R55" s="515"/>
      <c r="S55" s="523"/>
      <c r="T55" s="524"/>
      <c r="U55" s="524"/>
      <c r="V55" s="524"/>
      <c r="W55" s="524"/>
      <c r="X55" s="525"/>
      <c r="Y55" s="526"/>
      <c r="Z55" s="473"/>
      <c r="AA55" s="499"/>
      <c r="AB55" s="524"/>
      <c r="AC55" s="525"/>
      <c r="AD55" s="526"/>
      <c r="AE55" s="476"/>
      <c r="AF55" s="501"/>
      <c r="AG55" s="524"/>
      <c r="AH55" s="525"/>
      <c r="AI55" s="526"/>
    </row>
    <row r="56" spans="2:35" s="502" customFormat="1" ht="14.4" x14ac:dyDescent="0.25">
      <c r="B56" s="516" t="s">
        <v>485</v>
      </c>
      <c r="C56" s="517" t="s">
        <v>68</v>
      </c>
      <c r="D56" s="517" t="s">
        <v>69</v>
      </c>
      <c r="E56" s="518" t="s">
        <v>446</v>
      </c>
      <c r="F56" s="527"/>
      <c r="G56" s="527"/>
      <c r="H56" s="519"/>
      <c r="I56" s="520"/>
      <c r="J56" s="521"/>
      <c r="K56" s="521"/>
      <c r="L56" s="521"/>
      <c r="M56" s="522"/>
      <c r="N56" s="522"/>
      <c r="O56" s="522"/>
      <c r="P56" s="522"/>
      <c r="Q56" s="520"/>
      <c r="R56" s="515"/>
      <c r="S56" s="523"/>
      <c r="T56" s="524"/>
      <c r="U56" s="524"/>
      <c r="V56" s="524"/>
      <c r="W56" s="524"/>
      <c r="X56" s="525"/>
      <c r="Y56" s="526"/>
      <c r="Z56" s="473"/>
      <c r="AA56" s="499"/>
      <c r="AB56" s="524"/>
      <c r="AC56" s="525"/>
      <c r="AD56" s="526"/>
      <c r="AE56" s="476"/>
      <c r="AF56" s="501"/>
      <c r="AG56" s="524"/>
      <c r="AH56" s="525"/>
      <c r="AI56" s="526"/>
    </row>
    <row r="57" spans="2:35" s="502" customFormat="1" ht="14.4" x14ac:dyDescent="0.25">
      <c r="B57" s="516" t="s">
        <v>486</v>
      </c>
      <c r="C57" s="517" t="s">
        <v>68</v>
      </c>
      <c r="D57" s="517" t="s">
        <v>69</v>
      </c>
      <c r="E57" s="518" t="s">
        <v>446</v>
      </c>
      <c r="F57" s="527"/>
      <c r="G57" s="527"/>
      <c r="H57" s="519"/>
      <c r="I57" s="520"/>
      <c r="J57" s="521"/>
      <c r="K57" s="521"/>
      <c r="L57" s="521"/>
      <c r="M57" s="522"/>
      <c r="N57" s="522"/>
      <c r="O57" s="522"/>
      <c r="P57" s="522"/>
      <c r="Q57" s="520"/>
      <c r="R57" s="515"/>
      <c r="S57" s="523"/>
      <c r="T57" s="524"/>
      <c r="U57" s="524"/>
      <c r="V57" s="524"/>
      <c r="W57" s="524"/>
      <c r="X57" s="525"/>
      <c r="Y57" s="526"/>
      <c r="Z57" s="473"/>
      <c r="AA57" s="499"/>
      <c r="AB57" s="524"/>
      <c r="AC57" s="525"/>
      <c r="AD57" s="526"/>
      <c r="AE57" s="476"/>
      <c r="AF57" s="501"/>
      <c r="AG57" s="524"/>
      <c r="AH57" s="525"/>
      <c r="AI57" s="526"/>
    </row>
    <row r="58" spans="2:35" s="502" customFormat="1" ht="14.4" x14ac:dyDescent="0.25">
      <c r="B58" s="516" t="s">
        <v>487</v>
      </c>
      <c r="C58" s="517" t="s">
        <v>68</v>
      </c>
      <c r="D58" s="517" t="s">
        <v>69</v>
      </c>
      <c r="E58" s="518" t="s">
        <v>446</v>
      </c>
      <c r="F58" s="527"/>
      <c r="G58" s="527"/>
      <c r="H58" s="519"/>
      <c r="I58" s="520"/>
      <c r="J58" s="521"/>
      <c r="K58" s="521"/>
      <c r="L58" s="521"/>
      <c r="M58" s="522"/>
      <c r="N58" s="522"/>
      <c r="O58" s="522"/>
      <c r="P58" s="522"/>
      <c r="Q58" s="520"/>
      <c r="R58" s="515"/>
      <c r="S58" s="523"/>
      <c r="T58" s="524"/>
      <c r="U58" s="524"/>
      <c r="V58" s="524"/>
      <c r="W58" s="524"/>
      <c r="X58" s="525"/>
      <c r="Y58" s="526"/>
      <c r="Z58" s="473"/>
      <c r="AA58" s="499"/>
      <c r="AB58" s="524"/>
      <c r="AC58" s="525"/>
      <c r="AD58" s="526"/>
      <c r="AE58" s="476"/>
      <c r="AF58" s="501"/>
      <c r="AG58" s="524"/>
      <c r="AH58" s="525"/>
      <c r="AI58" s="526"/>
    </row>
    <row r="59" spans="2:35" s="502" customFormat="1" ht="14.4" x14ac:dyDescent="0.25">
      <c r="B59" s="516" t="s">
        <v>488</v>
      </c>
      <c r="C59" s="517" t="s">
        <v>68</v>
      </c>
      <c r="D59" s="517" t="s">
        <v>69</v>
      </c>
      <c r="E59" s="518" t="s">
        <v>446</v>
      </c>
      <c r="F59" s="527"/>
      <c r="G59" s="527"/>
      <c r="H59" s="519"/>
      <c r="I59" s="520"/>
      <c r="J59" s="521"/>
      <c r="K59" s="521"/>
      <c r="L59" s="521"/>
      <c r="M59" s="522"/>
      <c r="N59" s="522"/>
      <c r="O59" s="522"/>
      <c r="P59" s="522"/>
      <c r="Q59" s="520"/>
      <c r="R59" s="515"/>
      <c r="S59" s="523"/>
      <c r="T59" s="524"/>
      <c r="U59" s="524"/>
      <c r="V59" s="524"/>
      <c r="W59" s="524"/>
      <c r="X59" s="525"/>
      <c r="Y59" s="526"/>
      <c r="Z59" s="473"/>
      <c r="AA59" s="499"/>
      <c r="AB59" s="524"/>
      <c r="AC59" s="525"/>
      <c r="AD59" s="526"/>
      <c r="AE59" s="476"/>
      <c r="AF59" s="501"/>
      <c r="AG59" s="524"/>
      <c r="AH59" s="525"/>
      <c r="AI59" s="526"/>
    </row>
    <row r="60" spans="2:35" s="502" customFormat="1" ht="14.4" x14ac:dyDescent="0.25">
      <c r="B60" s="516" t="s">
        <v>489</v>
      </c>
      <c r="C60" s="517" t="s">
        <v>68</v>
      </c>
      <c r="D60" s="517" t="s">
        <v>69</v>
      </c>
      <c r="E60" s="518" t="s">
        <v>446</v>
      </c>
      <c r="F60" s="527"/>
      <c r="G60" s="527"/>
      <c r="H60" s="519"/>
      <c r="I60" s="520"/>
      <c r="J60" s="521"/>
      <c r="K60" s="521"/>
      <c r="L60" s="521"/>
      <c r="M60" s="522"/>
      <c r="N60" s="522"/>
      <c r="O60" s="522"/>
      <c r="P60" s="522"/>
      <c r="Q60" s="520"/>
      <c r="R60" s="515"/>
      <c r="S60" s="523"/>
      <c r="T60" s="524"/>
      <c r="U60" s="524"/>
      <c r="V60" s="524"/>
      <c r="W60" s="524"/>
      <c r="X60" s="525"/>
      <c r="Y60" s="526"/>
      <c r="Z60" s="473"/>
      <c r="AA60" s="499"/>
      <c r="AB60" s="524"/>
      <c r="AC60" s="525"/>
      <c r="AD60" s="526"/>
      <c r="AE60" s="476"/>
      <c r="AF60" s="501"/>
      <c r="AG60" s="524"/>
      <c r="AH60" s="525"/>
      <c r="AI60" s="526"/>
    </row>
    <row r="61" spans="2:35" s="502" customFormat="1" ht="14.4" x14ac:dyDescent="0.25">
      <c r="B61" s="516" t="s">
        <v>490</v>
      </c>
      <c r="C61" s="517" t="s">
        <v>68</v>
      </c>
      <c r="D61" s="517" t="s">
        <v>69</v>
      </c>
      <c r="E61" s="518" t="s">
        <v>446</v>
      </c>
      <c r="F61" s="527"/>
      <c r="G61" s="527"/>
      <c r="H61" s="519"/>
      <c r="I61" s="520"/>
      <c r="J61" s="521"/>
      <c r="K61" s="521"/>
      <c r="L61" s="521"/>
      <c r="M61" s="522"/>
      <c r="N61" s="522"/>
      <c r="O61" s="522"/>
      <c r="P61" s="522"/>
      <c r="Q61" s="520"/>
      <c r="R61" s="515"/>
      <c r="S61" s="523"/>
      <c r="T61" s="524"/>
      <c r="U61" s="524"/>
      <c r="V61" s="524"/>
      <c r="W61" s="524"/>
      <c r="X61" s="525"/>
      <c r="Y61" s="526"/>
      <c r="Z61" s="473"/>
      <c r="AA61" s="499"/>
      <c r="AB61" s="524"/>
      <c r="AC61" s="525"/>
      <c r="AD61" s="526"/>
      <c r="AE61" s="476"/>
      <c r="AF61" s="501"/>
      <c r="AG61" s="524"/>
      <c r="AH61" s="525"/>
      <c r="AI61" s="526"/>
    </row>
    <row r="62" spans="2:35" s="502" customFormat="1" ht="14.4" x14ac:dyDescent="0.25">
      <c r="B62" s="516" t="s">
        <v>491</v>
      </c>
      <c r="C62" s="517" t="s">
        <v>68</v>
      </c>
      <c r="D62" s="517" t="s">
        <v>69</v>
      </c>
      <c r="E62" s="518" t="s">
        <v>446</v>
      </c>
      <c r="F62" s="527"/>
      <c r="G62" s="527"/>
      <c r="H62" s="519"/>
      <c r="I62" s="520"/>
      <c r="J62" s="521"/>
      <c r="K62" s="521"/>
      <c r="L62" s="521"/>
      <c r="M62" s="522"/>
      <c r="N62" s="522"/>
      <c r="O62" s="522"/>
      <c r="P62" s="522"/>
      <c r="Q62" s="520"/>
      <c r="R62" s="515"/>
      <c r="S62" s="523"/>
      <c r="T62" s="524"/>
      <c r="U62" s="524"/>
      <c r="V62" s="524"/>
      <c r="W62" s="524"/>
      <c r="X62" s="525"/>
      <c r="Y62" s="526"/>
      <c r="Z62" s="473"/>
      <c r="AA62" s="499"/>
      <c r="AB62" s="524"/>
      <c r="AC62" s="525"/>
      <c r="AD62" s="526"/>
      <c r="AE62" s="476"/>
      <c r="AF62" s="501"/>
      <c r="AG62" s="524"/>
      <c r="AH62" s="525"/>
      <c r="AI62" s="526"/>
    </row>
    <row r="63" spans="2:35" s="502" customFormat="1" ht="14.4" x14ac:dyDescent="0.25">
      <c r="B63" s="516" t="s">
        <v>492</v>
      </c>
      <c r="C63" s="517" t="s">
        <v>68</v>
      </c>
      <c r="D63" s="517" t="s">
        <v>69</v>
      </c>
      <c r="E63" s="518" t="s">
        <v>446</v>
      </c>
      <c r="F63" s="527"/>
      <c r="G63" s="527"/>
      <c r="H63" s="519"/>
      <c r="I63" s="520"/>
      <c r="J63" s="521"/>
      <c r="K63" s="521"/>
      <c r="L63" s="521"/>
      <c r="M63" s="522"/>
      <c r="N63" s="522"/>
      <c r="O63" s="522"/>
      <c r="P63" s="522"/>
      <c r="Q63" s="520"/>
      <c r="R63" s="515"/>
      <c r="S63" s="523"/>
      <c r="T63" s="524"/>
      <c r="U63" s="524"/>
      <c r="V63" s="524"/>
      <c r="W63" s="524"/>
      <c r="X63" s="525"/>
      <c r="Y63" s="526"/>
      <c r="Z63" s="473"/>
      <c r="AA63" s="499"/>
      <c r="AB63" s="524"/>
      <c r="AC63" s="525"/>
      <c r="AD63" s="526"/>
      <c r="AE63" s="476"/>
      <c r="AF63" s="501"/>
      <c r="AG63" s="524"/>
      <c r="AH63" s="525"/>
      <c r="AI63" s="526"/>
    </row>
    <row r="64" spans="2:35" s="502" customFormat="1" ht="14.4" x14ac:dyDescent="0.25">
      <c r="B64" s="516" t="s">
        <v>493</v>
      </c>
      <c r="C64" s="517" t="s">
        <v>68</v>
      </c>
      <c r="D64" s="517" t="s">
        <v>69</v>
      </c>
      <c r="E64" s="518" t="s">
        <v>446</v>
      </c>
      <c r="F64" s="527"/>
      <c r="G64" s="527"/>
      <c r="H64" s="519"/>
      <c r="I64" s="520"/>
      <c r="J64" s="521"/>
      <c r="K64" s="521"/>
      <c r="L64" s="521"/>
      <c r="M64" s="522"/>
      <c r="N64" s="522"/>
      <c r="O64" s="522"/>
      <c r="P64" s="522"/>
      <c r="Q64" s="520"/>
      <c r="R64" s="515"/>
      <c r="S64" s="523"/>
      <c r="T64" s="524"/>
      <c r="U64" s="524"/>
      <c r="V64" s="524"/>
      <c r="W64" s="524"/>
      <c r="X64" s="525"/>
      <c r="Y64" s="526"/>
      <c r="Z64" s="473"/>
      <c r="AA64" s="499"/>
      <c r="AB64" s="524"/>
      <c r="AC64" s="525"/>
      <c r="AD64" s="526"/>
      <c r="AE64" s="476"/>
      <c r="AF64" s="501"/>
      <c r="AG64" s="524"/>
      <c r="AH64" s="525"/>
      <c r="AI64" s="526"/>
    </row>
    <row r="65" spans="2:35" s="502" customFormat="1" ht="14.4" x14ac:dyDescent="0.25">
      <c r="B65" s="516" t="s">
        <v>494</v>
      </c>
      <c r="C65" s="517" t="s">
        <v>68</v>
      </c>
      <c r="D65" s="517" t="s">
        <v>69</v>
      </c>
      <c r="E65" s="518" t="s">
        <v>446</v>
      </c>
      <c r="F65" s="527"/>
      <c r="G65" s="527"/>
      <c r="H65" s="519"/>
      <c r="I65" s="520"/>
      <c r="J65" s="521"/>
      <c r="K65" s="521"/>
      <c r="L65" s="521"/>
      <c r="M65" s="522"/>
      <c r="N65" s="522"/>
      <c r="O65" s="522"/>
      <c r="P65" s="522"/>
      <c r="Q65" s="520"/>
      <c r="R65" s="515"/>
      <c r="S65" s="523"/>
      <c r="T65" s="524"/>
      <c r="U65" s="524"/>
      <c r="V65" s="524"/>
      <c r="W65" s="524"/>
      <c r="X65" s="525"/>
      <c r="Y65" s="526"/>
      <c r="Z65" s="473"/>
      <c r="AA65" s="499"/>
      <c r="AB65" s="524"/>
      <c r="AC65" s="525"/>
      <c r="AD65" s="526"/>
      <c r="AE65" s="476"/>
      <c r="AF65" s="501"/>
      <c r="AG65" s="524"/>
      <c r="AH65" s="525"/>
      <c r="AI65" s="526"/>
    </row>
    <row r="66" spans="2:35" s="502" customFormat="1" ht="14.4" x14ac:dyDescent="0.25">
      <c r="B66" s="516" t="s">
        <v>495</v>
      </c>
      <c r="C66" s="517" t="s">
        <v>68</v>
      </c>
      <c r="D66" s="517" t="s">
        <v>69</v>
      </c>
      <c r="E66" s="518" t="s">
        <v>446</v>
      </c>
      <c r="F66" s="527"/>
      <c r="G66" s="527"/>
      <c r="H66" s="519"/>
      <c r="I66" s="520"/>
      <c r="J66" s="521"/>
      <c r="K66" s="521"/>
      <c r="L66" s="521"/>
      <c r="M66" s="522"/>
      <c r="N66" s="522"/>
      <c r="O66" s="522"/>
      <c r="P66" s="522"/>
      <c r="Q66" s="520"/>
      <c r="R66" s="515"/>
      <c r="S66" s="523"/>
      <c r="T66" s="524"/>
      <c r="U66" s="524"/>
      <c r="V66" s="524"/>
      <c r="W66" s="524"/>
      <c r="X66" s="525"/>
      <c r="Y66" s="526"/>
      <c r="Z66" s="473"/>
      <c r="AA66" s="499"/>
      <c r="AB66" s="524"/>
      <c r="AC66" s="525"/>
      <c r="AD66" s="526"/>
      <c r="AE66" s="476"/>
      <c r="AF66" s="501"/>
      <c r="AG66" s="524"/>
      <c r="AH66" s="525"/>
      <c r="AI66" s="526"/>
    </row>
    <row r="67" spans="2:35" s="502" customFormat="1" ht="14.4" x14ac:dyDescent="0.25">
      <c r="B67" s="516" t="s">
        <v>496</v>
      </c>
      <c r="C67" s="517" t="s">
        <v>68</v>
      </c>
      <c r="D67" s="517" t="s">
        <v>69</v>
      </c>
      <c r="E67" s="518" t="s">
        <v>446</v>
      </c>
      <c r="F67" s="527"/>
      <c r="G67" s="527"/>
      <c r="H67" s="519"/>
      <c r="I67" s="520"/>
      <c r="J67" s="521"/>
      <c r="K67" s="521"/>
      <c r="L67" s="521"/>
      <c r="M67" s="522"/>
      <c r="N67" s="522"/>
      <c r="O67" s="522"/>
      <c r="P67" s="522"/>
      <c r="Q67" s="520"/>
      <c r="R67" s="515"/>
      <c r="S67" s="523"/>
      <c r="T67" s="524"/>
      <c r="U67" s="524"/>
      <c r="V67" s="524"/>
      <c r="W67" s="524"/>
      <c r="X67" s="525"/>
      <c r="Y67" s="526"/>
      <c r="Z67" s="473"/>
      <c r="AA67" s="499"/>
      <c r="AB67" s="524"/>
      <c r="AC67" s="525"/>
      <c r="AD67" s="526"/>
      <c r="AE67" s="476"/>
      <c r="AF67" s="501"/>
      <c r="AG67" s="524"/>
      <c r="AH67" s="525"/>
      <c r="AI67" s="526"/>
    </row>
    <row r="68" spans="2:35" s="502" customFormat="1" ht="14.4" x14ac:dyDescent="0.25">
      <c r="B68" s="516" t="s">
        <v>497</v>
      </c>
      <c r="C68" s="517" t="s">
        <v>68</v>
      </c>
      <c r="D68" s="517" t="s">
        <v>69</v>
      </c>
      <c r="E68" s="518" t="s">
        <v>446</v>
      </c>
      <c r="F68" s="527"/>
      <c r="G68" s="527"/>
      <c r="H68" s="519"/>
      <c r="I68" s="520"/>
      <c r="J68" s="521"/>
      <c r="K68" s="521"/>
      <c r="L68" s="521"/>
      <c r="M68" s="522"/>
      <c r="N68" s="522"/>
      <c r="O68" s="522"/>
      <c r="P68" s="522"/>
      <c r="Q68" s="520"/>
      <c r="R68" s="515"/>
      <c r="S68" s="523"/>
      <c r="T68" s="524"/>
      <c r="U68" s="524"/>
      <c r="V68" s="524"/>
      <c r="W68" s="524"/>
      <c r="X68" s="525"/>
      <c r="Y68" s="526"/>
      <c r="Z68" s="473"/>
      <c r="AA68" s="499"/>
      <c r="AB68" s="524"/>
      <c r="AC68" s="525"/>
      <c r="AD68" s="526"/>
      <c r="AE68" s="476"/>
      <c r="AF68" s="501"/>
      <c r="AG68" s="524"/>
      <c r="AH68" s="525"/>
      <c r="AI68" s="526"/>
    </row>
    <row r="69" spans="2:35" s="502" customFormat="1" ht="14.4" x14ac:dyDescent="0.25">
      <c r="B69" s="516" t="s">
        <v>498</v>
      </c>
      <c r="C69" s="517" t="s">
        <v>68</v>
      </c>
      <c r="D69" s="517" t="s">
        <v>69</v>
      </c>
      <c r="E69" s="518" t="s">
        <v>446</v>
      </c>
      <c r="F69" s="527"/>
      <c r="G69" s="527"/>
      <c r="H69" s="519"/>
      <c r="I69" s="520"/>
      <c r="J69" s="521"/>
      <c r="K69" s="521"/>
      <c r="L69" s="521"/>
      <c r="M69" s="522"/>
      <c r="N69" s="522"/>
      <c r="O69" s="522"/>
      <c r="P69" s="522"/>
      <c r="Q69" s="520"/>
      <c r="S69" s="523"/>
      <c r="T69" s="524"/>
      <c r="U69" s="524"/>
      <c r="V69" s="524"/>
      <c r="W69" s="524"/>
      <c r="X69" s="525"/>
      <c r="Y69" s="526"/>
      <c r="Z69" s="473"/>
      <c r="AA69" s="499"/>
      <c r="AB69" s="524"/>
      <c r="AC69" s="525"/>
      <c r="AD69" s="526"/>
      <c r="AE69" s="476"/>
      <c r="AF69" s="501"/>
      <c r="AG69" s="524"/>
      <c r="AH69" s="525"/>
      <c r="AI69" s="526"/>
    </row>
    <row r="70" spans="2:35" s="502" customFormat="1" ht="14.4" x14ac:dyDescent="0.25">
      <c r="B70" s="516" t="s">
        <v>499</v>
      </c>
      <c r="C70" s="517" t="s">
        <v>68</v>
      </c>
      <c r="D70" s="517" t="s">
        <v>69</v>
      </c>
      <c r="E70" s="518" t="s">
        <v>446</v>
      </c>
      <c r="F70" s="527"/>
      <c r="G70" s="527"/>
      <c r="H70" s="519"/>
      <c r="I70" s="520"/>
      <c r="J70" s="521"/>
      <c r="K70" s="521"/>
      <c r="L70" s="521"/>
      <c r="M70" s="522"/>
      <c r="N70" s="522"/>
      <c r="O70" s="522"/>
      <c r="P70" s="522"/>
      <c r="Q70" s="520"/>
      <c r="S70" s="523"/>
      <c r="T70" s="524"/>
      <c r="U70" s="524"/>
      <c r="V70" s="524"/>
      <c r="W70" s="524"/>
      <c r="X70" s="525"/>
      <c r="Y70" s="526"/>
      <c r="Z70" s="473"/>
      <c r="AA70" s="499"/>
      <c r="AB70" s="524"/>
      <c r="AC70" s="525"/>
      <c r="AD70" s="526"/>
      <c r="AE70" s="476"/>
      <c r="AF70" s="501"/>
      <c r="AG70" s="524"/>
      <c r="AH70" s="525"/>
      <c r="AI70" s="526"/>
    </row>
    <row r="71" spans="2:35" s="502" customFormat="1" ht="14.4" x14ac:dyDescent="0.25">
      <c r="B71" s="516" t="s">
        <v>500</v>
      </c>
      <c r="C71" s="517" t="s">
        <v>68</v>
      </c>
      <c r="D71" s="517" t="s">
        <v>69</v>
      </c>
      <c r="E71" s="518" t="s">
        <v>446</v>
      </c>
      <c r="F71" s="527"/>
      <c r="G71" s="527"/>
      <c r="H71" s="519"/>
      <c r="I71" s="520"/>
      <c r="J71" s="521"/>
      <c r="K71" s="521"/>
      <c r="L71" s="521"/>
      <c r="M71" s="522"/>
      <c r="N71" s="522"/>
      <c r="O71" s="522"/>
      <c r="P71" s="522"/>
      <c r="Q71" s="520"/>
      <c r="R71" s="515"/>
      <c r="S71" s="523"/>
      <c r="T71" s="524"/>
      <c r="U71" s="524"/>
      <c r="V71" s="524"/>
      <c r="W71" s="524"/>
      <c r="X71" s="525"/>
      <c r="Y71" s="526"/>
      <c r="Z71" s="473"/>
      <c r="AA71" s="499"/>
      <c r="AB71" s="524"/>
      <c r="AC71" s="525"/>
      <c r="AD71" s="526"/>
      <c r="AE71" s="476"/>
      <c r="AF71" s="501"/>
      <c r="AG71" s="524"/>
      <c r="AH71" s="525"/>
      <c r="AI71" s="526"/>
    </row>
    <row r="72" spans="2:35" s="502" customFormat="1" ht="14.4" x14ac:dyDescent="0.25">
      <c r="B72" s="516" t="s">
        <v>501</v>
      </c>
      <c r="C72" s="517" t="s">
        <v>68</v>
      </c>
      <c r="D72" s="517" t="s">
        <v>69</v>
      </c>
      <c r="E72" s="518" t="s">
        <v>446</v>
      </c>
      <c r="F72" s="527"/>
      <c r="G72" s="527"/>
      <c r="H72" s="519"/>
      <c r="I72" s="520"/>
      <c r="J72" s="521"/>
      <c r="K72" s="521"/>
      <c r="L72" s="521"/>
      <c r="M72" s="522"/>
      <c r="N72" s="522"/>
      <c r="O72" s="522"/>
      <c r="P72" s="522"/>
      <c r="Q72" s="520"/>
      <c r="R72" s="515"/>
      <c r="S72" s="523"/>
      <c r="T72" s="524"/>
      <c r="U72" s="524"/>
      <c r="V72" s="524"/>
      <c r="W72" s="524"/>
      <c r="X72" s="525"/>
      <c r="Y72" s="526"/>
      <c r="Z72" s="473"/>
      <c r="AA72" s="499"/>
      <c r="AB72" s="524"/>
      <c r="AC72" s="525"/>
      <c r="AD72" s="526"/>
      <c r="AE72" s="476"/>
      <c r="AF72" s="501"/>
      <c r="AG72" s="524"/>
      <c r="AH72" s="525"/>
      <c r="AI72" s="526"/>
    </row>
    <row r="73" spans="2:35" s="502" customFormat="1" ht="14.4" x14ac:dyDescent="0.25">
      <c r="B73" s="516" t="s">
        <v>502</v>
      </c>
      <c r="C73" s="517" t="s">
        <v>68</v>
      </c>
      <c r="D73" s="517" t="s">
        <v>69</v>
      </c>
      <c r="E73" s="518" t="s">
        <v>446</v>
      </c>
      <c r="F73" s="527"/>
      <c r="G73" s="527"/>
      <c r="H73" s="519"/>
      <c r="I73" s="520"/>
      <c r="J73" s="521"/>
      <c r="K73" s="521"/>
      <c r="L73" s="521"/>
      <c r="M73" s="522"/>
      <c r="N73" s="522"/>
      <c r="O73" s="522"/>
      <c r="P73" s="522"/>
      <c r="Q73" s="520"/>
      <c r="R73" s="515"/>
      <c r="S73" s="523"/>
      <c r="T73" s="524"/>
      <c r="U73" s="524"/>
      <c r="V73" s="524"/>
      <c r="W73" s="524"/>
      <c r="X73" s="525"/>
      <c r="Y73" s="526"/>
      <c r="Z73" s="473"/>
      <c r="AA73" s="499"/>
      <c r="AB73" s="524"/>
      <c r="AC73" s="525"/>
      <c r="AD73" s="526"/>
      <c r="AE73" s="476"/>
      <c r="AF73" s="501"/>
      <c r="AG73" s="524"/>
      <c r="AH73" s="525"/>
      <c r="AI73" s="526"/>
    </row>
    <row r="74" spans="2:35" s="502" customFormat="1" ht="14.4" x14ac:dyDescent="0.25">
      <c r="B74" s="516" t="s">
        <v>503</v>
      </c>
      <c r="C74" s="517" t="s">
        <v>68</v>
      </c>
      <c r="D74" s="517" t="s">
        <v>69</v>
      </c>
      <c r="E74" s="518" t="s">
        <v>446</v>
      </c>
      <c r="F74" s="527"/>
      <c r="G74" s="527"/>
      <c r="H74" s="519"/>
      <c r="I74" s="520"/>
      <c r="J74" s="521"/>
      <c r="K74" s="521"/>
      <c r="L74" s="521"/>
      <c r="M74" s="522"/>
      <c r="N74" s="522"/>
      <c r="O74" s="522"/>
      <c r="P74" s="522"/>
      <c r="Q74" s="520"/>
      <c r="R74" s="515"/>
      <c r="S74" s="523"/>
      <c r="T74" s="524"/>
      <c r="U74" s="524"/>
      <c r="V74" s="524"/>
      <c r="W74" s="524"/>
      <c r="X74" s="525"/>
      <c r="Y74" s="526"/>
      <c r="Z74" s="473"/>
      <c r="AA74" s="499"/>
      <c r="AB74" s="524"/>
      <c r="AC74" s="525"/>
      <c r="AD74" s="526"/>
      <c r="AE74" s="476"/>
      <c r="AF74" s="501"/>
      <c r="AG74" s="524"/>
      <c r="AH74" s="525"/>
      <c r="AI74" s="526"/>
    </row>
    <row r="75" spans="2:35" s="502" customFormat="1" ht="14.4" x14ac:dyDescent="0.25">
      <c r="B75" s="516" t="s">
        <v>504</v>
      </c>
      <c r="C75" s="517" t="s">
        <v>68</v>
      </c>
      <c r="D75" s="517" t="s">
        <v>69</v>
      </c>
      <c r="E75" s="518" t="s">
        <v>446</v>
      </c>
      <c r="F75" s="527"/>
      <c r="G75" s="527"/>
      <c r="H75" s="519"/>
      <c r="I75" s="520"/>
      <c r="J75" s="521"/>
      <c r="K75" s="521"/>
      <c r="L75" s="521"/>
      <c r="M75" s="522"/>
      <c r="N75" s="522"/>
      <c r="O75" s="522"/>
      <c r="P75" s="522"/>
      <c r="Q75" s="520"/>
      <c r="R75" s="515"/>
      <c r="S75" s="523"/>
      <c r="T75" s="524"/>
      <c r="U75" s="524"/>
      <c r="V75" s="524"/>
      <c r="W75" s="524"/>
      <c r="X75" s="525"/>
      <c r="Y75" s="526"/>
      <c r="Z75" s="473"/>
      <c r="AA75" s="499"/>
      <c r="AB75" s="524"/>
      <c r="AC75" s="525"/>
      <c r="AD75" s="526"/>
      <c r="AE75" s="476"/>
      <c r="AF75" s="501"/>
      <c r="AG75" s="524"/>
      <c r="AH75" s="525"/>
      <c r="AI75" s="526"/>
    </row>
    <row r="76" spans="2:35" s="502" customFormat="1" ht="14.4" x14ac:dyDescent="0.25">
      <c r="B76" s="516" t="s">
        <v>505</v>
      </c>
      <c r="C76" s="517" t="s">
        <v>68</v>
      </c>
      <c r="D76" s="517" t="s">
        <v>69</v>
      </c>
      <c r="E76" s="518" t="s">
        <v>446</v>
      </c>
      <c r="F76" s="527"/>
      <c r="G76" s="527"/>
      <c r="H76" s="519"/>
      <c r="I76" s="520"/>
      <c r="J76" s="521"/>
      <c r="K76" s="521"/>
      <c r="L76" s="521"/>
      <c r="M76" s="522"/>
      <c r="N76" s="522"/>
      <c r="O76" s="522"/>
      <c r="P76" s="522"/>
      <c r="Q76" s="520"/>
      <c r="R76" s="515"/>
      <c r="S76" s="523"/>
      <c r="T76" s="524"/>
      <c r="U76" s="524"/>
      <c r="V76" s="524"/>
      <c r="W76" s="524"/>
      <c r="X76" s="525"/>
      <c r="Y76" s="526"/>
      <c r="Z76" s="473"/>
      <c r="AA76" s="499"/>
      <c r="AB76" s="524"/>
      <c r="AC76" s="525"/>
      <c r="AD76" s="526"/>
      <c r="AE76" s="476"/>
      <c r="AF76" s="501"/>
      <c r="AG76" s="524"/>
      <c r="AH76" s="525"/>
      <c r="AI76" s="526"/>
    </row>
    <row r="77" spans="2:35" s="502" customFormat="1" ht="14.4" x14ac:dyDescent="0.25">
      <c r="B77" s="516" t="s">
        <v>506</v>
      </c>
      <c r="C77" s="517" t="s">
        <v>68</v>
      </c>
      <c r="D77" s="517" t="s">
        <v>69</v>
      </c>
      <c r="E77" s="518" t="s">
        <v>446</v>
      </c>
      <c r="F77" s="527"/>
      <c r="G77" s="527"/>
      <c r="H77" s="519"/>
      <c r="I77" s="520"/>
      <c r="J77" s="521"/>
      <c r="K77" s="521"/>
      <c r="L77" s="521"/>
      <c r="M77" s="522"/>
      <c r="N77" s="522"/>
      <c r="O77" s="522"/>
      <c r="P77" s="522"/>
      <c r="Q77" s="520"/>
      <c r="R77" s="515"/>
      <c r="S77" s="523"/>
      <c r="T77" s="524"/>
      <c r="U77" s="524"/>
      <c r="V77" s="524"/>
      <c r="W77" s="524"/>
      <c r="X77" s="525"/>
      <c r="Y77" s="526"/>
      <c r="Z77" s="473"/>
      <c r="AA77" s="499"/>
      <c r="AB77" s="524"/>
      <c r="AC77" s="525"/>
      <c r="AD77" s="526"/>
      <c r="AE77" s="476"/>
      <c r="AF77" s="501"/>
      <c r="AG77" s="524"/>
      <c r="AH77" s="525"/>
      <c r="AI77" s="526"/>
    </row>
    <row r="78" spans="2:35" s="502" customFormat="1" ht="14.4" x14ac:dyDescent="0.25">
      <c r="B78" s="516" t="s">
        <v>507</v>
      </c>
      <c r="C78" s="517" t="s">
        <v>68</v>
      </c>
      <c r="D78" s="517" t="s">
        <v>69</v>
      </c>
      <c r="E78" s="518" t="s">
        <v>446</v>
      </c>
      <c r="F78" s="527"/>
      <c r="G78" s="527"/>
      <c r="H78" s="519"/>
      <c r="I78" s="520"/>
      <c r="J78" s="521"/>
      <c r="K78" s="521"/>
      <c r="L78" s="521"/>
      <c r="M78" s="522"/>
      <c r="N78" s="522"/>
      <c r="O78" s="522"/>
      <c r="P78" s="522"/>
      <c r="Q78" s="520"/>
      <c r="R78" s="515"/>
      <c r="S78" s="523"/>
      <c r="T78" s="524"/>
      <c r="U78" s="524"/>
      <c r="V78" s="524"/>
      <c r="W78" s="524"/>
      <c r="X78" s="525"/>
      <c r="Y78" s="526"/>
      <c r="Z78" s="473"/>
      <c r="AA78" s="499"/>
      <c r="AB78" s="524"/>
      <c r="AC78" s="525"/>
      <c r="AD78" s="526"/>
      <c r="AE78" s="476"/>
      <c r="AF78" s="501"/>
      <c r="AG78" s="524"/>
      <c r="AH78" s="525"/>
      <c r="AI78" s="526"/>
    </row>
    <row r="79" spans="2:35" s="502" customFormat="1" ht="14.4" x14ac:dyDescent="0.25">
      <c r="B79" s="516" t="s">
        <v>508</v>
      </c>
      <c r="C79" s="517" t="s">
        <v>68</v>
      </c>
      <c r="D79" s="517" t="s">
        <v>69</v>
      </c>
      <c r="E79" s="518" t="s">
        <v>446</v>
      </c>
      <c r="F79" s="527"/>
      <c r="G79" s="527"/>
      <c r="H79" s="519"/>
      <c r="I79" s="520"/>
      <c r="J79" s="521"/>
      <c r="K79" s="521"/>
      <c r="L79" s="521"/>
      <c r="M79" s="522"/>
      <c r="N79" s="522"/>
      <c r="O79" s="522"/>
      <c r="P79" s="522"/>
      <c r="Q79" s="520"/>
      <c r="R79" s="515"/>
      <c r="S79" s="523"/>
      <c r="T79" s="524"/>
      <c r="U79" s="524"/>
      <c r="V79" s="524"/>
      <c r="W79" s="524"/>
      <c r="X79" s="525"/>
      <c r="Y79" s="526"/>
      <c r="Z79" s="473"/>
      <c r="AA79" s="499"/>
      <c r="AB79" s="524"/>
      <c r="AC79" s="525"/>
      <c r="AD79" s="526"/>
      <c r="AE79" s="476"/>
      <c r="AF79" s="501"/>
      <c r="AG79" s="524"/>
      <c r="AH79" s="525"/>
      <c r="AI79" s="526"/>
    </row>
    <row r="80" spans="2:35" s="502" customFormat="1" ht="14.4" x14ac:dyDescent="0.25">
      <c r="B80" s="516" t="s">
        <v>509</v>
      </c>
      <c r="C80" s="517" t="s">
        <v>68</v>
      </c>
      <c r="D80" s="517" t="s">
        <v>69</v>
      </c>
      <c r="E80" s="518" t="s">
        <v>446</v>
      </c>
      <c r="F80" s="527"/>
      <c r="G80" s="527"/>
      <c r="H80" s="519"/>
      <c r="I80" s="520"/>
      <c r="J80" s="521"/>
      <c r="K80" s="521"/>
      <c r="L80" s="521"/>
      <c r="M80" s="522"/>
      <c r="N80" s="522"/>
      <c r="O80" s="522"/>
      <c r="P80" s="522"/>
      <c r="Q80" s="520"/>
      <c r="R80" s="515"/>
      <c r="S80" s="523"/>
      <c r="T80" s="524"/>
      <c r="U80" s="524"/>
      <c r="V80" s="524"/>
      <c r="W80" s="524"/>
      <c r="X80" s="525"/>
      <c r="Y80" s="526"/>
      <c r="Z80" s="473"/>
      <c r="AA80" s="499"/>
      <c r="AB80" s="524"/>
      <c r="AC80" s="525"/>
      <c r="AD80" s="526"/>
      <c r="AE80" s="476"/>
      <c r="AF80" s="501"/>
      <c r="AG80" s="524"/>
      <c r="AH80" s="525"/>
      <c r="AI80" s="526"/>
    </row>
    <row r="81" spans="2:35" s="502" customFormat="1" ht="14.4" x14ac:dyDescent="0.25">
      <c r="B81" s="516" t="s">
        <v>510</v>
      </c>
      <c r="C81" s="517" t="s">
        <v>68</v>
      </c>
      <c r="D81" s="517" t="s">
        <v>69</v>
      </c>
      <c r="E81" s="518" t="s">
        <v>446</v>
      </c>
      <c r="F81" s="527"/>
      <c r="G81" s="527"/>
      <c r="H81" s="519"/>
      <c r="I81" s="520"/>
      <c r="J81" s="521"/>
      <c r="K81" s="521"/>
      <c r="L81" s="521"/>
      <c r="M81" s="522"/>
      <c r="N81" s="522"/>
      <c r="O81" s="522"/>
      <c r="P81" s="522"/>
      <c r="Q81" s="520"/>
      <c r="R81" s="515"/>
      <c r="S81" s="523"/>
      <c r="T81" s="524"/>
      <c r="U81" s="524"/>
      <c r="V81" s="524"/>
      <c r="W81" s="524"/>
      <c r="X81" s="525"/>
      <c r="Y81" s="526"/>
      <c r="Z81" s="473"/>
      <c r="AA81" s="499"/>
      <c r="AB81" s="524"/>
      <c r="AC81" s="525"/>
      <c r="AD81" s="526"/>
      <c r="AE81" s="476"/>
      <c r="AF81" s="501"/>
      <c r="AG81" s="524"/>
      <c r="AH81" s="525"/>
      <c r="AI81" s="526"/>
    </row>
    <row r="82" spans="2:35" s="502" customFormat="1" x14ac:dyDescent="0.25">
      <c r="B82" s="528"/>
      <c r="C82" s="528"/>
      <c r="D82" s="528"/>
      <c r="E82" s="528"/>
      <c r="F82" s="528" t="str">
        <f>"Zwischensumme "&amp;E39</f>
        <v>Zwischensumme Optionale Einzelsysteme</v>
      </c>
      <c r="G82" s="528"/>
      <c r="H82" s="528"/>
      <c r="I82" s="528"/>
      <c r="J82" s="528"/>
      <c r="K82" s="528"/>
      <c r="L82" s="528"/>
      <c r="M82" s="528"/>
      <c r="N82" s="528"/>
      <c r="O82" s="528"/>
      <c r="P82" s="528"/>
      <c r="Q82" s="528"/>
      <c r="S82" s="528"/>
      <c r="T82" s="528"/>
      <c r="U82" s="528"/>
      <c r="V82" s="528"/>
      <c r="W82" s="528"/>
      <c r="X82" s="528"/>
      <c r="Y82" s="529">
        <f>SUM(Y39:Y50)</f>
        <v>0</v>
      </c>
      <c r="Z82" s="473"/>
      <c r="AA82" s="499"/>
      <c r="AB82" s="528"/>
      <c r="AC82" s="528"/>
      <c r="AD82" s="529">
        <f>SUM(AD39:AD50)</f>
        <v>0</v>
      </c>
      <c r="AE82" s="476"/>
      <c r="AF82" s="501"/>
      <c r="AG82" s="528"/>
      <c r="AH82" s="528"/>
      <c r="AI82" s="529">
        <f>SUM(AI39:AI50)</f>
        <v>0</v>
      </c>
    </row>
    <row r="83" spans="2:35" s="502" customFormat="1" ht="14.4" x14ac:dyDescent="0.25">
      <c r="B83" s="503" t="s">
        <v>155</v>
      </c>
      <c r="C83" s="504" t="s">
        <v>68</v>
      </c>
      <c r="D83" s="504" t="s">
        <v>69</v>
      </c>
      <c r="E83" s="504" t="s">
        <v>156</v>
      </c>
      <c r="F83" s="531" t="s">
        <v>157</v>
      </c>
      <c r="G83" s="511"/>
      <c r="H83" s="532" t="s">
        <v>72</v>
      </c>
      <c r="I83" s="507" t="s">
        <v>511</v>
      </c>
      <c r="J83" s="508" t="s">
        <v>74</v>
      </c>
      <c r="K83" s="508" t="s">
        <v>112</v>
      </c>
      <c r="L83" s="508" t="s">
        <v>159</v>
      </c>
      <c r="M83" s="509" t="s">
        <v>77</v>
      </c>
      <c r="N83" s="509" t="s">
        <v>116</v>
      </c>
      <c r="O83" s="509" t="s">
        <v>79</v>
      </c>
      <c r="P83" s="509" t="s">
        <v>244</v>
      </c>
      <c r="Q83" s="507" t="str">
        <f>I83&amp;"-"&amp;N83</f>
        <v>BAR_SAP-UES-Gold</v>
      </c>
      <c r="R83" s="515"/>
      <c r="S83" s="510">
        <v>1</v>
      </c>
      <c r="T83" s="511">
        <v>176700</v>
      </c>
      <c r="U83" s="511">
        <v>176700</v>
      </c>
      <c r="V83" s="511">
        <v>60</v>
      </c>
      <c r="W83" s="511">
        <v>60</v>
      </c>
      <c r="X83" s="512"/>
      <c r="Y83" s="513">
        <f>S83*T83*V83*X83</f>
        <v>0</v>
      </c>
      <c r="Z83" s="473"/>
      <c r="AA83" s="499"/>
      <c r="AB83" s="511">
        <f>T83</f>
        <v>176700</v>
      </c>
      <c r="AC83" s="512"/>
      <c r="AD83" s="513">
        <f t="shared" ref="AD83" si="16">AB83*AC83*12*S83</f>
        <v>0</v>
      </c>
      <c r="AE83" s="476"/>
      <c r="AF83" s="501"/>
      <c r="AG83" s="511">
        <f>T83</f>
        <v>176700</v>
      </c>
      <c r="AH83" s="512"/>
      <c r="AI83" s="513">
        <f>AG83*AH83*12*S83</f>
        <v>0</v>
      </c>
    </row>
    <row r="84" spans="2:35" s="502" customFormat="1" ht="14.4" x14ac:dyDescent="0.25">
      <c r="B84" s="516" t="s">
        <v>512</v>
      </c>
      <c r="C84" s="517" t="s">
        <v>68</v>
      </c>
      <c r="D84" s="517" t="s">
        <v>69</v>
      </c>
      <c r="E84" s="518" t="s">
        <v>446</v>
      </c>
      <c r="F84" s="527"/>
      <c r="G84" s="527"/>
      <c r="H84" s="519"/>
      <c r="I84" s="520"/>
      <c r="J84" s="521"/>
      <c r="K84" s="521"/>
      <c r="L84" s="521"/>
      <c r="M84" s="522"/>
      <c r="N84" s="522"/>
      <c r="O84" s="522"/>
      <c r="P84" s="522"/>
      <c r="Q84" s="520"/>
      <c r="R84" s="515"/>
      <c r="S84" s="523"/>
      <c r="T84" s="524"/>
      <c r="U84" s="524"/>
      <c r="V84" s="524"/>
      <c r="W84" s="524"/>
      <c r="X84" s="525"/>
      <c r="Y84" s="526"/>
      <c r="Z84" s="473"/>
      <c r="AA84" s="499"/>
      <c r="AB84" s="524"/>
      <c r="AC84" s="525"/>
      <c r="AD84" s="526"/>
      <c r="AE84" s="476"/>
      <c r="AF84" s="501"/>
      <c r="AG84" s="524"/>
      <c r="AH84" s="525"/>
      <c r="AI84" s="526"/>
    </row>
    <row r="85" spans="2:35" s="502" customFormat="1" x14ac:dyDescent="0.25">
      <c r="B85" s="528"/>
      <c r="C85" s="528"/>
      <c r="D85" s="528"/>
      <c r="E85" s="528"/>
      <c r="F85" s="528" t="str">
        <f>"Zwischensumme "&amp;E83</f>
        <v>Zwischensumme Übergreifender Storage</v>
      </c>
      <c r="G85" s="528"/>
      <c r="H85" s="528"/>
      <c r="I85" s="528"/>
      <c r="J85" s="528"/>
      <c r="K85" s="528"/>
      <c r="L85" s="528"/>
      <c r="M85" s="528"/>
      <c r="N85" s="528"/>
      <c r="O85" s="528"/>
      <c r="P85" s="528"/>
      <c r="Q85" s="528"/>
      <c r="S85" s="528"/>
      <c r="T85" s="528"/>
      <c r="U85" s="528"/>
      <c r="V85" s="528"/>
      <c r="W85" s="528"/>
      <c r="X85" s="528"/>
      <c r="Y85" s="529">
        <f>SUM(Y83)</f>
        <v>0</v>
      </c>
      <c r="Z85" s="473"/>
      <c r="AA85" s="499"/>
      <c r="AB85" s="528"/>
      <c r="AC85" s="528"/>
      <c r="AD85" s="529">
        <f>SUM(AD83)</f>
        <v>0</v>
      </c>
      <c r="AE85" s="476"/>
      <c r="AF85" s="501"/>
      <c r="AG85" s="528"/>
      <c r="AH85" s="528"/>
      <c r="AI85" s="529">
        <f>SUM(AI83)</f>
        <v>0</v>
      </c>
    </row>
    <row r="86" spans="2:35" s="502" customFormat="1" ht="27.6" x14ac:dyDescent="0.25">
      <c r="B86" s="503" t="s">
        <v>161</v>
      </c>
      <c r="C86" s="504" t="s">
        <v>68</v>
      </c>
      <c r="D86" s="504" t="s">
        <v>69</v>
      </c>
      <c r="E86" s="504" t="s">
        <v>162</v>
      </c>
      <c r="F86" s="514" t="s">
        <v>163</v>
      </c>
      <c r="G86" s="511"/>
      <c r="H86" s="532" t="s">
        <v>72</v>
      </c>
      <c r="I86" s="507" t="s">
        <v>513</v>
      </c>
      <c r="J86" s="508" t="s">
        <v>72</v>
      </c>
      <c r="K86" s="508" t="s">
        <v>112</v>
      </c>
      <c r="L86" s="508" t="s">
        <v>165</v>
      </c>
      <c r="M86" s="509" t="s">
        <v>77</v>
      </c>
      <c r="N86" s="509" t="s">
        <v>114</v>
      </c>
      <c r="O86" s="509" t="s">
        <v>79</v>
      </c>
      <c r="P86" s="509" t="s">
        <v>166</v>
      </c>
      <c r="Q86" s="507" t="str">
        <f t="shared" ref="Q86:Q127" si="17">I86&amp;"-"&amp;N86&amp;"-"&amp;P86&amp;"-"&amp;V86</f>
        <v>BAR_SAP-OSS-ASS-Bronze-DR1-12</v>
      </c>
      <c r="R86" s="515"/>
      <c r="S86" s="510">
        <v>0.35</v>
      </c>
      <c r="T86" s="511">
        <v>3</v>
      </c>
      <c r="U86" s="511" t="s">
        <v>30</v>
      </c>
      <c r="V86" s="511">
        <v>12</v>
      </c>
      <c r="W86" s="511">
        <v>12</v>
      </c>
      <c r="X86" s="512"/>
      <c r="Y86" s="513">
        <f>S86*T86*V86*X86</f>
        <v>0</v>
      </c>
      <c r="Z86" s="473"/>
      <c r="AA86" s="499"/>
      <c r="AB86" s="511">
        <f t="shared" ref="AB86:AB127" si="18">T86</f>
        <v>3</v>
      </c>
      <c r="AC86" s="513">
        <f>X86</f>
        <v>0</v>
      </c>
      <c r="AD86" s="513">
        <f t="shared" ref="AD86:AD127" si="19">AB86*AC86*12*S86</f>
        <v>0</v>
      </c>
      <c r="AE86" s="476"/>
      <c r="AF86" s="501"/>
      <c r="AG86" s="511">
        <f t="shared" ref="AG86:AG127" si="20">T86</f>
        <v>3</v>
      </c>
      <c r="AH86" s="513">
        <f>X86</f>
        <v>0</v>
      </c>
      <c r="AI86" s="513">
        <f t="shared" ref="AI86:AI127" si="21">AG86*AH86*12*S86</f>
        <v>0</v>
      </c>
    </row>
    <row r="87" spans="2:35" s="502" customFormat="1" ht="27.6" x14ac:dyDescent="0.25">
      <c r="B87" s="503" t="s">
        <v>514</v>
      </c>
      <c r="C87" s="504" t="s">
        <v>68</v>
      </c>
      <c r="D87" s="504" t="s">
        <v>69</v>
      </c>
      <c r="E87" s="504" t="s">
        <v>162</v>
      </c>
      <c r="F87" s="514" t="s">
        <v>163</v>
      </c>
      <c r="G87" s="511"/>
      <c r="H87" s="532" t="s">
        <v>72</v>
      </c>
      <c r="I87" s="507" t="s">
        <v>513</v>
      </c>
      <c r="J87" s="508" t="s">
        <v>72</v>
      </c>
      <c r="K87" s="508" t="s">
        <v>112</v>
      </c>
      <c r="L87" s="508" t="s">
        <v>165</v>
      </c>
      <c r="M87" s="509" t="s">
        <v>77</v>
      </c>
      <c r="N87" s="509" t="s">
        <v>114</v>
      </c>
      <c r="O87" s="509" t="s">
        <v>79</v>
      </c>
      <c r="P87" s="509" t="s">
        <v>166</v>
      </c>
      <c r="Q87" s="507" t="str">
        <f t="shared" si="17"/>
        <v>BAR_SAP-OSS-ASS-Bronze-DR1-36</v>
      </c>
      <c r="R87" s="515"/>
      <c r="S87" s="510">
        <v>0.35</v>
      </c>
      <c r="T87" s="511">
        <v>3</v>
      </c>
      <c r="U87" s="511" t="s">
        <v>30</v>
      </c>
      <c r="V87" s="511">
        <v>36</v>
      </c>
      <c r="W87" s="511">
        <v>36</v>
      </c>
      <c r="X87" s="512"/>
      <c r="Y87" s="513">
        <f t="shared" ref="Y87:Y127" si="22">S87*T87*V87*X87</f>
        <v>0</v>
      </c>
      <c r="Z87" s="473"/>
      <c r="AA87" s="499"/>
      <c r="AB87" s="511">
        <f t="shared" si="18"/>
        <v>3</v>
      </c>
      <c r="AC87" s="513">
        <f t="shared" ref="AC87:AC127" si="23">X87</f>
        <v>0</v>
      </c>
      <c r="AD87" s="513">
        <f t="shared" si="19"/>
        <v>0</v>
      </c>
      <c r="AE87" s="476"/>
      <c r="AF87" s="501"/>
      <c r="AG87" s="511">
        <f t="shared" si="20"/>
        <v>3</v>
      </c>
      <c r="AH87" s="513">
        <f t="shared" ref="AH87:AH127" si="24">X87</f>
        <v>0</v>
      </c>
      <c r="AI87" s="513">
        <f t="shared" si="21"/>
        <v>0</v>
      </c>
    </row>
    <row r="88" spans="2:35" s="502" customFormat="1" ht="27.6" x14ac:dyDescent="0.25">
      <c r="B88" s="503" t="s">
        <v>167</v>
      </c>
      <c r="C88" s="504" t="s">
        <v>68</v>
      </c>
      <c r="D88" s="504" t="s">
        <v>69</v>
      </c>
      <c r="E88" s="504" t="s">
        <v>162</v>
      </c>
      <c r="F88" s="514" t="s">
        <v>169</v>
      </c>
      <c r="G88" s="511"/>
      <c r="H88" s="532" t="s">
        <v>72</v>
      </c>
      <c r="I88" s="507" t="s">
        <v>513</v>
      </c>
      <c r="J88" s="508" t="s">
        <v>72</v>
      </c>
      <c r="K88" s="508" t="s">
        <v>112</v>
      </c>
      <c r="L88" s="508" t="s">
        <v>165</v>
      </c>
      <c r="M88" s="509" t="s">
        <v>77</v>
      </c>
      <c r="N88" s="509" t="s">
        <v>114</v>
      </c>
      <c r="O88" s="509" t="s">
        <v>79</v>
      </c>
      <c r="P88" s="509" t="s">
        <v>170</v>
      </c>
      <c r="Q88" s="507" t="str">
        <f t="shared" si="17"/>
        <v>BAR_SAP-OSS-ASS-Bronze-DR2-12</v>
      </c>
      <c r="R88" s="515"/>
      <c r="S88" s="510">
        <v>0.35</v>
      </c>
      <c r="T88" s="511">
        <v>3</v>
      </c>
      <c r="U88" s="511" t="s">
        <v>30</v>
      </c>
      <c r="V88" s="511">
        <v>12</v>
      </c>
      <c r="W88" s="511">
        <v>12</v>
      </c>
      <c r="X88" s="512"/>
      <c r="Y88" s="513">
        <f t="shared" si="22"/>
        <v>0</v>
      </c>
      <c r="Z88" s="473"/>
      <c r="AA88" s="499"/>
      <c r="AB88" s="511">
        <f t="shared" si="18"/>
        <v>3</v>
      </c>
      <c r="AC88" s="513">
        <f t="shared" si="23"/>
        <v>0</v>
      </c>
      <c r="AD88" s="513">
        <f t="shared" si="19"/>
        <v>0</v>
      </c>
      <c r="AE88" s="476"/>
      <c r="AF88" s="501"/>
      <c r="AG88" s="511">
        <f t="shared" si="20"/>
        <v>3</v>
      </c>
      <c r="AH88" s="513">
        <f t="shared" si="24"/>
        <v>0</v>
      </c>
      <c r="AI88" s="513">
        <f t="shared" si="21"/>
        <v>0</v>
      </c>
    </row>
    <row r="89" spans="2:35" s="502" customFormat="1" ht="27.6" x14ac:dyDescent="0.25">
      <c r="B89" s="503" t="s">
        <v>515</v>
      </c>
      <c r="C89" s="504" t="s">
        <v>68</v>
      </c>
      <c r="D89" s="504" t="s">
        <v>69</v>
      </c>
      <c r="E89" s="504" t="s">
        <v>162</v>
      </c>
      <c r="F89" s="514" t="s">
        <v>169</v>
      </c>
      <c r="G89" s="511"/>
      <c r="H89" s="532" t="s">
        <v>72</v>
      </c>
      <c r="I89" s="507" t="s">
        <v>513</v>
      </c>
      <c r="J89" s="508" t="s">
        <v>72</v>
      </c>
      <c r="K89" s="508" t="s">
        <v>112</v>
      </c>
      <c r="L89" s="508" t="s">
        <v>165</v>
      </c>
      <c r="M89" s="509" t="s">
        <v>77</v>
      </c>
      <c r="N89" s="509" t="s">
        <v>114</v>
      </c>
      <c r="O89" s="509" t="s">
        <v>79</v>
      </c>
      <c r="P89" s="509" t="s">
        <v>170</v>
      </c>
      <c r="Q89" s="507" t="str">
        <f t="shared" si="17"/>
        <v>BAR_SAP-OSS-ASS-Bronze-DR2-36</v>
      </c>
      <c r="R89" s="515"/>
      <c r="S89" s="510">
        <v>0.35</v>
      </c>
      <c r="T89" s="511">
        <v>3</v>
      </c>
      <c r="U89" s="511" t="s">
        <v>30</v>
      </c>
      <c r="V89" s="511">
        <v>36</v>
      </c>
      <c r="W89" s="511">
        <v>36</v>
      </c>
      <c r="X89" s="512"/>
      <c r="Y89" s="513">
        <f t="shared" si="22"/>
        <v>0</v>
      </c>
      <c r="Z89" s="473"/>
      <c r="AA89" s="499"/>
      <c r="AB89" s="511">
        <f t="shared" si="18"/>
        <v>3</v>
      </c>
      <c r="AC89" s="513">
        <f t="shared" si="23"/>
        <v>0</v>
      </c>
      <c r="AD89" s="513">
        <f t="shared" si="19"/>
        <v>0</v>
      </c>
      <c r="AE89" s="476"/>
      <c r="AF89" s="501"/>
      <c r="AG89" s="511">
        <f t="shared" si="20"/>
        <v>3</v>
      </c>
      <c r="AH89" s="513">
        <f t="shared" si="24"/>
        <v>0</v>
      </c>
      <c r="AI89" s="513">
        <f t="shared" si="21"/>
        <v>0</v>
      </c>
    </row>
    <row r="90" spans="2:35" s="502" customFormat="1" ht="14.4" x14ac:dyDescent="0.25">
      <c r="B90" s="503" t="s">
        <v>168</v>
      </c>
      <c r="C90" s="504" t="s">
        <v>68</v>
      </c>
      <c r="D90" s="504" t="s">
        <v>69</v>
      </c>
      <c r="E90" s="504" t="s">
        <v>162</v>
      </c>
      <c r="F90" s="514" t="s">
        <v>173</v>
      </c>
      <c r="G90" s="511"/>
      <c r="H90" s="532" t="s">
        <v>72</v>
      </c>
      <c r="I90" s="507" t="s">
        <v>513</v>
      </c>
      <c r="J90" s="508" t="s">
        <v>72</v>
      </c>
      <c r="K90" s="508" t="s">
        <v>112</v>
      </c>
      <c r="L90" s="508" t="s">
        <v>165</v>
      </c>
      <c r="M90" s="509" t="s">
        <v>77</v>
      </c>
      <c r="N90" s="509" t="s">
        <v>116</v>
      </c>
      <c r="O90" s="509" t="s">
        <v>79</v>
      </c>
      <c r="P90" s="509" t="s">
        <v>160</v>
      </c>
      <c r="Q90" s="507" t="str">
        <f t="shared" si="17"/>
        <v>BAR_SAP-OSS-ASS-Gold-DR5-12</v>
      </c>
      <c r="R90" s="515"/>
      <c r="S90" s="510">
        <v>0.35</v>
      </c>
      <c r="T90" s="511">
        <v>3</v>
      </c>
      <c r="U90" s="511" t="s">
        <v>30</v>
      </c>
      <c r="V90" s="511">
        <v>12</v>
      </c>
      <c r="W90" s="511">
        <v>12</v>
      </c>
      <c r="X90" s="512"/>
      <c r="Y90" s="513">
        <f t="shared" si="22"/>
        <v>0</v>
      </c>
      <c r="Z90" s="473"/>
      <c r="AA90" s="499"/>
      <c r="AB90" s="511">
        <f t="shared" si="18"/>
        <v>3</v>
      </c>
      <c r="AC90" s="513">
        <f t="shared" si="23"/>
        <v>0</v>
      </c>
      <c r="AD90" s="513">
        <f t="shared" si="19"/>
        <v>0</v>
      </c>
      <c r="AE90" s="476"/>
      <c r="AF90" s="501"/>
      <c r="AG90" s="511">
        <f t="shared" si="20"/>
        <v>3</v>
      </c>
      <c r="AH90" s="513">
        <f t="shared" si="24"/>
        <v>0</v>
      </c>
      <c r="AI90" s="513">
        <f t="shared" si="21"/>
        <v>0</v>
      </c>
    </row>
    <row r="91" spans="2:35" s="502" customFormat="1" ht="14.4" x14ac:dyDescent="0.25">
      <c r="B91" s="503" t="s">
        <v>171</v>
      </c>
      <c r="C91" s="504" t="s">
        <v>68</v>
      </c>
      <c r="D91" s="504" t="s">
        <v>69</v>
      </c>
      <c r="E91" s="504" t="s">
        <v>162</v>
      </c>
      <c r="F91" s="514" t="s">
        <v>173</v>
      </c>
      <c r="G91" s="511"/>
      <c r="H91" s="532" t="s">
        <v>72</v>
      </c>
      <c r="I91" s="507" t="s">
        <v>513</v>
      </c>
      <c r="J91" s="508" t="s">
        <v>72</v>
      </c>
      <c r="K91" s="508" t="s">
        <v>112</v>
      </c>
      <c r="L91" s="508" t="s">
        <v>165</v>
      </c>
      <c r="M91" s="509" t="s">
        <v>77</v>
      </c>
      <c r="N91" s="509" t="s">
        <v>116</v>
      </c>
      <c r="O91" s="509" t="s">
        <v>79</v>
      </c>
      <c r="P91" s="509" t="s">
        <v>160</v>
      </c>
      <c r="Q91" s="507" t="str">
        <f t="shared" si="17"/>
        <v>BAR_SAP-OSS-ASS-Gold-DR5-36</v>
      </c>
      <c r="R91" s="515"/>
      <c r="S91" s="510">
        <v>0.35</v>
      </c>
      <c r="T91" s="511">
        <v>3</v>
      </c>
      <c r="U91" s="511" t="s">
        <v>30</v>
      </c>
      <c r="V91" s="511">
        <v>36</v>
      </c>
      <c r="W91" s="511">
        <v>36</v>
      </c>
      <c r="X91" s="512"/>
      <c r="Y91" s="513">
        <f t="shared" si="22"/>
        <v>0</v>
      </c>
      <c r="Z91" s="473"/>
      <c r="AA91" s="499"/>
      <c r="AB91" s="511">
        <f t="shared" si="18"/>
        <v>3</v>
      </c>
      <c r="AC91" s="513">
        <f t="shared" si="23"/>
        <v>0</v>
      </c>
      <c r="AD91" s="513">
        <f t="shared" si="19"/>
        <v>0</v>
      </c>
      <c r="AE91" s="476"/>
      <c r="AF91" s="501"/>
      <c r="AG91" s="511">
        <f t="shared" si="20"/>
        <v>3</v>
      </c>
      <c r="AH91" s="513">
        <f t="shared" si="24"/>
        <v>0</v>
      </c>
      <c r="AI91" s="513">
        <f t="shared" si="21"/>
        <v>0</v>
      </c>
    </row>
    <row r="92" spans="2:35" s="502" customFormat="1" ht="27.6" x14ac:dyDescent="0.25">
      <c r="B92" s="503" t="s">
        <v>172</v>
      </c>
      <c r="C92" s="504" t="s">
        <v>68</v>
      </c>
      <c r="D92" s="504" t="s">
        <v>69</v>
      </c>
      <c r="E92" s="504" t="s">
        <v>162</v>
      </c>
      <c r="F92" s="514" t="s">
        <v>176</v>
      </c>
      <c r="G92" s="511"/>
      <c r="H92" s="532" t="s">
        <v>72</v>
      </c>
      <c r="I92" s="507" t="s">
        <v>516</v>
      </c>
      <c r="J92" s="508" t="s">
        <v>72</v>
      </c>
      <c r="K92" s="508" t="s">
        <v>112</v>
      </c>
      <c r="L92" s="508" t="s">
        <v>165</v>
      </c>
      <c r="M92" s="509" t="s">
        <v>77</v>
      </c>
      <c r="N92" s="509" t="s">
        <v>114</v>
      </c>
      <c r="O92" s="509" t="s">
        <v>79</v>
      </c>
      <c r="P92" s="509" t="s">
        <v>166</v>
      </c>
      <c r="Q92" s="507" t="str">
        <f t="shared" si="17"/>
        <v>BAR_SAP-OSS-ASM-Bronze-DR1-12</v>
      </c>
      <c r="R92" s="515"/>
      <c r="S92" s="510">
        <v>0.35</v>
      </c>
      <c r="T92" s="511">
        <v>10</v>
      </c>
      <c r="U92" s="511" t="s">
        <v>30</v>
      </c>
      <c r="V92" s="511">
        <v>12</v>
      </c>
      <c r="W92" s="511">
        <v>12</v>
      </c>
      <c r="X92" s="512"/>
      <c r="Y92" s="513">
        <f t="shared" si="22"/>
        <v>0</v>
      </c>
      <c r="Z92" s="473"/>
      <c r="AA92" s="499"/>
      <c r="AB92" s="511">
        <f t="shared" si="18"/>
        <v>10</v>
      </c>
      <c r="AC92" s="513">
        <f t="shared" si="23"/>
        <v>0</v>
      </c>
      <c r="AD92" s="513">
        <f t="shared" si="19"/>
        <v>0</v>
      </c>
      <c r="AE92" s="476"/>
      <c r="AF92" s="501"/>
      <c r="AG92" s="511">
        <f t="shared" si="20"/>
        <v>10</v>
      </c>
      <c r="AH92" s="513">
        <f t="shared" si="24"/>
        <v>0</v>
      </c>
      <c r="AI92" s="513">
        <f t="shared" si="21"/>
        <v>0</v>
      </c>
    </row>
    <row r="93" spans="2:35" s="502" customFormat="1" ht="27.6" x14ac:dyDescent="0.25">
      <c r="B93" s="503" t="s">
        <v>174</v>
      </c>
      <c r="C93" s="504" t="s">
        <v>68</v>
      </c>
      <c r="D93" s="504" t="s">
        <v>69</v>
      </c>
      <c r="E93" s="504" t="s">
        <v>162</v>
      </c>
      <c r="F93" s="514" t="s">
        <v>176</v>
      </c>
      <c r="G93" s="511"/>
      <c r="H93" s="532" t="s">
        <v>72</v>
      </c>
      <c r="I93" s="507" t="s">
        <v>516</v>
      </c>
      <c r="J93" s="508" t="s">
        <v>72</v>
      </c>
      <c r="K93" s="508" t="s">
        <v>112</v>
      </c>
      <c r="L93" s="508" t="s">
        <v>165</v>
      </c>
      <c r="M93" s="509" t="s">
        <v>77</v>
      </c>
      <c r="N93" s="509" t="s">
        <v>114</v>
      </c>
      <c r="O93" s="509" t="s">
        <v>79</v>
      </c>
      <c r="P93" s="509" t="s">
        <v>166</v>
      </c>
      <c r="Q93" s="507" t="str">
        <f t="shared" si="17"/>
        <v>BAR_SAP-OSS-ASM-Bronze-DR1-36</v>
      </c>
      <c r="R93" s="515"/>
      <c r="S93" s="510">
        <v>0.35</v>
      </c>
      <c r="T93" s="511">
        <v>5</v>
      </c>
      <c r="U93" s="511" t="s">
        <v>30</v>
      </c>
      <c r="V93" s="511">
        <v>36</v>
      </c>
      <c r="W93" s="511">
        <v>36</v>
      </c>
      <c r="X93" s="512"/>
      <c r="Y93" s="513">
        <f t="shared" si="22"/>
        <v>0</v>
      </c>
      <c r="Z93" s="473"/>
      <c r="AA93" s="499"/>
      <c r="AB93" s="511">
        <f t="shared" si="18"/>
        <v>5</v>
      </c>
      <c r="AC93" s="513">
        <f t="shared" si="23"/>
        <v>0</v>
      </c>
      <c r="AD93" s="513">
        <f t="shared" si="19"/>
        <v>0</v>
      </c>
      <c r="AE93" s="476"/>
      <c r="AF93" s="501"/>
      <c r="AG93" s="511">
        <f t="shared" si="20"/>
        <v>5</v>
      </c>
      <c r="AH93" s="513">
        <f t="shared" si="24"/>
        <v>0</v>
      </c>
      <c r="AI93" s="513">
        <f t="shared" si="21"/>
        <v>0</v>
      </c>
    </row>
    <row r="94" spans="2:35" s="502" customFormat="1" ht="27.6" x14ac:dyDescent="0.25">
      <c r="B94" s="503" t="s">
        <v>175</v>
      </c>
      <c r="C94" s="504" t="s">
        <v>68</v>
      </c>
      <c r="D94" s="504" t="s">
        <v>69</v>
      </c>
      <c r="E94" s="504" t="s">
        <v>162</v>
      </c>
      <c r="F94" s="514" t="s">
        <v>180</v>
      </c>
      <c r="G94" s="511"/>
      <c r="H94" s="532" t="s">
        <v>72</v>
      </c>
      <c r="I94" s="507" t="s">
        <v>516</v>
      </c>
      <c r="J94" s="508" t="s">
        <v>72</v>
      </c>
      <c r="K94" s="508" t="s">
        <v>112</v>
      </c>
      <c r="L94" s="508" t="s">
        <v>165</v>
      </c>
      <c r="M94" s="509" t="s">
        <v>77</v>
      </c>
      <c r="N94" s="509" t="s">
        <v>114</v>
      </c>
      <c r="O94" s="509" t="s">
        <v>79</v>
      </c>
      <c r="P94" s="509" t="s">
        <v>170</v>
      </c>
      <c r="Q94" s="507" t="str">
        <f t="shared" si="17"/>
        <v>BAR_SAP-OSS-ASM-Bronze-DR2-12</v>
      </c>
      <c r="R94" s="515"/>
      <c r="S94" s="510">
        <v>0.35</v>
      </c>
      <c r="T94" s="511">
        <v>10</v>
      </c>
      <c r="U94" s="511" t="s">
        <v>30</v>
      </c>
      <c r="V94" s="511">
        <v>12</v>
      </c>
      <c r="W94" s="511">
        <v>12</v>
      </c>
      <c r="X94" s="512"/>
      <c r="Y94" s="513">
        <f t="shared" si="22"/>
        <v>0</v>
      </c>
      <c r="Z94" s="473"/>
      <c r="AA94" s="499"/>
      <c r="AB94" s="511">
        <f t="shared" si="18"/>
        <v>10</v>
      </c>
      <c r="AC94" s="513">
        <f t="shared" si="23"/>
        <v>0</v>
      </c>
      <c r="AD94" s="513">
        <f t="shared" si="19"/>
        <v>0</v>
      </c>
      <c r="AE94" s="476"/>
      <c r="AF94" s="501"/>
      <c r="AG94" s="511">
        <f t="shared" si="20"/>
        <v>10</v>
      </c>
      <c r="AH94" s="513">
        <f t="shared" si="24"/>
        <v>0</v>
      </c>
      <c r="AI94" s="513">
        <f t="shared" si="21"/>
        <v>0</v>
      </c>
    </row>
    <row r="95" spans="2:35" s="502" customFormat="1" ht="27.6" x14ac:dyDescent="0.25">
      <c r="B95" s="503" t="s">
        <v>178</v>
      </c>
      <c r="C95" s="504" t="s">
        <v>68</v>
      </c>
      <c r="D95" s="504" t="s">
        <v>69</v>
      </c>
      <c r="E95" s="504" t="s">
        <v>162</v>
      </c>
      <c r="F95" s="514" t="s">
        <v>180</v>
      </c>
      <c r="G95" s="511"/>
      <c r="H95" s="532" t="s">
        <v>72</v>
      </c>
      <c r="I95" s="507" t="s">
        <v>516</v>
      </c>
      <c r="J95" s="508" t="s">
        <v>72</v>
      </c>
      <c r="K95" s="508" t="s">
        <v>112</v>
      </c>
      <c r="L95" s="508" t="s">
        <v>165</v>
      </c>
      <c r="M95" s="509" t="s">
        <v>77</v>
      </c>
      <c r="N95" s="509" t="s">
        <v>114</v>
      </c>
      <c r="O95" s="509" t="s">
        <v>79</v>
      </c>
      <c r="P95" s="509" t="s">
        <v>170</v>
      </c>
      <c r="Q95" s="507" t="str">
        <f t="shared" si="17"/>
        <v>BAR_SAP-OSS-ASM-Bronze-DR2-36</v>
      </c>
      <c r="R95" s="515"/>
      <c r="S95" s="510">
        <v>0.35</v>
      </c>
      <c r="T95" s="511">
        <v>5</v>
      </c>
      <c r="U95" s="511" t="s">
        <v>30</v>
      </c>
      <c r="V95" s="511">
        <v>36</v>
      </c>
      <c r="W95" s="511">
        <v>36</v>
      </c>
      <c r="X95" s="512"/>
      <c r="Y95" s="513">
        <f t="shared" si="22"/>
        <v>0</v>
      </c>
      <c r="Z95" s="473"/>
      <c r="AA95" s="499"/>
      <c r="AB95" s="511">
        <f t="shared" si="18"/>
        <v>5</v>
      </c>
      <c r="AC95" s="513">
        <f t="shared" si="23"/>
        <v>0</v>
      </c>
      <c r="AD95" s="513">
        <f t="shared" si="19"/>
        <v>0</v>
      </c>
      <c r="AE95" s="476"/>
      <c r="AF95" s="501"/>
      <c r="AG95" s="511">
        <f t="shared" si="20"/>
        <v>5</v>
      </c>
      <c r="AH95" s="513">
        <f t="shared" si="24"/>
        <v>0</v>
      </c>
      <c r="AI95" s="513">
        <f t="shared" si="21"/>
        <v>0</v>
      </c>
    </row>
    <row r="96" spans="2:35" s="502" customFormat="1" ht="14.4" x14ac:dyDescent="0.25">
      <c r="B96" s="503" t="s">
        <v>179</v>
      </c>
      <c r="C96" s="504" t="s">
        <v>68</v>
      </c>
      <c r="D96" s="504" t="s">
        <v>69</v>
      </c>
      <c r="E96" s="504" t="s">
        <v>162</v>
      </c>
      <c r="F96" s="514" t="s">
        <v>183</v>
      </c>
      <c r="G96" s="511"/>
      <c r="H96" s="532" t="s">
        <v>72</v>
      </c>
      <c r="I96" s="507" t="s">
        <v>516</v>
      </c>
      <c r="J96" s="508" t="s">
        <v>72</v>
      </c>
      <c r="K96" s="508" t="s">
        <v>112</v>
      </c>
      <c r="L96" s="508" t="s">
        <v>165</v>
      </c>
      <c r="M96" s="509" t="s">
        <v>77</v>
      </c>
      <c r="N96" s="509" t="s">
        <v>116</v>
      </c>
      <c r="O96" s="509" t="s">
        <v>79</v>
      </c>
      <c r="P96" s="509" t="s">
        <v>160</v>
      </c>
      <c r="Q96" s="507" t="str">
        <f t="shared" si="17"/>
        <v>BAR_SAP-OSS-ASM-Gold-DR5-12</v>
      </c>
      <c r="R96" s="515"/>
      <c r="S96" s="510">
        <v>0.35</v>
      </c>
      <c r="T96" s="511">
        <v>5</v>
      </c>
      <c r="U96" s="511" t="s">
        <v>30</v>
      </c>
      <c r="V96" s="511">
        <v>12</v>
      </c>
      <c r="W96" s="511">
        <v>12</v>
      </c>
      <c r="X96" s="512"/>
      <c r="Y96" s="513">
        <f t="shared" si="22"/>
        <v>0</v>
      </c>
      <c r="Z96" s="473"/>
      <c r="AA96" s="499"/>
      <c r="AB96" s="511">
        <f t="shared" si="18"/>
        <v>5</v>
      </c>
      <c r="AC96" s="513">
        <f t="shared" si="23"/>
        <v>0</v>
      </c>
      <c r="AD96" s="513">
        <f t="shared" si="19"/>
        <v>0</v>
      </c>
      <c r="AE96" s="476"/>
      <c r="AF96" s="501"/>
      <c r="AG96" s="511">
        <f t="shared" si="20"/>
        <v>5</v>
      </c>
      <c r="AH96" s="513">
        <f t="shared" si="24"/>
        <v>0</v>
      </c>
      <c r="AI96" s="513">
        <f t="shared" si="21"/>
        <v>0</v>
      </c>
    </row>
    <row r="97" spans="2:35" s="502" customFormat="1" ht="14.4" x14ac:dyDescent="0.25">
      <c r="B97" s="503" t="s">
        <v>181</v>
      </c>
      <c r="C97" s="504" t="s">
        <v>68</v>
      </c>
      <c r="D97" s="504" t="s">
        <v>69</v>
      </c>
      <c r="E97" s="504" t="s">
        <v>162</v>
      </c>
      <c r="F97" s="514" t="s">
        <v>183</v>
      </c>
      <c r="G97" s="511"/>
      <c r="H97" s="532" t="s">
        <v>72</v>
      </c>
      <c r="I97" s="507" t="s">
        <v>516</v>
      </c>
      <c r="J97" s="508" t="s">
        <v>72</v>
      </c>
      <c r="K97" s="508" t="s">
        <v>112</v>
      </c>
      <c r="L97" s="508" t="s">
        <v>165</v>
      </c>
      <c r="M97" s="509" t="s">
        <v>77</v>
      </c>
      <c r="N97" s="509" t="s">
        <v>116</v>
      </c>
      <c r="O97" s="509" t="s">
        <v>79</v>
      </c>
      <c r="P97" s="509" t="s">
        <v>160</v>
      </c>
      <c r="Q97" s="507" t="str">
        <f t="shared" si="17"/>
        <v>BAR_SAP-OSS-ASM-Gold-DR5-36</v>
      </c>
      <c r="R97" s="515"/>
      <c r="S97" s="510">
        <v>0.35</v>
      </c>
      <c r="T97" s="511">
        <v>10</v>
      </c>
      <c r="U97" s="511" t="s">
        <v>30</v>
      </c>
      <c r="V97" s="511">
        <v>36</v>
      </c>
      <c r="W97" s="511">
        <v>36</v>
      </c>
      <c r="X97" s="512"/>
      <c r="Y97" s="513">
        <f t="shared" si="22"/>
        <v>0</v>
      </c>
      <c r="Z97" s="473"/>
      <c r="AA97" s="499"/>
      <c r="AB97" s="511">
        <f t="shared" si="18"/>
        <v>10</v>
      </c>
      <c r="AC97" s="513">
        <f t="shared" si="23"/>
        <v>0</v>
      </c>
      <c r="AD97" s="513">
        <f t="shared" si="19"/>
        <v>0</v>
      </c>
      <c r="AE97" s="476"/>
      <c r="AF97" s="501"/>
      <c r="AG97" s="511">
        <f t="shared" si="20"/>
        <v>10</v>
      </c>
      <c r="AH97" s="513">
        <f t="shared" si="24"/>
        <v>0</v>
      </c>
      <c r="AI97" s="513">
        <f t="shared" si="21"/>
        <v>0</v>
      </c>
    </row>
    <row r="98" spans="2:35" s="502" customFormat="1" ht="27.6" x14ac:dyDescent="0.25">
      <c r="B98" s="503" t="s">
        <v>182</v>
      </c>
      <c r="C98" s="504" t="s">
        <v>68</v>
      </c>
      <c r="D98" s="504" t="s">
        <v>69</v>
      </c>
      <c r="E98" s="504" t="s">
        <v>162</v>
      </c>
      <c r="F98" s="514" t="s">
        <v>186</v>
      </c>
      <c r="G98" s="511"/>
      <c r="H98" s="532" t="s">
        <v>72</v>
      </c>
      <c r="I98" s="507" t="s">
        <v>517</v>
      </c>
      <c r="J98" s="508" t="s">
        <v>72</v>
      </c>
      <c r="K98" s="508" t="s">
        <v>112</v>
      </c>
      <c r="L98" s="508" t="s">
        <v>165</v>
      </c>
      <c r="M98" s="509" t="s">
        <v>77</v>
      </c>
      <c r="N98" s="509" t="s">
        <v>114</v>
      </c>
      <c r="O98" s="509" t="s">
        <v>79</v>
      </c>
      <c r="P98" s="509" t="s">
        <v>166</v>
      </c>
      <c r="Q98" s="507" t="str">
        <f t="shared" si="17"/>
        <v>BAR_SAP-OSS-ASL-Bronze-DR1-12</v>
      </c>
      <c r="R98" s="515"/>
      <c r="S98" s="510">
        <v>0.35</v>
      </c>
      <c r="T98" s="511">
        <v>10</v>
      </c>
      <c r="U98" s="511" t="s">
        <v>30</v>
      </c>
      <c r="V98" s="511">
        <v>12</v>
      </c>
      <c r="W98" s="511">
        <v>12</v>
      </c>
      <c r="X98" s="512"/>
      <c r="Y98" s="513">
        <f t="shared" si="22"/>
        <v>0</v>
      </c>
      <c r="Z98" s="473"/>
      <c r="AA98" s="499"/>
      <c r="AB98" s="511">
        <f t="shared" si="18"/>
        <v>10</v>
      </c>
      <c r="AC98" s="513">
        <f t="shared" si="23"/>
        <v>0</v>
      </c>
      <c r="AD98" s="513">
        <f t="shared" si="19"/>
        <v>0</v>
      </c>
      <c r="AE98" s="476"/>
      <c r="AF98" s="501"/>
      <c r="AG98" s="511">
        <f t="shared" si="20"/>
        <v>10</v>
      </c>
      <c r="AH98" s="513">
        <f t="shared" si="24"/>
        <v>0</v>
      </c>
      <c r="AI98" s="513">
        <f t="shared" si="21"/>
        <v>0</v>
      </c>
    </row>
    <row r="99" spans="2:35" s="502" customFormat="1" ht="27.6" x14ac:dyDescent="0.25">
      <c r="B99" s="503" t="s">
        <v>184</v>
      </c>
      <c r="C99" s="504" t="s">
        <v>68</v>
      </c>
      <c r="D99" s="504" t="s">
        <v>69</v>
      </c>
      <c r="E99" s="504" t="s">
        <v>162</v>
      </c>
      <c r="F99" s="514" t="s">
        <v>186</v>
      </c>
      <c r="G99" s="511"/>
      <c r="H99" s="532" t="s">
        <v>72</v>
      </c>
      <c r="I99" s="507" t="s">
        <v>517</v>
      </c>
      <c r="J99" s="508" t="s">
        <v>72</v>
      </c>
      <c r="K99" s="508" t="s">
        <v>112</v>
      </c>
      <c r="L99" s="508" t="s">
        <v>165</v>
      </c>
      <c r="M99" s="509" t="s">
        <v>77</v>
      </c>
      <c r="N99" s="509" t="s">
        <v>114</v>
      </c>
      <c r="O99" s="509" t="s">
        <v>79</v>
      </c>
      <c r="P99" s="509" t="s">
        <v>166</v>
      </c>
      <c r="Q99" s="507" t="str">
        <f t="shared" si="17"/>
        <v>BAR_SAP-OSS-ASL-Bronze-DR1-36</v>
      </c>
      <c r="R99" s="515"/>
      <c r="S99" s="510">
        <v>0.35</v>
      </c>
      <c r="T99" s="511">
        <v>5</v>
      </c>
      <c r="U99" s="511" t="s">
        <v>30</v>
      </c>
      <c r="V99" s="511">
        <v>36</v>
      </c>
      <c r="W99" s="511">
        <v>36</v>
      </c>
      <c r="X99" s="512"/>
      <c r="Y99" s="513">
        <f t="shared" si="22"/>
        <v>0</v>
      </c>
      <c r="Z99" s="473"/>
      <c r="AA99" s="499"/>
      <c r="AB99" s="511">
        <f t="shared" si="18"/>
        <v>5</v>
      </c>
      <c r="AC99" s="513">
        <f t="shared" si="23"/>
        <v>0</v>
      </c>
      <c r="AD99" s="513">
        <f t="shared" si="19"/>
        <v>0</v>
      </c>
      <c r="AE99" s="476"/>
      <c r="AF99" s="501"/>
      <c r="AG99" s="511">
        <f t="shared" si="20"/>
        <v>5</v>
      </c>
      <c r="AH99" s="513">
        <f t="shared" si="24"/>
        <v>0</v>
      </c>
      <c r="AI99" s="513">
        <f t="shared" si="21"/>
        <v>0</v>
      </c>
    </row>
    <row r="100" spans="2:35" s="502" customFormat="1" ht="27.6" x14ac:dyDescent="0.25">
      <c r="B100" s="503" t="s">
        <v>185</v>
      </c>
      <c r="C100" s="504" t="s">
        <v>68</v>
      </c>
      <c r="D100" s="504" t="s">
        <v>69</v>
      </c>
      <c r="E100" s="504" t="s">
        <v>162</v>
      </c>
      <c r="F100" s="514" t="s">
        <v>190</v>
      </c>
      <c r="G100" s="511"/>
      <c r="H100" s="532" t="s">
        <v>72</v>
      </c>
      <c r="I100" s="507" t="s">
        <v>517</v>
      </c>
      <c r="J100" s="508" t="s">
        <v>72</v>
      </c>
      <c r="K100" s="508" t="s">
        <v>112</v>
      </c>
      <c r="L100" s="508" t="s">
        <v>165</v>
      </c>
      <c r="M100" s="509" t="s">
        <v>77</v>
      </c>
      <c r="N100" s="509" t="s">
        <v>114</v>
      </c>
      <c r="O100" s="509" t="s">
        <v>79</v>
      </c>
      <c r="P100" s="509" t="s">
        <v>170</v>
      </c>
      <c r="Q100" s="507" t="str">
        <f t="shared" si="17"/>
        <v>BAR_SAP-OSS-ASL-Bronze-DR2-12</v>
      </c>
      <c r="R100" s="515"/>
      <c r="S100" s="510">
        <v>0.35</v>
      </c>
      <c r="T100" s="511">
        <v>10</v>
      </c>
      <c r="U100" s="511" t="s">
        <v>30</v>
      </c>
      <c r="V100" s="511">
        <v>12</v>
      </c>
      <c r="W100" s="511">
        <v>12</v>
      </c>
      <c r="X100" s="512"/>
      <c r="Y100" s="513">
        <f t="shared" si="22"/>
        <v>0</v>
      </c>
      <c r="Z100" s="473"/>
      <c r="AA100" s="499"/>
      <c r="AB100" s="511">
        <f t="shared" si="18"/>
        <v>10</v>
      </c>
      <c r="AC100" s="513">
        <f t="shared" si="23"/>
        <v>0</v>
      </c>
      <c r="AD100" s="513">
        <f t="shared" si="19"/>
        <v>0</v>
      </c>
      <c r="AE100" s="476"/>
      <c r="AF100" s="501"/>
      <c r="AG100" s="511">
        <f t="shared" si="20"/>
        <v>10</v>
      </c>
      <c r="AH100" s="513">
        <f t="shared" si="24"/>
        <v>0</v>
      </c>
      <c r="AI100" s="513">
        <f t="shared" si="21"/>
        <v>0</v>
      </c>
    </row>
    <row r="101" spans="2:35" s="502" customFormat="1" ht="27.6" x14ac:dyDescent="0.25">
      <c r="B101" s="503" t="s">
        <v>188</v>
      </c>
      <c r="C101" s="504" t="s">
        <v>68</v>
      </c>
      <c r="D101" s="504" t="s">
        <v>69</v>
      </c>
      <c r="E101" s="504" t="s">
        <v>162</v>
      </c>
      <c r="F101" s="514" t="s">
        <v>190</v>
      </c>
      <c r="G101" s="511"/>
      <c r="H101" s="532" t="s">
        <v>72</v>
      </c>
      <c r="I101" s="507" t="s">
        <v>517</v>
      </c>
      <c r="J101" s="508" t="s">
        <v>72</v>
      </c>
      <c r="K101" s="508" t="s">
        <v>112</v>
      </c>
      <c r="L101" s="508" t="s">
        <v>165</v>
      </c>
      <c r="M101" s="509" t="s">
        <v>77</v>
      </c>
      <c r="N101" s="509" t="s">
        <v>114</v>
      </c>
      <c r="O101" s="509" t="s">
        <v>79</v>
      </c>
      <c r="P101" s="509" t="s">
        <v>170</v>
      </c>
      <c r="Q101" s="507" t="str">
        <f t="shared" si="17"/>
        <v>BAR_SAP-OSS-ASL-Bronze-DR2-36</v>
      </c>
      <c r="R101" s="515"/>
      <c r="S101" s="510">
        <v>0.35</v>
      </c>
      <c r="T101" s="511">
        <v>5</v>
      </c>
      <c r="U101" s="511" t="s">
        <v>30</v>
      </c>
      <c r="V101" s="511">
        <v>36</v>
      </c>
      <c r="W101" s="511">
        <v>36</v>
      </c>
      <c r="X101" s="512"/>
      <c r="Y101" s="513">
        <f t="shared" si="22"/>
        <v>0</v>
      </c>
      <c r="Z101" s="473"/>
      <c r="AA101" s="499"/>
      <c r="AB101" s="511">
        <f t="shared" si="18"/>
        <v>5</v>
      </c>
      <c r="AC101" s="513">
        <f t="shared" si="23"/>
        <v>0</v>
      </c>
      <c r="AD101" s="513">
        <f t="shared" si="19"/>
        <v>0</v>
      </c>
      <c r="AE101" s="476"/>
      <c r="AF101" s="501"/>
      <c r="AG101" s="511">
        <f t="shared" si="20"/>
        <v>5</v>
      </c>
      <c r="AH101" s="513">
        <f t="shared" si="24"/>
        <v>0</v>
      </c>
      <c r="AI101" s="513">
        <f t="shared" si="21"/>
        <v>0</v>
      </c>
    </row>
    <row r="102" spans="2:35" s="502" customFormat="1" ht="14.4" x14ac:dyDescent="0.25">
      <c r="B102" s="503" t="s">
        <v>189</v>
      </c>
      <c r="C102" s="504" t="s">
        <v>68</v>
      </c>
      <c r="D102" s="504" t="s">
        <v>69</v>
      </c>
      <c r="E102" s="504" t="s">
        <v>162</v>
      </c>
      <c r="F102" s="514" t="s">
        <v>193</v>
      </c>
      <c r="G102" s="511"/>
      <c r="H102" s="532" t="s">
        <v>72</v>
      </c>
      <c r="I102" s="507" t="s">
        <v>517</v>
      </c>
      <c r="J102" s="508" t="s">
        <v>72</v>
      </c>
      <c r="K102" s="508" t="s">
        <v>112</v>
      </c>
      <c r="L102" s="508" t="s">
        <v>165</v>
      </c>
      <c r="M102" s="509" t="s">
        <v>77</v>
      </c>
      <c r="N102" s="509" t="s">
        <v>116</v>
      </c>
      <c r="O102" s="509" t="s">
        <v>79</v>
      </c>
      <c r="P102" s="509" t="s">
        <v>160</v>
      </c>
      <c r="Q102" s="507" t="str">
        <f t="shared" si="17"/>
        <v>BAR_SAP-OSS-ASL-Gold-DR5-12</v>
      </c>
      <c r="R102" s="515"/>
      <c r="S102" s="510">
        <v>0.35</v>
      </c>
      <c r="T102" s="511">
        <v>5</v>
      </c>
      <c r="U102" s="511" t="s">
        <v>30</v>
      </c>
      <c r="V102" s="511">
        <v>12</v>
      </c>
      <c r="W102" s="511">
        <v>12</v>
      </c>
      <c r="X102" s="512"/>
      <c r="Y102" s="513">
        <f t="shared" si="22"/>
        <v>0</v>
      </c>
      <c r="Z102" s="473"/>
      <c r="AA102" s="499"/>
      <c r="AB102" s="511">
        <f t="shared" si="18"/>
        <v>5</v>
      </c>
      <c r="AC102" s="513">
        <f t="shared" si="23"/>
        <v>0</v>
      </c>
      <c r="AD102" s="513">
        <f t="shared" si="19"/>
        <v>0</v>
      </c>
      <c r="AE102" s="476"/>
      <c r="AF102" s="501"/>
      <c r="AG102" s="511">
        <f t="shared" si="20"/>
        <v>5</v>
      </c>
      <c r="AH102" s="513">
        <f t="shared" si="24"/>
        <v>0</v>
      </c>
      <c r="AI102" s="513">
        <f t="shared" si="21"/>
        <v>0</v>
      </c>
    </row>
    <row r="103" spans="2:35" s="502" customFormat="1" ht="14.4" x14ac:dyDescent="0.25">
      <c r="B103" s="503" t="s">
        <v>191</v>
      </c>
      <c r="C103" s="504" t="s">
        <v>68</v>
      </c>
      <c r="D103" s="504" t="s">
        <v>69</v>
      </c>
      <c r="E103" s="504" t="s">
        <v>162</v>
      </c>
      <c r="F103" s="514" t="s">
        <v>193</v>
      </c>
      <c r="G103" s="511"/>
      <c r="H103" s="532" t="s">
        <v>72</v>
      </c>
      <c r="I103" s="507" t="s">
        <v>517</v>
      </c>
      <c r="J103" s="508" t="s">
        <v>72</v>
      </c>
      <c r="K103" s="508" t="s">
        <v>112</v>
      </c>
      <c r="L103" s="508" t="s">
        <v>165</v>
      </c>
      <c r="M103" s="509" t="s">
        <v>77</v>
      </c>
      <c r="N103" s="509" t="s">
        <v>116</v>
      </c>
      <c r="O103" s="509" t="s">
        <v>79</v>
      </c>
      <c r="P103" s="509" t="s">
        <v>160</v>
      </c>
      <c r="Q103" s="507" t="str">
        <f t="shared" si="17"/>
        <v>BAR_SAP-OSS-ASL-Gold-DR5-36</v>
      </c>
      <c r="R103" s="515"/>
      <c r="S103" s="510">
        <v>0.35</v>
      </c>
      <c r="T103" s="511">
        <v>10</v>
      </c>
      <c r="U103" s="511" t="s">
        <v>30</v>
      </c>
      <c r="V103" s="511">
        <v>36</v>
      </c>
      <c r="W103" s="511">
        <v>36</v>
      </c>
      <c r="X103" s="512"/>
      <c r="Y103" s="513">
        <f t="shared" si="22"/>
        <v>0</v>
      </c>
      <c r="Z103" s="473"/>
      <c r="AA103" s="499"/>
      <c r="AB103" s="511">
        <f t="shared" si="18"/>
        <v>10</v>
      </c>
      <c r="AC103" s="513">
        <f t="shared" si="23"/>
        <v>0</v>
      </c>
      <c r="AD103" s="513">
        <f t="shared" si="19"/>
        <v>0</v>
      </c>
      <c r="AE103" s="476"/>
      <c r="AF103" s="501"/>
      <c r="AG103" s="511">
        <f t="shared" si="20"/>
        <v>10</v>
      </c>
      <c r="AH103" s="513">
        <f t="shared" si="24"/>
        <v>0</v>
      </c>
      <c r="AI103" s="513">
        <f t="shared" si="21"/>
        <v>0</v>
      </c>
    </row>
    <row r="104" spans="2:35" s="502" customFormat="1" ht="27.6" x14ac:dyDescent="0.25">
      <c r="B104" s="503" t="s">
        <v>192</v>
      </c>
      <c r="C104" s="504" t="s">
        <v>68</v>
      </c>
      <c r="D104" s="504" t="s">
        <v>69</v>
      </c>
      <c r="E104" s="504" t="s">
        <v>162</v>
      </c>
      <c r="F104" s="514" t="s">
        <v>196</v>
      </c>
      <c r="G104" s="511"/>
      <c r="H104" s="532" t="s">
        <v>72</v>
      </c>
      <c r="I104" s="507" t="s">
        <v>518</v>
      </c>
      <c r="J104" s="508" t="s">
        <v>72</v>
      </c>
      <c r="K104" s="508" t="s">
        <v>112</v>
      </c>
      <c r="L104" s="508" t="s">
        <v>165</v>
      </c>
      <c r="M104" s="509" t="s">
        <v>77</v>
      </c>
      <c r="N104" s="509" t="s">
        <v>114</v>
      </c>
      <c r="O104" s="509" t="s">
        <v>79</v>
      </c>
      <c r="P104" s="509" t="s">
        <v>166</v>
      </c>
      <c r="Q104" s="507" t="str">
        <f t="shared" si="17"/>
        <v>BAR_SAP-OSS-DSS-Bronze-DR1-12</v>
      </c>
      <c r="R104" s="515"/>
      <c r="S104" s="510">
        <v>0.35</v>
      </c>
      <c r="T104" s="511">
        <v>2</v>
      </c>
      <c r="U104" s="511" t="s">
        <v>30</v>
      </c>
      <c r="V104" s="511">
        <v>12</v>
      </c>
      <c r="W104" s="511">
        <v>12</v>
      </c>
      <c r="X104" s="512"/>
      <c r="Y104" s="513">
        <f t="shared" si="22"/>
        <v>0</v>
      </c>
      <c r="Z104" s="473"/>
      <c r="AA104" s="499"/>
      <c r="AB104" s="511">
        <f t="shared" si="18"/>
        <v>2</v>
      </c>
      <c r="AC104" s="513">
        <f t="shared" si="23"/>
        <v>0</v>
      </c>
      <c r="AD104" s="513">
        <f t="shared" si="19"/>
        <v>0</v>
      </c>
      <c r="AE104" s="476"/>
      <c r="AF104" s="501"/>
      <c r="AG104" s="511">
        <f t="shared" si="20"/>
        <v>2</v>
      </c>
      <c r="AH104" s="513">
        <f t="shared" si="24"/>
        <v>0</v>
      </c>
      <c r="AI104" s="513">
        <f t="shared" si="21"/>
        <v>0</v>
      </c>
    </row>
    <row r="105" spans="2:35" s="502" customFormat="1" ht="27.6" x14ac:dyDescent="0.25">
      <c r="B105" s="503" t="s">
        <v>194</v>
      </c>
      <c r="C105" s="504" t="s">
        <v>68</v>
      </c>
      <c r="D105" s="504" t="s">
        <v>69</v>
      </c>
      <c r="E105" s="504" t="s">
        <v>162</v>
      </c>
      <c r="F105" s="514" t="s">
        <v>196</v>
      </c>
      <c r="G105" s="511"/>
      <c r="H105" s="532" t="s">
        <v>72</v>
      </c>
      <c r="I105" s="507" t="s">
        <v>518</v>
      </c>
      <c r="J105" s="508" t="s">
        <v>72</v>
      </c>
      <c r="K105" s="508" t="s">
        <v>112</v>
      </c>
      <c r="L105" s="508" t="s">
        <v>165</v>
      </c>
      <c r="M105" s="509" t="s">
        <v>77</v>
      </c>
      <c r="N105" s="509" t="s">
        <v>114</v>
      </c>
      <c r="O105" s="509" t="s">
        <v>79</v>
      </c>
      <c r="P105" s="509" t="s">
        <v>166</v>
      </c>
      <c r="Q105" s="507" t="str">
        <f t="shared" si="17"/>
        <v>BAR_SAP-OSS-DSS-Bronze-DR1-36</v>
      </c>
      <c r="R105" s="515"/>
      <c r="S105" s="510">
        <v>0.35</v>
      </c>
      <c r="T105" s="511">
        <v>1</v>
      </c>
      <c r="U105" s="511" t="s">
        <v>30</v>
      </c>
      <c r="V105" s="511">
        <v>36</v>
      </c>
      <c r="W105" s="511">
        <v>36</v>
      </c>
      <c r="X105" s="512"/>
      <c r="Y105" s="513">
        <f t="shared" si="22"/>
        <v>0</v>
      </c>
      <c r="Z105" s="473"/>
      <c r="AA105" s="499"/>
      <c r="AB105" s="511">
        <f t="shared" si="18"/>
        <v>1</v>
      </c>
      <c r="AC105" s="513">
        <f t="shared" si="23"/>
        <v>0</v>
      </c>
      <c r="AD105" s="513">
        <f t="shared" si="19"/>
        <v>0</v>
      </c>
      <c r="AE105" s="476"/>
      <c r="AF105" s="501"/>
      <c r="AG105" s="511">
        <f t="shared" si="20"/>
        <v>1</v>
      </c>
      <c r="AH105" s="513">
        <f t="shared" si="24"/>
        <v>0</v>
      </c>
      <c r="AI105" s="513">
        <f t="shared" si="21"/>
        <v>0</v>
      </c>
    </row>
    <row r="106" spans="2:35" s="502" customFormat="1" ht="27.6" x14ac:dyDescent="0.25">
      <c r="B106" s="503" t="s">
        <v>195</v>
      </c>
      <c r="C106" s="504" t="s">
        <v>68</v>
      </c>
      <c r="D106" s="504" t="s">
        <v>69</v>
      </c>
      <c r="E106" s="504" t="s">
        <v>162</v>
      </c>
      <c r="F106" s="514" t="s">
        <v>200</v>
      </c>
      <c r="G106" s="511"/>
      <c r="H106" s="532" t="s">
        <v>72</v>
      </c>
      <c r="I106" s="507" t="s">
        <v>518</v>
      </c>
      <c r="J106" s="508" t="s">
        <v>72</v>
      </c>
      <c r="K106" s="508" t="s">
        <v>112</v>
      </c>
      <c r="L106" s="508" t="s">
        <v>165</v>
      </c>
      <c r="M106" s="509" t="s">
        <v>77</v>
      </c>
      <c r="N106" s="509" t="s">
        <v>114</v>
      </c>
      <c r="O106" s="509" t="s">
        <v>79</v>
      </c>
      <c r="P106" s="509" t="s">
        <v>170</v>
      </c>
      <c r="Q106" s="507" t="str">
        <f t="shared" si="17"/>
        <v>BAR_SAP-OSS-DSS-Bronze-DR2-12</v>
      </c>
      <c r="R106" s="515"/>
      <c r="S106" s="510">
        <v>0.35</v>
      </c>
      <c r="T106" s="511">
        <v>2</v>
      </c>
      <c r="U106" s="511" t="s">
        <v>30</v>
      </c>
      <c r="V106" s="511">
        <v>12</v>
      </c>
      <c r="W106" s="511">
        <v>12</v>
      </c>
      <c r="X106" s="512"/>
      <c r="Y106" s="513">
        <f t="shared" si="22"/>
        <v>0</v>
      </c>
      <c r="Z106" s="473"/>
      <c r="AA106" s="499"/>
      <c r="AB106" s="511">
        <f t="shared" si="18"/>
        <v>2</v>
      </c>
      <c r="AC106" s="513">
        <f t="shared" si="23"/>
        <v>0</v>
      </c>
      <c r="AD106" s="513">
        <f t="shared" si="19"/>
        <v>0</v>
      </c>
      <c r="AE106" s="476"/>
      <c r="AF106" s="501"/>
      <c r="AG106" s="511">
        <f t="shared" si="20"/>
        <v>2</v>
      </c>
      <c r="AH106" s="513">
        <f t="shared" si="24"/>
        <v>0</v>
      </c>
      <c r="AI106" s="513">
        <f t="shared" si="21"/>
        <v>0</v>
      </c>
    </row>
    <row r="107" spans="2:35" s="502" customFormat="1" ht="27.6" x14ac:dyDescent="0.25">
      <c r="B107" s="503" t="s">
        <v>198</v>
      </c>
      <c r="C107" s="504" t="s">
        <v>68</v>
      </c>
      <c r="D107" s="504" t="s">
        <v>69</v>
      </c>
      <c r="E107" s="504" t="s">
        <v>162</v>
      </c>
      <c r="F107" s="514" t="s">
        <v>200</v>
      </c>
      <c r="G107" s="511"/>
      <c r="H107" s="532" t="s">
        <v>72</v>
      </c>
      <c r="I107" s="507" t="s">
        <v>518</v>
      </c>
      <c r="J107" s="508" t="s">
        <v>72</v>
      </c>
      <c r="K107" s="508" t="s">
        <v>112</v>
      </c>
      <c r="L107" s="508" t="s">
        <v>165</v>
      </c>
      <c r="M107" s="509" t="s">
        <v>77</v>
      </c>
      <c r="N107" s="509" t="s">
        <v>114</v>
      </c>
      <c r="O107" s="509" t="s">
        <v>79</v>
      </c>
      <c r="P107" s="509" t="s">
        <v>170</v>
      </c>
      <c r="Q107" s="507" t="str">
        <f t="shared" si="17"/>
        <v>BAR_SAP-OSS-DSS-Bronze-DR2-36</v>
      </c>
      <c r="R107" s="515"/>
      <c r="S107" s="510">
        <v>0.35</v>
      </c>
      <c r="T107" s="511">
        <v>1</v>
      </c>
      <c r="U107" s="511" t="s">
        <v>30</v>
      </c>
      <c r="V107" s="511">
        <v>36</v>
      </c>
      <c r="W107" s="511">
        <v>36</v>
      </c>
      <c r="X107" s="512"/>
      <c r="Y107" s="513">
        <f t="shared" si="22"/>
        <v>0</v>
      </c>
      <c r="Z107" s="473"/>
      <c r="AA107" s="499"/>
      <c r="AB107" s="511">
        <f t="shared" si="18"/>
        <v>1</v>
      </c>
      <c r="AC107" s="513">
        <f t="shared" si="23"/>
        <v>0</v>
      </c>
      <c r="AD107" s="513">
        <f t="shared" si="19"/>
        <v>0</v>
      </c>
      <c r="AE107" s="476"/>
      <c r="AF107" s="501"/>
      <c r="AG107" s="511">
        <f t="shared" si="20"/>
        <v>1</v>
      </c>
      <c r="AH107" s="513">
        <f t="shared" si="24"/>
        <v>0</v>
      </c>
      <c r="AI107" s="513">
        <f t="shared" si="21"/>
        <v>0</v>
      </c>
    </row>
    <row r="108" spans="2:35" s="502" customFormat="1" ht="14.4" x14ac:dyDescent="0.25">
      <c r="B108" s="503" t="s">
        <v>199</v>
      </c>
      <c r="C108" s="504" t="s">
        <v>68</v>
      </c>
      <c r="D108" s="504" t="s">
        <v>69</v>
      </c>
      <c r="E108" s="504" t="s">
        <v>162</v>
      </c>
      <c r="F108" s="514" t="s">
        <v>203</v>
      </c>
      <c r="G108" s="511"/>
      <c r="H108" s="532" t="s">
        <v>72</v>
      </c>
      <c r="I108" s="507" t="s">
        <v>518</v>
      </c>
      <c r="J108" s="508" t="s">
        <v>72</v>
      </c>
      <c r="K108" s="508" t="s">
        <v>112</v>
      </c>
      <c r="L108" s="508" t="s">
        <v>165</v>
      </c>
      <c r="M108" s="509" t="s">
        <v>77</v>
      </c>
      <c r="N108" s="509" t="s">
        <v>116</v>
      </c>
      <c r="O108" s="509" t="s">
        <v>79</v>
      </c>
      <c r="P108" s="509" t="s">
        <v>160</v>
      </c>
      <c r="Q108" s="507" t="str">
        <f t="shared" si="17"/>
        <v>BAR_SAP-OSS-DSS-Gold-DR5-12</v>
      </c>
      <c r="R108" s="515"/>
      <c r="S108" s="510">
        <v>0.35</v>
      </c>
      <c r="T108" s="511">
        <v>1</v>
      </c>
      <c r="U108" s="511" t="s">
        <v>30</v>
      </c>
      <c r="V108" s="511">
        <v>12</v>
      </c>
      <c r="W108" s="511">
        <v>12</v>
      </c>
      <c r="X108" s="512"/>
      <c r="Y108" s="513">
        <f t="shared" si="22"/>
        <v>0</v>
      </c>
      <c r="Z108" s="473"/>
      <c r="AA108" s="499"/>
      <c r="AB108" s="511">
        <f t="shared" si="18"/>
        <v>1</v>
      </c>
      <c r="AC108" s="513">
        <f t="shared" si="23"/>
        <v>0</v>
      </c>
      <c r="AD108" s="513">
        <f t="shared" si="19"/>
        <v>0</v>
      </c>
      <c r="AE108" s="476"/>
      <c r="AF108" s="501"/>
      <c r="AG108" s="511">
        <f t="shared" si="20"/>
        <v>1</v>
      </c>
      <c r="AH108" s="513">
        <f t="shared" si="24"/>
        <v>0</v>
      </c>
      <c r="AI108" s="513">
        <f t="shared" si="21"/>
        <v>0</v>
      </c>
    </row>
    <row r="109" spans="2:35" s="502" customFormat="1" ht="14.4" x14ac:dyDescent="0.25">
      <c r="B109" s="503" t="s">
        <v>201</v>
      </c>
      <c r="C109" s="504" t="s">
        <v>68</v>
      </c>
      <c r="D109" s="504" t="s">
        <v>69</v>
      </c>
      <c r="E109" s="504" t="s">
        <v>162</v>
      </c>
      <c r="F109" s="514" t="s">
        <v>203</v>
      </c>
      <c r="G109" s="511"/>
      <c r="H109" s="532" t="s">
        <v>72</v>
      </c>
      <c r="I109" s="507" t="s">
        <v>518</v>
      </c>
      <c r="J109" s="508" t="s">
        <v>72</v>
      </c>
      <c r="K109" s="508" t="s">
        <v>112</v>
      </c>
      <c r="L109" s="508" t="s">
        <v>165</v>
      </c>
      <c r="M109" s="509" t="s">
        <v>77</v>
      </c>
      <c r="N109" s="509" t="s">
        <v>116</v>
      </c>
      <c r="O109" s="509" t="s">
        <v>79</v>
      </c>
      <c r="P109" s="509" t="s">
        <v>160</v>
      </c>
      <c r="Q109" s="507" t="str">
        <f t="shared" si="17"/>
        <v>BAR_SAP-OSS-DSS-Gold-DR5-36</v>
      </c>
      <c r="R109" s="515"/>
      <c r="S109" s="510">
        <v>0.35</v>
      </c>
      <c r="T109" s="511">
        <v>2</v>
      </c>
      <c r="U109" s="511" t="s">
        <v>30</v>
      </c>
      <c r="V109" s="511">
        <v>36</v>
      </c>
      <c r="W109" s="511">
        <v>36</v>
      </c>
      <c r="X109" s="512"/>
      <c r="Y109" s="513">
        <f t="shared" si="22"/>
        <v>0</v>
      </c>
      <c r="Z109" s="473"/>
      <c r="AA109" s="499"/>
      <c r="AB109" s="511">
        <f t="shared" si="18"/>
        <v>2</v>
      </c>
      <c r="AC109" s="513">
        <f t="shared" si="23"/>
        <v>0</v>
      </c>
      <c r="AD109" s="513">
        <f t="shared" si="19"/>
        <v>0</v>
      </c>
      <c r="AE109" s="476"/>
      <c r="AF109" s="501"/>
      <c r="AG109" s="511">
        <f t="shared" si="20"/>
        <v>2</v>
      </c>
      <c r="AH109" s="513">
        <f t="shared" si="24"/>
        <v>0</v>
      </c>
      <c r="AI109" s="513">
        <f t="shared" si="21"/>
        <v>0</v>
      </c>
    </row>
    <row r="110" spans="2:35" s="502" customFormat="1" ht="27.6" x14ac:dyDescent="0.25">
      <c r="B110" s="503" t="s">
        <v>202</v>
      </c>
      <c r="C110" s="504" t="s">
        <v>68</v>
      </c>
      <c r="D110" s="504" t="s">
        <v>69</v>
      </c>
      <c r="E110" s="504" t="s">
        <v>162</v>
      </c>
      <c r="F110" s="514" t="s">
        <v>206</v>
      </c>
      <c r="G110" s="511"/>
      <c r="H110" s="532" t="s">
        <v>72</v>
      </c>
      <c r="I110" s="507" t="s">
        <v>519</v>
      </c>
      <c r="J110" s="508" t="s">
        <v>72</v>
      </c>
      <c r="K110" s="508" t="s">
        <v>112</v>
      </c>
      <c r="L110" s="508" t="s">
        <v>165</v>
      </c>
      <c r="M110" s="509" t="s">
        <v>77</v>
      </c>
      <c r="N110" s="509" t="s">
        <v>114</v>
      </c>
      <c r="O110" s="509" t="s">
        <v>79</v>
      </c>
      <c r="P110" s="509" t="s">
        <v>166</v>
      </c>
      <c r="Q110" s="507" t="str">
        <f t="shared" si="17"/>
        <v>BAR_SAP-OSS-DSM-Bronze-DR1-12</v>
      </c>
      <c r="R110" s="515"/>
      <c r="S110" s="510">
        <v>0.35</v>
      </c>
      <c r="T110" s="511">
        <v>2</v>
      </c>
      <c r="U110" s="511" t="s">
        <v>30</v>
      </c>
      <c r="V110" s="511">
        <v>12</v>
      </c>
      <c r="W110" s="511">
        <v>12</v>
      </c>
      <c r="X110" s="512"/>
      <c r="Y110" s="513">
        <f t="shared" si="22"/>
        <v>0</v>
      </c>
      <c r="Z110" s="473"/>
      <c r="AA110" s="499"/>
      <c r="AB110" s="511">
        <f t="shared" si="18"/>
        <v>2</v>
      </c>
      <c r="AC110" s="513">
        <f t="shared" si="23"/>
        <v>0</v>
      </c>
      <c r="AD110" s="513">
        <f t="shared" si="19"/>
        <v>0</v>
      </c>
      <c r="AE110" s="476"/>
      <c r="AF110" s="501"/>
      <c r="AG110" s="511">
        <f t="shared" si="20"/>
        <v>2</v>
      </c>
      <c r="AH110" s="513">
        <f t="shared" si="24"/>
        <v>0</v>
      </c>
      <c r="AI110" s="513">
        <f t="shared" si="21"/>
        <v>0</v>
      </c>
    </row>
    <row r="111" spans="2:35" s="502" customFormat="1" ht="27.6" x14ac:dyDescent="0.25">
      <c r="B111" s="503" t="s">
        <v>204</v>
      </c>
      <c r="C111" s="504" t="s">
        <v>68</v>
      </c>
      <c r="D111" s="504" t="s">
        <v>69</v>
      </c>
      <c r="E111" s="504" t="s">
        <v>162</v>
      </c>
      <c r="F111" s="514" t="s">
        <v>206</v>
      </c>
      <c r="G111" s="511"/>
      <c r="H111" s="532" t="s">
        <v>72</v>
      </c>
      <c r="I111" s="507" t="s">
        <v>519</v>
      </c>
      <c r="J111" s="508" t="s">
        <v>72</v>
      </c>
      <c r="K111" s="508" t="s">
        <v>112</v>
      </c>
      <c r="L111" s="508" t="s">
        <v>165</v>
      </c>
      <c r="M111" s="509" t="s">
        <v>77</v>
      </c>
      <c r="N111" s="509" t="s">
        <v>114</v>
      </c>
      <c r="O111" s="509" t="s">
        <v>79</v>
      </c>
      <c r="P111" s="509" t="s">
        <v>166</v>
      </c>
      <c r="Q111" s="507" t="str">
        <f t="shared" si="17"/>
        <v>BAR_SAP-OSS-DSM-Bronze-DR1-36</v>
      </c>
      <c r="R111" s="515"/>
      <c r="S111" s="510">
        <v>0.35</v>
      </c>
      <c r="T111" s="511">
        <v>1</v>
      </c>
      <c r="U111" s="511" t="s">
        <v>30</v>
      </c>
      <c r="V111" s="511">
        <v>36</v>
      </c>
      <c r="W111" s="511">
        <v>36</v>
      </c>
      <c r="X111" s="512"/>
      <c r="Y111" s="513">
        <f t="shared" si="22"/>
        <v>0</v>
      </c>
      <c r="Z111" s="473"/>
      <c r="AA111" s="499"/>
      <c r="AB111" s="511">
        <f t="shared" si="18"/>
        <v>1</v>
      </c>
      <c r="AC111" s="513">
        <f t="shared" si="23"/>
        <v>0</v>
      </c>
      <c r="AD111" s="513">
        <f t="shared" si="19"/>
        <v>0</v>
      </c>
      <c r="AE111" s="476"/>
      <c r="AF111" s="501"/>
      <c r="AG111" s="511">
        <f t="shared" si="20"/>
        <v>1</v>
      </c>
      <c r="AH111" s="513">
        <f t="shared" si="24"/>
        <v>0</v>
      </c>
      <c r="AI111" s="513">
        <f t="shared" si="21"/>
        <v>0</v>
      </c>
    </row>
    <row r="112" spans="2:35" s="502" customFormat="1" ht="27.6" x14ac:dyDescent="0.25">
      <c r="B112" s="503" t="s">
        <v>205</v>
      </c>
      <c r="C112" s="504" t="s">
        <v>68</v>
      </c>
      <c r="D112" s="504" t="s">
        <v>69</v>
      </c>
      <c r="E112" s="504" t="s">
        <v>162</v>
      </c>
      <c r="F112" s="514" t="s">
        <v>210</v>
      </c>
      <c r="G112" s="511"/>
      <c r="H112" s="532" t="s">
        <v>72</v>
      </c>
      <c r="I112" s="507" t="s">
        <v>519</v>
      </c>
      <c r="J112" s="508" t="s">
        <v>72</v>
      </c>
      <c r="K112" s="508" t="s">
        <v>112</v>
      </c>
      <c r="L112" s="508" t="s">
        <v>165</v>
      </c>
      <c r="M112" s="509" t="s">
        <v>77</v>
      </c>
      <c r="N112" s="509" t="s">
        <v>114</v>
      </c>
      <c r="O112" s="509" t="s">
        <v>79</v>
      </c>
      <c r="P112" s="509" t="s">
        <v>170</v>
      </c>
      <c r="Q112" s="507" t="str">
        <f t="shared" si="17"/>
        <v>BAR_SAP-OSS-DSM-Bronze-DR2-12</v>
      </c>
      <c r="R112" s="515"/>
      <c r="S112" s="510">
        <v>0.35</v>
      </c>
      <c r="T112" s="511">
        <v>2</v>
      </c>
      <c r="U112" s="511" t="s">
        <v>30</v>
      </c>
      <c r="V112" s="511">
        <v>12</v>
      </c>
      <c r="W112" s="511">
        <v>12</v>
      </c>
      <c r="X112" s="512"/>
      <c r="Y112" s="513">
        <f t="shared" si="22"/>
        <v>0</v>
      </c>
      <c r="Z112" s="473"/>
      <c r="AA112" s="499"/>
      <c r="AB112" s="511">
        <f t="shared" si="18"/>
        <v>2</v>
      </c>
      <c r="AC112" s="513">
        <f t="shared" si="23"/>
        <v>0</v>
      </c>
      <c r="AD112" s="513">
        <f t="shared" si="19"/>
        <v>0</v>
      </c>
      <c r="AE112" s="476"/>
      <c r="AF112" s="501"/>
      <c r="AG112" s="511">
        <f t="shared" si="20"/>
        <v>2</v>
      </c>
      <c r="AH112" s="513">
        <f t="shared" si="24"/>
        <v>0</v>
      </c>
      <c r="AI112" s="513">
        <f t="shared" si="21"/>
        <v>0</v>
      </c>
    </row>
    <row r="113" spans="2:35" s="502" customFormat="1" ht="27.6" x14ac:dyDescent="0.25">
      <c r="B113" s="503" t="s">
        <v>208</v>
      </c>
      <c r="C113" s="504" t="s">
        <v>68</v>
      </c>
      <c r="D113" s="504" t="s">
        <v>69</v>
      </c>
      <c r="E113" s="504" t="s">
        <v>162</v>
      </c>
      <c r="F113" s="514" t="s">
        <v>210</v>
      </c>
      <c r="G113" s="511"/>
      <c r="H113" s="532" t="s">
        <v>72</v>
      </c>
      <c r="I113" s="507" t="s">
        <v>519</v>
      </c>
      <c r="J113" s="508" t="s">
        <v>72</v>
      </c>
      <c r="K113" s="508" t="s">
        <v>112</v>
      </c>
      <c r="L113" s="508" t="s">
        <v>165</v>
      </c>
      <c r="M113" s="509" t="s">
        <v>77</v>
      </c>
      <c r="N113" s="509" t="s">
        <v>114</v>
      </c>
      <c r="O113" s="509" t="s">
        <v>79</v>
      </c>
      <c r="P113" s="509" t="s">
        <v>170</v>
      </c>
      <c r="Q113" s="507" t="str">
        <f t="shared" si="17"/>
        <v>BAR_SAP-OSS-DSM-Bronze-DR2-36</v>
      </c>
      <c r="R113" s="515"/>
      <c r="S113" s="510">
        <v>0.35</v>
      </c>
      <c r="T113" s="511">
        <v>1</v>
      </c>
      <c r="U113" s="511" t="s">
        <v>30</v>
      </c>
      <c r="V113" s="511">
        <v>36</v>
      </c>
      <c r="W113" s="511">
        <v>36</v>
      </c>
      <c r="X113" s="512"/>
      <c r="Y113" s="513">
        <f t="shared" si="22"/>
        <v>0</v>
      </c>
      <c r="Z113" s="473"/>
      <c r="AA113" s="499"/>
      <c r="AB113" s="511">
        <f t="shared" si="18"/>
        <v>1</v>
      </c>
      <c r="AC113" s="513">
        <f t="shared" si="23"/>
        <v>0</v>
      </c>
      <c r="AD113" s="513">
        <f t="shared" si="19"/>
        <v>0</v>
      </c>
      <c r="AE113" s="476"/>
      <c r="AF113" s="501"/>
      <c r="AG113" s="511">
        <f t="shared" si="20"/>
        <v>1</v>
      </c>
      <c r="AH113" s="513">
        <f t="shared" si="24"/>
        <v>0</v>
      </c>
      <c r="AI113" s="513">
        <f t="shared" si="21"/>
        <v>0</v>
      </c>
    </row>
    <row r="114" spans="2:35" s="502" customFormat="1" ht="14.4" x14ac:dyDescent="0.25">
      <c r="B114" s="503" t="s">
        <v>209</v>
      </c>
      <c r="C114" s="504" t="s">
        <v>68</v>
      </c>
      <c r="D114" s="504" t="s">
        <v>69</v>
      </c>
      <c r="E114" s="504" t="s">
        <v>162</v>
      </c>
      <c r="F114" s="514" t="s">
        <v>213</v>
      </c>
      <c r="G114" s="511"/>
      <c r="H114" s="532" t="s">
        <v>72</v>
      </c>
      <c r="I114" s="507" t="s">
        <v>519</v>
      </c>
      <c r="J114" s="508" t="s">
        <v>72</v>
      </c>
      <c r="K114" s="508" t="s">
        <v>112</v>
      </c>
      <c r="L114" s="508" t="s">
        <v>165</v>
      </c>
      <c r="M114" s="509" t="s">
        <v>77</v>
      </c>
      <c r="N114" s="509" t="s">
        <v>116</v>
      </c>
      <c r="O114" s="509" t="s">
        <v>79</v>
      </c>
      <c r="P114" s="509" t="s">
        <v>160</v>
      </c>
      <c r="Q114" s="507" t="str">
        <f t="shared" si="17"/>
        <v>BAR_SAP-OSS-DSM-Gold-DR5-12</v>
      </c>
      <c r="R114" s="515"/>
      <c r="S114" s="510">
        <v>0.35</v>
      </c>
      <c r="T114" s="511">
        <v>1</v>
      </c>
      <c r="U114" s="511" t="s">
        <v>30</v>
      </c>
      <c r="V114" s="511">
        <v>12</v>
      </c>
      <c r="W114" s="511">
        <v>12</v>
      </c>
      <c r="X114" s="512"/>
      <c r="Y114" s="513">
        <f t="shared" si="22"/>
        <v>0</v>
      </c>
      <c r="Z114" s="473"/>
      <c r="AA114" s="499"/>
      <c r="AB114" s="511">
        <f t="shared" si="18"/>
        <v>1</v>
      </c>
      <c r="AC114" s="513">
        <f t="shared" si="23"/>
        <v>0</v>
      </c>
      <c r="AD114" s="513">
        <f t="shared" si="19"/>
        <v>0</v>
      </c>
      <c r="AE114" s="476"/>
      <c r="AF114" s="501"/>
      <c r="AG114" s="511">
        <f t="shared" si="20"/>
        <v>1</v>
      </c>
      <c r="AH114" s="513">
        <f t="shared" si="24"/>
        <v>0</v>
      </c>
      <c r="AI114" s="513">
        <f t="shared" si="21"/>
        <v>0</v>
      </c>
    </row>
    <row r="115" spans="2:35" s="502" customFormat="1" ht="14.4" x14ac:dyDescent="0.25">
      <c r="B115" s="503" t="s">
        <v>211</v>
      </c>
      <c r="C115" s="504" t="s">
        <v>68</v>
      </c>
      <c r="D115" s="504" t="s">
        <v>69</v>
      </c>
      <c r="E115" s="504" t="s">
        <v>162</v>
      </c>
      <c r="F115" s="514" t="s">
        <v>213</v>
      </c>
      <c r="G115" s="511"/>
      <c r="H115" s="532" t="s">
        <v>72</v>
      </c>
      <c r="I115" s="507" t="s">
        <v>519</v>
      </c>
      <c r="J115" s="508" t="s">
        <v>72</v>
      </c>
      <c r="K115" s="508" t="s">
        <v>112</v>
      </c>
      <c r="L115" s="508" t="s">
        <v>165</v>
      </c>
      <c r="M115" s="509" t="s">
        <v>77</v>
      </c>
      <c r="N115" s="509" t="s">
        <v>116</v>
      </c>
      <c r="O115" s="509" t="s">
        <v>79</v>
      </c>
      <c r="P115" s="509" t="s">
        <v>160</v>
      </c>
      <c r="Q115" s="507" t="str">
        <f t="shared" si="17"/>
        <v>BAR_SAP-OSS-DSM-Gold-DR5-36</v>
      </c>
      <c r="R115" s="515"/>
      <c r="S115" s="510">
        <v>0.35</v>
      </c>
      <c r="T115" s="511">
        <v>2</v>
      </c>
      <c r="U115" s="511" t="s">
        <v>30</v>
      </c>
      <c r="V115" s="511">
        <v>36</v>
      </c>
      <c r="W115" s="511">
        <v>36</v>
      </c>
      <c r="X115" s="512"/>
      <c r="Y115" s="513">
        <f t="shared" si="22"/>
        <v>0</v>
      </c>
      <c r="Z115" s="473"/>
      <c r="AA115" s="499"/>
      <c r="AB115" s="511">
        <f t="shared" si="18"/>
        <v>2</v>
      </c>
      <c r="AC115" s="513">
        <f t="shared" si="23"/>
        <v>0</v>
      </c>
      <c r="AD115" s="513">
        <f t="shared" si="19"/>
        <v>0</v>
      </c>
      <c r="AE115" s="476"/>
      <c r="AF115" s="501"/>
      <c r="AG115" s="511">
        <f t="shared" si="20"/>
        <v>2</v>
      </c>
      <c r="AH115" s="513">
        <f t="shared" si="24"/>
        <v>0</v>
      </c>
      <c r="AI115" s="513">
        <f t="shared" si="21"/>
        <v>0</v>
      </c>
    </row>
    <row r="116" spans="2:35" s="502" customFormat="1" ht="27.6" x14ac:dyDescent="0.25">
      <c r="B116" s="503" t="s">
        <v>212</v>
      </c>
      <c r="C116" s="504" t="s">
        <v>68</v>
      </c>
      <c r="D116" s="504" t="s">
        <v>69</v>
      </c>
      <c r="E116" s="504" t="s">
        <v>162</v>
      </c>
      <c r="F116" s="514" t="s">
        <v>216</v>
      </c>
      <c r="G116" s="511"/>
      <c r="H116" s="532" t="s">
        <v>72</v>
      </c>
      <c r="I116" s="507" t="s">
        <v>520</v>
      </c>
      <c r="J116" s="508" t="s">
        <v>72</v>
      </c>
      <c r="K116" s="508" t="s">
        <v>112</v>
      </c>
      <c r="L116" s="508" t="s">
        <v>165</v>
      </c>
      <c r="M116" s="509" t="s">
        <v>77</v>
      </c>
      <c r="N116" s="509" t="s">
        <v>114</v>
      </c>
      <c r="O116" s="509" t="s">
        <v>79</v>
      </c>
      <c r="P116" s="509" t="s">
        <v>166</v>
      </c>
      <c r="Q116" s="507" t="str">
        <f t="shared" si="17"/>
        <v>BAR_SAP-OSS-DSL-Bronze-DR1-12</v>
      </c>
      <c r="R116" s="515"/>
      <c r="S116" s="510">
        <v>0.35</v>
      </c>
      <c r="T116" s="511">
        <v>2</v>
      </c>
      <c r="U116" s="511" t="s">
        <v>30</v>
      </c>
      <c r="V116" s="511">
        <v>12</v>
      </c>
      <c r="W116" s="511">
        <v>12</v>
      </c>
      <c r="X116" s="512"/>
      <c r="Y116" s="513">
        <f t="shared" si="22"/>
        <v>0</v>
      </c>
      <c r="Z116" s="473"/>
      <c r="AA116" s="499"/>
      <c r="AB116" s="511">
        <f t="shared" si="18"/>
        <v>2</v>
      </c>
      <c r="AC116" s="513">
        <f t="shared" si="23"/>
        <v>0</v>
      </c>
      <c r="AD116" s="513">
        <f t="shared" si="19"/>
        <v>0</v>
      </c>
      <c r="AE116" s="476"/>
      <c r="AF116" s="501"/>
      <c r="AG116" s="511">
        <f t="shared" si="20"/>
        <v>2</v>
      </c>
      <c r="AH116" s="513">
        <f t="shared" si="24"/>
        <v>0</v>
      </c>
      <c r="AI116" s="513">
        <f t="shared" si="21"/>
        <v>0</v>
      </c>
    </row>
    <row r="117" spans="2:35" s="502" customFormat="1" ht="27.6" x14ac:dyDescent="0.25">
      <c r="B117" s="503" t="s">
        <v>214</v>
      </c>
      <c r="C117" s="504" t="s">
        <v>68</v>
      </c>
      <c r="D117" s="504" t="s">
        <v>69</v>
      </c>
      <c r="E117" s="504" t="s">
        <v>162</v>
      </c>
      <c r="F117" s="514" t="s">
        <v>216</v>
      </c>
      <c r="G117" s="511"/>
      <c r="H117" s="532" t="s">
        <v>72</v>
      </c>
      <c r="I117" s="507" t="s">
        <v>520</v>
      </c>
      <c r="J117" s="508" t="s">
        <v>72</v>
      </c>
      <c r="K117" s="508" t="s">
        <v>112</v>
      </c>
      <c r="L117" s="508" t="s">
        <v>165</v>
      </c>
      <c r="M117" s="509" t="s">
        <v>77</v>
      </c>
      <c r="N117" s="509" t="s">
        <v>114</v>
      </c>
      <c r="O117" s="509" t="s">
        <v>79</v>
      </c>
      <c r="P117" s="509" t="s">
        <v>166</v>
      </c>
      <c r="Q117" s="507" t="str">
        <f t="shared" si="17"/>
        <v>BAR_SAP-OSS-DSL-Bronze-DR1-36</v>
      </c>
      <c r="R117" s="515"/>
      <c r="S117" s="510">
        <v>0.35</v>
      </c>
      <c r="T117" s="511">
        <v>1</v>
      </c>
      <c r="U117" s="511" t="s">
        <v>30</v>
      </c>
      <c r="V117" s="511">
        <v>36</v>
      </c>
      <c r="W117" s="511">
        <v>36</v>
      </c>
      <c r="X117" s="512"/>
      <c r="Y117" s="513">
        <f t="shared" si="22"/>
        <v>0</v>
      </c>
      <c r="Z117" s="473"/>
      <c r="AA117" s="499"/>
      <c r="AB117" s="511">
        <f t="shared" si="18"/>
        <v>1</v>
      </c>
      <c r="AC117" s="513">
        <f t="shared" si="23"/>
        <v>0</v>
      </c>
      <c r="AD117" s="513">
        <f t="shared" si="19"/>
        <v>0</v>
      </c>
      <c r="AE117" s="476"/>
      <c r="AF117" s="501"/>
      <c r="AG117" s="511">
        <f t="shared" si="20"/>
        <v>1</v>
      </c>
      <c r="AH117" s="513">
        <f t="shared" si="24"/>
        <v>0</v>
      </c>
      <c r="AI117" s="513">
        <f t="shared" si="21"/>
        <v>0</v>
      </c>
    </row>
    <row r="118" spans="2:35" s="502" customFormat="1" ht="27.6" x14ac:dyDescent="0.25">
      <c r="B118" s="503" t="s">
        <v>215</v>
      </c>
      <c r="C118" s="504" t="s">
        <v>68</v>
      </c>
      <c r="D118" s="504" t="s">
        <v>69</v>
      </c>
      <c r="E118" s="504" t="s">
        <v>162</v>
      </c>
      <c r="F118" s="514" t="s">
        <v>220</v>
      </c>
      <c r="G118" s="511"/>
      <c r="H118" s="532" t="s">
        <v>72</v>
      </c>
      <c r="I118" s="507" t="s">
        <v>520</v>
      </c>
      <c r="J118" s="508" t="s">
        <v>72</v>
      </c>
      <c r="K118" s="508" t="s">
        <v>112</v>
      </c>
      <c r="L118" s="508" t="s">
        <v>165</v>
      </c>
      <c r="M118" s="509" t="s">
        <v>77</v>
      </c>
      <c r="N118" s="509" t="s">
        <v>114</v>
      </c>
      <c r="O118" s="509" t="s">
        <v>79</v>
      </c>
      <c r="P118" s="509" t="s">
        <v>170</v>
      </c>
      <c r="Q118" s="507" t="str">
        <f t="shared" si="17"/>
        <v>BAR_SAP-OSS-DSL-Bronze-DR2-12</v>
      </c>
      <c r="R118" s="515"/>
      <c r="S118" s="510">
        <v>0.35</v>
      </c>
      <c r="T118" s="511">
        <v>2</v>
      </c>
      <c r="U118" s="511" t="s">
        <v>30</v>
      </c>
      <c r="V118" s="511">
        <v>12</v>
      </c>
      <c r="W118" s="511">
        <v>12</v>
      </c>
      <c r="X118" s="512"/>
      <c r="Y118" s="513">
        <f t="shared" si="22"/>
        <v>0</v>
      </c>
      <c r="Z118" s="473"/>
      <c r="AA118" s="499"/>
      <c r="AB118" s="511">
        <f t="shared" si="18"/>
        <v>2</v>
      </c>
      <c r="AC118" s="513">
        <f t="shared" si="23"/>
        <v>0</v>
      </c>
      <c r="AD118" s="513">
        <f t="shared" si="19"/>
        <v>0</v>
      </c>
      <c r="AE118" s="476"/>
      <c r="AF118" s="501"/>
      <c r="AG118" s="511">
        <f t="shared" si="20"/>
        <v>2</v>
      </c>
      <c r="AH118" s="513">
        <f t="shared" si="24"/>
        <v>0</v>
      </c>
      <c r="AI118" s="513">
        <f t="shared" si="21"/>
        <v>0</v>
      </c>
    </row>
    <row r="119" spans="2:35" s="502" customFormat="1" ht="27.6" x14ac:dyDescent="0.25">
      <c r="B119" s="503" t="s">
        <v>218</v>
      </c>
      <c r="C119" s="504" t="s">
        <v>68</v>
      </c>
      <c r="D119" s="504" t="s">
        <v>69</v>
      </c>
      <c r="E119" s="504" t="s">
        <v>162</v>
      </c>
      <c r="F119" s="514" t="s">
        <v>220</v>
      </c>
      <c r="G119" s="511"/>
      <c r="H119" s="532" t="s">
        <v>72</v>
      </c>
      <c r="I119" s="507" t="s">
        <v>520</v>
      </c>
      <c r="J119" s="508" t="s">
        <v>72</v>
      </c>
      <c r="K119" s="508" t="s">
        <v>112</v>
      </c>
      <c r="L119" s="508" t="s">
        <v>165</v>
      </c>
      <c r="M119" s="509" t="s">
        <v>77</v>
      </c>
      <c r="N119" s="509" t="s">
        <v>114</v>
      </c>
      <c r="O119" s="509" t="s">
        <v>79</v>
      </c>
      <c r="P119" s="509" t="s">
        <v>170</v>
      </c>
      <c r="Q119" s="507" t="str">
        <f t="shared" si="17"/>
        <v>BAR_SAP-OSS-DSL-Bronze-DR2-36</v>
      </c>
      <c r="R119" s="515"/>
      <c r="S119" s="510">
        <v>0.35</v>
      </c>
      <c r="T119" s="511">
        <v>2</v>
      </c>
      <c r="U119" s="511" t="s">
        <v>30</v>
      </c>
      <c r="V119" s="511">
        <v>36</v>
      </c>
      <c r="W119" s="511">
        <v>36</v>
      </c>
      <c r="X119" s="512"/>
      <c r="Y119" s="513">
        <f t="shared" si="22"/>
        <v>0</v>
      </c>
      <c r="Z119" s="473"/>
      <c r="AA119" s="499"/>
      <c r="AB119" s="511">
        <f t="shared" si="18"/>
        <v>2</v>
      </c>
      <c r="AC119" s="513">
        <f t="shared" si="23"/>
        <v>0</v>
      </c>
      <c r="AD119" s="513">
        <f t="shared" si="19"/>
        <v>0</v>
      </c>
      <c r="AE119" s="476"/>
      <c r="AF119" s="501"/>
      <c r="AG119" s="511">
        <f t="shared" si="20"/>
        <v>2</v>
      </c>
      <c r="AH119" s="513">
        <f t="shared" si="24"/>
        <v>0</v>
      </c>
      <c r="AI119" s="513">
        <f t="shared" si="21"/>
        <v>0</v>
      </c>
    </row>
    <row r="120" spans="2:35" s="502" customFormat="1" ht="14.4" x14ac:dyDescent="0.25">
      <c r="B120" s="503" t="s">
        <v>219</v>
      </c>
      <c r="C120" s="504" t="s">
        <v>68</v>
      </c>
      <c r="D120" s="504" t="s">
        <v>69</v>
      </c>
      <c r="E120" s="504" t="s">
        <v>162</v>
      </c>
      <c r="F120" s="514" t="s">
        <v>223</v>
      </c>
      <c r="G120" s="511"/>
      <c r="H120" s="532" t="s">
        <v>72</v>
      </c>
      <c r="I120" s="507" t="s">
        <v>520</v>
      </c>
      <c r="J120" s="508" t="s">
        <v>72</v>
      </c>
      <c r="K120" s="508" t="s">
        <v>112</v>
      </c>
      <c r="L120" s="508" t="s">
        <v>165</v>
      </c>
      <c r="M120" s="509" t="s">
        <v>77</v>
      </c>
      <c r="N120" s="509" t="s">
        <v>116</v>
      </c>
      <c r="O120" s="509" t="s">
        <v>79</v>
      </c>
      <c r="P120" s="509" t="s">
        <v>160</v>
      </c>
      <c r="Q120" s="507" t="str">
        <f t="shared" si="17"/>
        <v>BAR_SAP-OSS-DSL-Gold-DR5-12</v>
      </c>
      <c r="R120" s="515"/>
      <c r="S120" s="510">
        <v>0.35</v>
      </c>
      <c r="T120" s="511">
        <v>1</v>
      </c>
      <c r="U120" s="511" t="s">
        <v>30</v>
      </c>
      <c r="V120" s="511">
        <v>12</v>
      </c>
      <c r="W120" s="511">
        <v>12</v>
      </c>
      <c r="X120" s="512"/>
      <c r="Y120" s="513">
        <f t="shared" si="22"/>
        <v>0</v>
      </c>
      <c r="Z120" s="473"/>
      <c r="AA120" s="499"/>
      <c r="AB120" s="511">
        <f t="shared" si="18"/>
        <v>1</v>
      </c>
      <c r="AC120" s="513">
        <f t="shared" si="23"/>
        <v>0</v>
      </c>
      <c r="AD120" s="513">
        <f t="shared" si="19"/>
        <v>0</v>
      </c>
      <c r="AE120" s="476"/>
      <c r="AF120" s="501"/>
      <c r="AG120" s="511">
        <f t="shared" si="20"/>
        <v>1</v>
      </c>
      <c r="AH120" s="513">
        <f t="shared" si="24"/>
        <v>0</v>
      </c>
      <c r="AI120" s="513">
        <f t="shared" si="21"/>
        <v>0</v>
      </c>
    </row>
    <row r="121" spans="2:35" s="502" customFormat="1" ht="14.4" x14ac:dyDescent="0.25">
      <c r="B121" s="503" t="s">
        <v>221</v>
      </c>
      <c r="C121" s="504" t="s">
        <v>68</v>
      </c>
      <c r="D121" s="504" t="s">
        <v>69</v>
      </c>
      <c r="E121" s="504" t="s">
        <v>162</v>
      </c>
      <c r="F121" s="514" t="s">
        <v>223</v>
      </c>
      <c r="G121" s="511"/>
      <c r="H121" s="532" t="s">
        <v>72</v>
      </c>
      <c r="I121" s="507" t="s">
        <v>520</v>
      </c>
      <c r="J121" s="508" t="s">
        <v>72</v>
      </c>
      <c r="K121" s="508" t="s">
        <v>112</v>
      </c>
      <c r="L121" s="508" t="s">
        <v>165</v>
      </c>
      <c r="M121" s="509" t="s">
        <v>77</v>
      </c>
      <c r="N121" s="509" t="s">
        <v>116</v>
      </c>
      <c r="O121" s="509" t="s">
        <v>79</v>
      </c>
      <c r="P121" s="509" t="s">
        <v>160</v>
      </c>
      <c r="Q121" s="507" t="str">
        <f t="shared" si="17"/>
        <v>BAR_SAP-OSS-DSL-Gold-DR5-36</v>
      </c>
      <c r="R121" s="515"/>
      <c r="S121" s="510">
        <v>0.35</v>
      </c>
      <c r="T121" s="511">
        <v>2</v>
      </c>
      <c r="U121" s="511" t="s">
        <v>30</v>
      </c>
      <c r="V121" s="511">
        <v>36</v>
      </c>
      <c r="W121" s="511">
        <v>36</v>
      </c>
      <c r="X121" s="512"/>
      <c r="Y121" s="513">
        <f t="shared" si="22"/>
        <v>0</v>
      </c>
      <c r="Z121" s="473"/>
      <c r="AA121" s="499"/>
      <c r="AB121" s="511">
        <f t="shared" si="18"/>
        <v>2</v>
      </c>
      <c r="AC121" s="513">
        <f t="shared" si="23"/>
        <v>0</v>
      </c>
      <c r="AD121" s="513">
        <f t="shared" si="19"/>
        <v>0</v>
      </c>
      <c r="AE121" s="476"/>
      <c r="AF121" s="501"/>
      <c r="AG121" s="511">
        <f t="shared" si="20"/>
        <v>2</v>
      </c>
      <c r="AH121" s="513">
        <f t="shared" si="24"/>
        <v>0</v>
      </c>
      <c r="AI121" s="513">
        <f t="shared" si="21"/>
        <v>0</v>
      </c>
    </row>
    <row r="122" spans="2:35" s="515" customFormat="1" ht="27.6" x14ac:dyDescent="0.25">
      <c r="B122" s="503" t="s">
        <v>222</v>
      </c>
      <c r="C122" s="504" t="s">
        <v>68</v>
      </c>
      <c r="D122" s="504" t="s">
        <v>69</v>
      </c>
      <c r="E122" s="504" t="s">
        <v>162</v>
      </c>
      <c r="F122" s="514" t="s">
        <v>226</v>
      </c>
      <c r="G122" s="511"/>
      <c r="H122" s="532" t="s">
        <v>72</v>
      </c>
      <c r="I122" s="507" t="s">
        <v>521</v>
      </c>
      <c r="J122" s="508" t="s">
        <v>72</v>
      </c>
      <c r="K122" s="508" t="s">
        <v>112</v>
      </c>
      <c r="L122" s="508" t="s">
        <v>165</v>
      </c>
      <c r="M122" s="509" t="s">
        <v>77</v>
      </c>
      <c r="N122" s="509" t="s">
        <v>114</v>
      </c>
      <c r="O122" s="509" t="s">
        <v>79</v>
      </c>
      <c r="P122" s="509" t="s">
        <v>166</v>
      </c>
      <c r="Q122" s="507" t="str">
        <f t="shared" si="17"/>
        <v>BAR_SAP-OSS-DSSO-Bronze-DR1-12</v>
      </c>
      <c r="S122" s="510">
        <v>0.35</v>
      </c>
      <c r="T122" s="511">
        <v>2</v>
      </c>
      <c r="U122" s="511" t="s">
        <v>30</v>
      </c>
      <c r="V122" s="511">
        <v>12</v>
      </c>
      <c r="W122" s="511">
        <v>12</v>
      </c>
      <c r="X122" s="512"/>
      <c r="Y122" s="513">
        <f t="shared" si="22"/>
        <v>0</v>
      </c>
      <c r="Z122" s="473"/>
      <c r="AA122" s="499"/>
      <c r="AB122" s="511">
        <f t="shared" si="18"/>
        <v>2</v>
      </c>
      <c r="AC122" s="513">
        <f t="shared" si="23"/>
        <v>0</v>
      </c>
      <c r="AD122" s="513">
        <f t="shared" si="19"/>
        <v>0</v>
      </c>
      <c r="AE122" s="476"/>
      <c r="AF122" s="501"/>
      <c r="AG122" s="511">
        <f t="shared" si="20"/>
        <v>2</v>
      </c>
      <c r="AH122" s="513">
        <f t="shared" si="24"/>
        <v>0</v>
      </c>
      <c r="AI122" s="513">
        <f t="shared" si="21"/>
        <v>0</v>
      </c>
    </row>
    <row r="123" spans="2:35" s="515" customFormat="1" ht="27.6" x14ac:dyDescent="0.25">
      <c r="B123" s="503" t="s">
        <v>224</v>
      </c>
      <c r="C123" s="504" t="s">
        <v>68</v>
      </c>
      <c r="D123" s="504" t="s">
        <v>69</v>
      </c>
      <c r="E123" s="504" t="s">
        <v>162</v>
      </c>
      <c r="F123" s="514" t="s">
        <v>226</v>
      </c>
      <c r="G123" s="511"/>
      <c r="H123" s="532" t="s">
        <v>72</v>
      </c>
      <c r="I123" s="507" t="s">
        <v>521</v>
      </c>
      <c r="J123" s="508" t="s">
        <v>72</v>
      </c>
      <c r="K123" s="508" t="s">
        <v>112</v>
      </c>
      <c r="L123" s="508" t="s">
        <v>165</v>
      </c>
      <c r="M123" s="509" t="s">
        <v>77</v>
      </c>
      <c r="N123" s="509" t="s">
        <v>114</v>
      </c>
      <c r="O123" s="509" t="s">
        <v>79</v>
      </c>
      <c r="P123" s="509" t="s">
        <v>166</v>
      </c>
      <c r="Q123" s="507" t="str">
        <f t="shared" si="17"/>
        <v>BAR_SAP-OSS-DSSO-Bronze-DR1-36</v>
      </c>
      <c r="S123" s="510">
        <v>0.35</v>
      </c>
      <c r="T123" s="511">
        <v>1</v>
      </c>
      <c r="U123" s="511" t="s">
        <v>30</v>
      </c>
      <c r="V123" s="511">
        <v>36</v>
      </c>
      <c r="W123" s="511">
        <v>36</v>
      </c>
      <c r="X123" s="512"/>
      <c r="Y123" s="513">
        <f t="shared" si="22"/>
        <v>0</v>
      </c>
      <c r="Z123" s="473"/>
      <c r="AA123" s="499"/>
      <c r="AB123" s="511">
        <f t="shared" si="18"/>
        <v>1</v>
      </c>
      <c r="AC123" s="513">
        <f t="shared" si="23"/>
        <v>0</v>
      </c>
      <c r="AD123" s="513">
        <f t="shared" si="19"/>
        <v>0</v>
      </c>
      <c r="AE123" s="476"/>
      <c r="AF123" s="501"/>
      <c r="AG123" s="511">
        <f t="shared" si="20"/>
        <v>1</v>
      </c>
      <c r="AH123" s="513">
        <f t="shared" si="24"/>
        <v>0</v>
      </c>
      <c r="AI123" s="513">
        <f t="shared" si="21"/>
        <v>0</v>
      </c>
    </row>
    <row r="124" spans="2:35" s="515" customFormat="1" ht="27.6" x14ac:dyDescent="0.25">
      <c r="B124" s="503" t="s">
        <v>225</v>
      </c>
      <c r="C124" s="504" t="s">
        <v>68</v>
      </c>
      <c r="D124" s="504" t="s">
        <v>69</v>
      </c>
      <c r="E124" s="504" t="s">
        <v>162</v>
      </c>
      <c r="F124" s="514" t="s">
        <v>230</v>
      </c>
      <c r="G124" s="511"/>
      <c r="H124" s="532" t="s">
        <v>72</v>
      </c>
      <c r="I124" s="507" t="s">
        <v>521</v>
      </c>
      <c r="J124" s="508" t="s">
        <v>72</v>
      </c>
      <c r="K124" s="508" t="s">
        <v>112</v>
      </c>
      <c r="L124" s="508" t="s">
        <v>165</v>
      </c>
      <c r="M124" s="509" t="s">
        <v>77</v>
      </c>
      <c r="N124" s="509" t="s">
        <v>114</v>
      </c>
      <c r="O124" s="509" t="s">
        <v>79</v>
      </c>
      <c r="P124" s="509" t="s">
        <v>170</v>
      </c>
      <c r="Q124" s="507" t="str">
        <f t="shared" si="17"/>
        <v>BAR_SAP-OSS-DSSO-Bronze-DR2-12</v>
      </c>
      <c r="S124" s="510">
        <v>0.35</v>
      </c>
      <c r="T124" s="511">
        <v>2</v>
      </c>
      <c r="U124" s="511" t="s">
        <v>30</v>
      </c>
      <c r="V124" s="511">
        <v>12</v>
      </c>
      <c r="W124" s="511">
        <v>12</v>
      </c>
      <c r="X124" s="512"/>
      <c r="Y124" s="513">
        <f t="shared" si="22"/>
        <v>0</v>
      </c>
      <c r="Z124" s="473"/>
      <c r="AA124" s="499"/>
      <c r="AB124" s="511">
        <f t="shared" si="18"/>
        <v>2</v>
      </c>
      <c r="AC124" s="513">
        <f t="shared" si="23"/>
        <v>0</v>
      </c>
      <c r="AD124" s="513">
        <f t="shared" si="19"/>
        <v>0</v>
      </c>
      <c r="AE124" s="476"/>
      <c r="AF124" s="501"/>
      <c r="AG124" s="511">
        <f t="shared" si="20"/>
        <v>2</v>
      </c>
      <c r="AH124" s="513">
        <f t="shared" si="24"/>
        <v>0</v>
      </c>
      <c r="AI124" s="513">
        <f t="shared" si="21"/>
        <v>0</v>
      </c>
    </row>
    <row r="125" spans="2:35" s="515" customFormat="1" ht="27.6" x14ac:dyDescent="0.25">
      <c r="B125" s="503" t="s">
        <v>228</v>
      </c>
      <c r="C125" s="504" t="s">
        <v>68</v>
      </c>
      <c r="D125" s="504" t="s">
        <v>69</v>
      </c>
      <c r="E125" s="504" t="s">
        <v>162</v>
      </c>
      <c r="F125" s="514" t="s">
        <v>230</v>
      </c>
      <c r="G125" s="511"/>
      <c r="H125" s="532" t="s">
        <v>72</v>
      </c>
      <c r="I125" s="507" t="s">
        <v>521</v>
      </c>
      <c r="J125" s="508" t="s">
        <v>72</v>
      </c>
      <c r="K125" s="508" t="s">
        <v>112</v>
      </c>
      <c r="L125" s="508" t="s">
        <v>165</v>
      </c>
      <c r="M125" s="509" t="s">
        <v>77</v>
      </c>
      <c r="N125" s="509" t="s">
        <v>114</v>
      </c>
      <c r="O125" s="509" t="s">
        <v>79</v>
      </c>
      <c r="P125" s="509" t="s">
        <v>170</v>
      </c>
      <c r="Q125" s="507" t="str">
        <f t="shared" si="17"/>
        <v>BAR_SAP-OSS-DSSO-Bronze-DR2-36</v>
      </c>
      <c r="S125" s="510">
        <v>0.35</v>
      </c>
      <c r="T125" s="511">
        <v>1</v>
      </c>
      <c r="U125" s="511" t="s">
        <v>30</v>
      </c>
      <c r="V125" s="511">
        <v>36</v>
      </c>
      <c r="W125" s="511">
        <v>36</v>
      </c>
      <c r="X125" s="512"/>
      <c r="Y125" s="513">
        <f t="shared" si="22"/>
        <v>0</v>
      </c>
      <c r="Z125" s="473"/>
      <c r="AA125" s="499"/>
      <c r="AB125" s="511">
        <f t="shared" si="18"/>
        <v>1</v>
      </c>
      <c r="AC125" s="513">
        <f t="shared" si="23"/>
        <v>0</v>
      </c>
      <c r="AD125" s="513">
        <f t="shared" si="19"/>
        <v>0</v>
      </c>
      <c r="AE125" s="476"/>
      <c r="AF125" s="501"/>
      <c r="AG125" s="511">
        <f t="shared" si="20"/>
        <v>1</v>
      </c>
      <c r="AH125" s="513">
        <f t="shared" si="24"/>
        <v>0</v>
      </c>
      <c r="AI125" s="513">
        <f t="shared" si="21"/>
        <v>0</v>
      </c>
    </row>
    <row r="126" spans="2:35" s="515" customFormat="1" ht="27.6" x14ac:dyDescent="0.25">
      <c r="B126" s="503" t="s">
        <v>229</v>
      </c>
      <c r="C126" s="504" t="s">
        <v>68</v>
      </c>
      <c r="D126" s="504" t="s">
        <v>69</v>
      </c>
      <c r="E126" s="504" t="s">
        <v>162</v>
      </c>
      <c r="F126" s="514" t="s">
        <v>233</v>
      </c>
      <c r="G126" s="511"/>
      <c r="H126" s="532" t="s">
        <v>72</v>
      </c>
      <c r="I126" s="507" t="s">
        <v>521</v>
      </c>
      <c r="J126" s="508" t="s">
        <v>72</v>
      </c>
      <c r="K126" s="508" t="s">
        <v>112</v>
      </c>
      <c r="L126" s="508" t="s">
        <v>165</v>
      </c>
      <c r="M126" s="509" t="s">
        <v>77</v>
      </c>
      <c r="N126" s="509" t="s">
        <v>116</v>
      </c>
      <c r="O126" s="509" t="s">
        <v>79</v>
      </c>
      <c r="P126" s="509" t="s">
        <v>160</v>
      </c>
      <c r="Q126" s="507" t="str">
        <f t="shared" si="17"/>
        <v>BAR_SAP-OSS-DSSO-Gold-DR5-12</v>
      </c>
      <c r="S126" s="510">
        <v>0.35</v>
      </c>
      <c r="T126" s="511">
        <v>1</v>
      </c>
      <c r="U126" s="511" t="s">
        <v>30</v>
      </c>
      <c r="V126" s="511">
        <v>12</v>
      </c>
      <c r="W126" s="511">
        <v>12</v>
      </c>
      <c r="X126" s="512"/>
      <c r="Y126" s="513">
        <f t="shared" si="22"/>
        <v>0</v>
      </c>
      <c r="Z126" s="473"/>
      <c r="AA126" s="499"/>
      <c r="AB126" s="511">
        <f t="shared" si="18"/>
        <v>1</v>
      </c>
      <c r="AC126" s="513">
        <f t="shared" si="23"/>
        <v>0</v>
      </c>
      <c r="AD126" s="513">
        <f t="shared" si="19"/>
        <v>0</v>
      </c>
      <c r="AE126" s="476"/>
      <c r="AF126" s="501"/>
      <c r="AG126" s="511">
        <f t="shared" si="20"/>
        <v>1</v>
      </c>
      <c r="AH126" s="513">
        <f t="shared" si="24"/>
        <v>0</v>
      </c>
      <c r="AI126" s="513">
        <f t="shared" si="21"/>
        <v>0</v>
      </c>
    </row>
    <row r="127" spans="2:35" s="515" customFormat="1" ht="27.6" x14ac:dyDescent="0.25">
      <c r="B127" s="503" t="s">
        <v>231</v>
      </c>
      <c r="C127" s="504" t="s">
        <v>68</v>
      </c>
      <c r="D127" s="504" t="s">
        <v>69</v>
      </c>
      <c r="E127" s="504" t="s">
        <v>162</v>
      </c>
      <c r="F127" s="514" t="s">
        <v>233</v>
      </c>
      <c r="G127" s="511"/>
      <c r="H127" s="532" t="s">
        <v>72</v>
      </c>
      <c r="I127" s="507" t="s">
        <v>521</v>
      </c>
      <c r="J127" s="508" t="s">
        <v>72</v>
      </c>
      <c r="K127" s="508" t="s">
        <v>112</v>
      </c>
      <c r="L127" s="508" t="s">
        <v>165</v>
      </c>
      <c r="M127" s="509" t="s">
        <v>77</v>
      </c>
      <c r="N127" s="509" t="s">
        <v>116</v>
      </c>
      <c r="O127" s="509" t="s">
        <v>79</v>
      </c>
      <c r="P127" s="509" t="s">
        <v>160</v>
      </c>
      <c r="Q127" s="507" t="str">
        <f t="shared" si="17"/>
        <v>BAR_SAP-OSS-DSSO-Gold-DR5-36</v>
      </c>
      <c r="S127" s="510">
        <v>0.35</v>
      </c>
      <c r="T127" s="511">
        <v>2</v>
      </c>
      <c r="U127" s="511" t="s">
        <v>30</v>
      </c>
      <c r="V127" s="511">
        <v>36</v>
      </c>
      <c r="W127" s="511">
        <v>36</v>
      </c>
      <c r="X127" s="512"/>
      <c r="Y127" s="513">
        <f t="shared" si="22"/>
        <v>0</v>
      </c>
      <c r="Z127" s="473"/>
      <c r="AA127" s="499"/>
      <c r="AB127" s="511">
        <f t="shared" si="18"/>
        <v>2</v>
      </c>
      <c r="AC127" s="513">
        <f t="shared" si="23"/>
        <v>0</v>
      </c>
      <c r="AD127" s="513">
        <f t="shared" si="19"/>
        <v>0</v>
      </c>
      <c r="AE127" s="476"/>
      <c r="AF127" s="501"/>
      <c r="AG127" s="511">
        <f t="shared" si="20"/>
        <v>2</v>
      </c>
      <c r="AH127" s="513">
        <f t="shared" si="24"/>
        <v>0</v>
      </c>
      <c r="AI127" s="513">
        <f t="shared" si="21"/>
        <v>0</v>
      </c>
    </row>
    <row r="128" spans="2:35" s="502" customFormat="1" ht="14.4" x14ac:dyDescent="0.25">
      <c r="B128" s="516" t="s">
        <v>232</v>
      </c>
      <c r="C128" s="517" t="s">
        <v>68</v>
      </c>
      <c r="D128" s="517" t="s">
        <v>69</v>
      </c>
      <c r="E128" s="518" t="s">
        <v>446</v>
      </c>
      <c r="F128" s="527"/>
      <c r="G128" s="527"/>
      <c r="H128" s="519"/>
      <c r="I128" s="520"/>
      <c r="J128" s="521"/>
      <c r="K128" s="521"/>
      <c r="L128" s="521"/>
      <c r="M128" s="522"/>
      <c r="N128" s="522"/>
      <c r="O128" s="522"/>
      <c r="P128" s="522"/>
      <c r="Q128" s="520"/>
      <c r="R128" s="515"/>
      <c r="S128" s="523"/>
      <c r="T128" s="524"/>
      <c r="U128" s="524"/>
      <c r="V128" s="524"/>
      <c r="W128" s="524"/>
      <c r="X128" s="525"/>
      <c r="Y128" s="526"/>
      <c r="Z128" s="473"/>
      <c r="AA128" s="499"/>
      <c r="AB128" s="524"/>
      <c r="AC128" s="525"/>
      <c r="AD128" s="526"/>
      <c r="AE128" s="476"/>
      <c r="AF128" s="501"/>
      <c r="AG128" s="524"/>
      <c r="AH128" s="525"/>
      <c r="AI128" s="526"/>
    </row>
    <row r="129" spans="2:35" s="502" customFormat="1" ht="14.4" x14ac:dyDescent="0.25">
      <c r="B129" s="516" t="s">
        <v>234</v>
      </c>
      <c r="C129" s="517" t="s">
        <v>68</v>
      </c>
      <c r="D129" s="517" t="s">
        <v>69</v>
      </c>
      <c r="E129" s="518" t="s">
        <v>446</v>
      </c>
      <c r="F129" s="527"/>
      <c r="G129" s="527"/>
      <c r="H129" s="519"/>
      <c r="I129" s="520"/>
      <c r="J129" s="521"/>
      <c r="K129" s="521"/>
      <c r="L129" s="521"/>
      <c r="M129" s="522"/>
      <c r="N129" s="522"/>
      <c r="O129" s="522"/>
      <c r="P129" s="522"/>
      <c r="Q129" s="520"/>
      <c r="R129" s="515"/>
      <c r="S129" s="523"/>
      <c r="T129" s="524"/>
      <c r="U129" s="524"/>
      <c r="V129" s="524"/>
      <c r="W129" s="524"/>
      <c r="X129" s="525"/>
      <c r="Y129" s="526"/>
      <c r="Z129" s="473"/>
      <c r="AA129" s="499"/>
      <c r="AB129" s="524"/>
      <c r="AC129" s="525"/>
      <c r="AD129" s="526"/>
      <c r="AE129" s="476"/>
      <c r="AF129" s="501"/>
      <c r="AG129" s="524"/>
      <c r="AH129" s="525"/>
      <c r="AI129" s="526"/>
    </row>
    <row r="130" spans="2:35" s="502" customFormat="1" ht="14.4" x14ac:dyDescent="0.25">
      <c r="B130" s="516" t="s">
        <v>522</v>
      </c>
      <c r="C130" s="517" t="s">
        <v>68</v>
      </c>
      <c r="D130" s="517" t="s">
        <v>69</v>
      </c>
      <c r="E130" s="518" t="s">
        <v>446</v>
      </c>
      <c r="F130" s="527"/>
      <c r="G130" s="527"/>
      <c r="H130" s="519"/>
      <c r="I130" s="520"/>
      <c r="J130" s="521"/>
      <c r="K130" s="521"/>
      <c r="L130" s="521"/>
      <c r="M130" s="522"/>
      <c r="N130" s="522"/>
      <c r="O130" s="522"/>
      <c r="P130" s="522"/>
      <c r="Q130" s="520"/>
      <c r="R130" s="515"/>
      <c r="S130" s="523"/>
      <c r="T130" s="524"/>
      <c r="U130" s="524"/>
      <c r="V130" s="524"/>
      <c r="W130" s="524"/>
      <c r="X130" s="525"/>
      <c r="Y130" s="526"/>
      <c r="Z130" s="473"/>
      <c r="AA130" s="499"/>
      <c r="AB130" s="524"/>
      <c r="AC130" s="525"/>
      <c r="AD130" s="526"/>
      <c r="AE130" s="476"/>
      <c r="AF130" s="501"/>
      <c r="AG130" s="524"/>
      <c r="AH130" s="525"/>
      <c r="AI130" s="526"/>
    </row>
    <row r="131" spans="2:35" s="502" customFormat="1" ht="14.4" x14ac:dyDescent="0.25">
      <c r="B131" s="516" t="s">
        <v>523</v>
      </c>
      <c r="C131" s="517" t="s">
        <v>68</v>
      </c>
      <c r="D131" s="517" t="s">
        <v>69</v>
      </c>
      <c r="E131" s="518" t="s">
        <v>446</v>
      </c>
      <c r="F131" s="527"/>
      <c r="G131" s="527"/>
      <c r="H131" s="519"/>
      <c r="I131" s="520"/>
      <c r="J131" s="521"/>
      <c r="K131" s="521"/>
      <c r="L131" s="521"/>
      <c r="M131" s="522"/>
      <c r="N131" s="522"/>
      <c r="O131" s="522"/>
      <c r="P131" s="522"/>
      <c r="Q131" s="520"/>
      <c r="R131" s="515"/>
      <c r="S131" s="523"/>
      <c r="T131" s="524"/>
      <c r="U131" s="524"/>
      <c r="V131" s="524"/>
      <c r="W131" s="524"/>
      <c r="X131" s="525"/>
      <c r="Y131" s="526"/>
      <c r="Z131" s="473"/>
      <c r="AA131" s="499"/>
      <c r="AB131" s="524"/>
      <c r="AC131" s="525"/>
      <c r="AD131" s="526"/>
      <c r="AE131" s="476"/>
      <c r="AF131" s="501"/>
      <c r="AG131" s="524"/>
      <c r="AH131" s="525"/>
      <c r="AI131" s="526"/>
    </row>
    <row r="132" spans="2:35" s="502" customFormat="1" ht="14.4" x14ac:dyDescent="0.25">
      <c r="B132" s="516" t="s">
        <v>524</v>
      </c>
      <c r="C132" s="517" t="s">
        <v>68</v>
      </c>
      <c r="D132" s="517" t="s">
        <v>69</v>
      </c>
      <c r="E132" s="518" t="s">
        <v>446</v>
      </c>
      <c r="F132" s="527"/>
      <c r="G132" s="527"/>
      <c r="H132" s="519"/>
      <c r="I132" s="520"/>
      <c r="J132" s="521"/>
      <c r="K132" s="521"/>
      <c r="L132" s="521"/>
      <c r="M132" s="522"/>
      <c r="N132" s="522"/>
      <c r="O132" s="522"/>
      <c r="P132" s="522"/>
      <c r="Q132" s="520"/>
      <c r="R132" s="515"/>
      <c r="S132" s="523"/>
      <c r="T132" s="524"/>
      <c r="U132" s="524"/>
      <c r="V132" s="524"/>
      <c r="W132" s="524"/>
      <c r="X132" s="525"/>
      <c r="Y132" s="526"/>
      <c r="Z132" s="473"/>
      <c r="AA132" s="499"/>
      <c r="AB132" s="524"/>
      <c r="AC132" s="525"/>
      <c r="AD132" s="526"/>
      <c r="AE132" s="476"/>
      <c r="AF132" s="501"/>
      <c r="AG132" s="524"/>
      <c r="AH132" s="525"/>
      <c r="AI132" s="526"/>
    </row>
    <row r="133" spans="2:35" s="502" customFormat="1" ht="14.4" x14ac:dyDescent="0.25">
      <c r="B133" s="516" t="s">
        <v>525</v>
      </c>
      <c r="C133" s="517" t="s">
        <v>68</v>
      </c>
      <c r="D133" s="517" t="s">
        <v>69</v>
      </c>
      <c r="E133" s="518" t="s">
        <v>446</v>
      </c>
      <c r="F133" s="527"/>
      <c r="G133" s="527"/>
      <c r="H133" s="519"/>
      <c r="I133" s="520"/>
      <c r="J133" s="521"/>
      <c r="K133" s="521"/>
      <c r="L133" s="521"/>
      <c r="M133" s="522"/>
      <c r="N133" s="522"/>
      <c r="O133" s="522"/>
      <c r="P133" s="522"/>
      <c r="Q133" s="520"/>
      <c r="R133" s="515"/>
      <c r="S133" s="523"/>
      <c r="T133" s="524"/>
      <c r="U133" s="524"/>
      <c r="V133" s="524"/>
      <c r="W133" s="524"/>
      <c r="X133" s="525"/>
      <c r="Y133" s="526"/>
      <c r="Z133" s="473"/>
      <c r="AA133" s="499"/>
      <c r="AB133" s="524"/>
      <c r="AC133" s="525"/>
      <c r="AD133" s="526"/>
      <c r="AE133" s="476"/>
      <c r="AF133" s="501"/>
      <c r="AG133" s="524"/>
      <c r="AH133" s="525"/>
      <c r="AI133" s="526"/>
    </row>
    <row r="134" spans="2:35" s="502" customFormat="1" ht="14.4" x14ac:dyDescent="0.25">
      <c r="B134" s="516" t="s">
        <v>526</v>
      </c>
      <c r="C134" s="517" t="s">
        <v>68</v>
      </c>
      <c r="D134" s="517" t="s">
        <v>69</v>
      </c>
      <c r="E134" s="518" t="s">
        <v>446</v>
      </c>
      <c r="F134" s="527"/>
      <c r="G134" s="527"/>
      <c r="H134" s="519"/>
      <c r="I134" s="520"/>
      <c r="J134" s="521"/>
      <c r="K134" s="521"/>
      <c r="L134" s="521"/>
      <c r="M134" s="522"/>
      <c r="N134" s="522"/>
      <c r="O134" s="522"/>
      <c r="P134" s="522"/>
      <c r="Q134" s="520"/>
      <c r="R134" s="515"/>
      <c r="S134" s="523"/>
      <c r="T134" s="524"/>
      <c r="U134" s="524"/>
      <c r="V134" s="524"/>
      <c r="W134" s="524"/>
      <c r="X134" s="525"/>
      <c r="Y134" s="526"/>
      <c r="Z134" s="473"/>
      <c r="AA134" s="499"/>
      <c r="AB134" s="524"/>
      <c r="AC134" s="525"/>
      <c r="AD134" s="526"/>
      <c r="AE134" s="476"/>
      <c r="AF134" s="501"/>
      <c r="AG134" s="524"/>
      <c r="AH134" s="525"/>
      <c r="AI134" s="526"/>
    </row>
    <row r="135" spans="2:35" s="502" customFormat="1" ht="14.4" x14ac:dyDescent="0.25">
      <c r="B135" s="516" t="s">
        <v>527</v>
      </c>
      <c r="C135" s="517" t="s">
        <v>68</v>
      </c>
      <c r="D135" s="517" t="s">
        <v>69</v>
      </c>
      <c r="E135" s="518" t="s">
        <v>446</v>
      </c>
      <c r="F135" s="527"/>
      <c r="G135" s="527"/>
      <c r="H135" s="519"/>
      <c r="I135" s="520"/>
      <c r="J135" s="521"/>
      <c r="K135" s="521"/>
      <c r="L135" s="521"/>
      <c r="M135" s="522"/>
      <c r="N135" s="522"/>
      <c r="O135" s="522"/>
      <c r="P135" s="522"/>
      <c r="Q135" s="520"/>
      <c r="R135" s="515"/>
      <c r="S135" s="523"/>
      <c r="T135" s="524"/>
      <c r="U135" s="524"/>
      <c r="V135" s="524"/>
      <c r="W135" s="524"/>
      <c r="X135" s="525"/>
      <c r="Y135" s="526"/>
      <c r="Z135" s="473"/>
      <c r="AA135" s="499"/>
      <c r="AB135" s="524"/>
      <c r="AC135" s="525"/>
      <c r="AD135" s="526"/>
      <c r="AE135" s="476"/>
      <c r="AF135" s="501"/>
      <c r="AG135" s="524"/>
      <c r="AH135" s="525"/>
      <c r="AI135" s="526"/>
    </row>
    <row r="136" spans="2:35" s="502" customFormat="1" ht="14.4" x14ac:dyDescent="0.25">
      <c r="B136" s="516" t="s">
        <v>528</v>
      </c>
      <c r="C136" s="517" t="s">
        <v>68</v>
      </c>
      <c r="D136" s="517" t="s">
        <v>69</v>
      </c>
      <c r="E136" s="518" t="s">
        <v>446</v>
      </c>
      <c r="F136" s="527"/>
      <c r="G136" s="527"/>
      <c r="H136" s="519"/>
      <c r="I136" s="520"/>
      <c r="J136" s="521"/>
      <c r="K136" s="521"/>
      <c r="L136" s="521"/>
      <c r="M136" s="522"/>
      <c r="N136" s="522"/>
      <c r="O136" s="522"/>
      <c r="P136" s="522"/>
      <c r="Q136" s="520"/>
      <c r="R136" s="515"/>
      <c r="S136" s="523"/>
      <c r="T136" s="524"/>
      <c r="U136" s="524"/>
      <c r="V136" s="524"/>
      <c r="W136" s="524"/>
      <c r="X136" s="525"/>
      <c r="Y136" s="526"/>
      <c r="Z136" s="473"/>
      <c r="AA136" s="499"/>
      <c r="AB136" s="524"/>
      <c r="AC136" s="525"/>
      <c r="AD136" s="526"/>
      <c r="AE136" s="476"/>
      <c r="AF136" s="501"/>
      <c r="AG136" s="524"/>
      <c r="AH136" s="525"/>
      <c r="AI136" s="526"/>
    </row>
    <row r="137" spans="2:35" s="502" customFormat="1" ht="14.4" x14ac:dyDescent="0.25">
      <c r="B137" s="516" t="s">
        <v>529</v>
      </c>
      <c r="C137" s="517" t="s">
        <v>68</v>
      </c>
      <c r="D137" s="517" t="s">
        <v>69</v>
      </c>
      <c r="E137" s="518" t="s">
        <v>446</v>
      </c>
      <c r="F137" s="527"/>
      <c r="G137" s="527"/>
      <c r="H137" s="519"/>
      <c r="I137" s="520"/>
      <c r="J137" s="521"/>
      <c r="K137" s="521"/>
      <c r="L137" s="521"/>
      <c r="M137" s="522"/>
      <c r="N137" s="522"/>
      <c r="O137" s="522"/>
      <c r="P137" s="522"/>
      <c r="Q137" s="520"/>
      <c r="R137" s="515"/>
      <c r="S137" s="523"/>
      <c r="T137" s="524"/>
      <c r="U137" s="524"/>
      <c r="V137" s="524"/>
      <c r="W137" s="524"/>
      <c r="X137" s="525"/>
      <c r="Y137" s="526"/>
      <c r="Z137" s="473"/>
      <c r="AA137" s="499"/>
      <c r="AB137" s="524"/>
      <c r="AC137" s="525"/>
      <c r="AD137" s="526"/>
      <c r="AE137" s="476"/>
      <c r="AF137" s="501"/>
      <c r="AG137" s="524"/>
      <c r="AH137" s="525"/>
      <c r="AI137" s="526"/>
    </row>
    <row r="138" spans="2:35" s="502" customFormat="1" ht="14.4" x14ac:dyDescent="0.25">
      <c r="B138" s="516" t="s">
        <v>530</v>
      </c>
      <c r="C138" s="517" t="s">
        <v>68</v>
      </c>
      <c r="D138" s="517" t="s">
        <v>69</v>
      </c>
      <c r="E138" s="518" t="s">
        <v>446</v>
      </c>
      <c r="F138" s="527"/>
      <c r="G138" s="527"/>
      <c r="H138" s="519"/>
      <c r="I138" s="520"/>
      <c r="J138" s="521"/>
      <c r="K138" s="521"/>
      <c r="L138" s="521"/>
      <c r="M138" s="522"/>
      <c r="N138" s="522"/>
      <c r="O138" s="522"/>
      <c r="P138" s="522"/>
      <c r="Q138" s="520"/>
      <c r="R138" s="515"/>
      <c r="S138" s="523"/>
      <c r="T138" s="524"/>
      <c r="U138" s="524"/>
      <c r="V138" s="524"/>
      <c r="W138" s="524"/>
      <c r="X138" s="525"/>
      <c r="Y138" s="526"/>
      <c r="Z138" s="473"/>
      <c r="AA138" s="499"/>
      <c r="AB138" s="524"/>
      <c r="AC138" s="525"/>
      <c r="AD138" s="526"/>
      <c r="AE138" s="476"/>
      <c r="AF138" s="501"/>
      <c r="AG138" s="524"/>
      <c r="AH138" s="525"/>
      <c r="AI138" s="526"/>
    </row>
    <row r="139" spans="2:35" s="502" customFormat="1" ht="14.4" x14ac:dyDescent="0.25">
      <c r="B139" s="516" t="s">
        <v>531</v>
      </c>
      <c r="C139" s="517" t="s">
        <v>68</v>
      </c>
      <c r="D139" s="517" t="s">
        <v>69</v>
      </c>
      <c r="E139" s="518" t="s">
        <v>446</v>
      </c>
      <c r="F139" s="527"/>
      <c r="G139" s="527"/>
      <c r="H139" s="519"/>
      <c r="I139" s="520"/>
      <c r="J139" s="521"/>
      <c r="K139" s="521"/>
      <c r="L139" s="521"/>
      <c r="M139" s="522"/>
      <c r="N139" s="522"/>
      <c r="O139" s="522"/>
      <c r="P139" s="522"/>
      <c r="Q139" s="520"/>
      <c r="R139" s="515"/>
      <c r="S139" s="523"/>
      <c r="T139" s="524"/>
      <c r="U139" s="524"/>
      <c r="V139" s="524"/>
      <c r="W139" s="524"/>
      <c r="X139" s="525"/>
      <c r="Y139" s="526"/>
      <c r="Z139" s="473"/>
      <c r="AA139" s="499"/>
      <c r="AB139" s="524"/>
      <c r="AC139" s="525"/>
      <c r="AD139" s="526"/>
      <c r="AE139" s="476"/>
      <c r="AF139" s="501"/>
      <c r="AG139" s="524"/>
      <c r="AH139" s="525"/>
      <c r="AI139" s="526"/>
    </row>
    <row r="140" spans="2:35" s="502" customFormat="1" ht="14.4" x14ac:dyDescent="0.25">
      <c r="B140" s="516" t="s">
        <v>532</v>
      </c>
      <c r="C140" s="517" t="s">
        <v>68</v>
      </c>
      <c r="D140" s="517" t="s">
        <v>69</v>
      </c>
      <c r="E140" s="518" t="s">
        <v>446</v>
      </c>
      <c r="F140" s="527"/>
      <c r="G140" s="527"/>
      <c r="H140" s="519"/>
      <c r="I140" s="520"/>
      <c r="J140" s="521"/>
      <c r="K140" s="521"/>
      <c r="L140" s="521"/>
      <c r="M140" s="522"/>
      <c r="N140" s="522"/>
      <c r="O140" s="522"/>
      <c r="P140" s="522"/>
      <c r="Q140" s="520"/>
      <c r="R140" s="515"/>
      <c r="S140" s="523"/>
      <c r="T140" s="524"/>
      <c r="U140" s="524"/>
      <c r="V140" s="524"/>
      <c r="W140" s="524"/>
      <c r="X140" s="525"/>
      <c r="Y140" s="526"/>
      <c r="Z140" s="473"/>
      <c r="AA140" s="499"/>
      <c r="AB140" s="524"/>
      <c r="AC140" s="525"/>
      <c r="AD140" s="526"/>
      <c r="AE140" s="476"/>
      <c r="AF140" s="501"/>
      <c r="AG140" s="524"/>
      <c r="AH140" s="525"/>
      <c r="AI140" s="526"/>
    </row>
    <row r="141" spans="2:35" s="502" customFormat="1" ht="14.4" x14ac:dyDescent="0.25">
      <c r="B141" s="516" t="s">
        <v>533</v>
      </c>
      <c r="C141" s="517" t="s">
        <v>68</v>
      </c>
      <c r="D141" s="517" t="s">
        <v>69</v>
      </c>
      <c r="E141" s="518" t="s">
        <v>446</v>
      </c>
      <c r="F141" s="527"/>
      <c r="G141" s="527"/>
      <c r="H141" s="519"/>
      <c r="I141" s="520"/>
      <c r="J141" s="521"/>
      <c r="K141" s="521"/>
      <c r="L141" s="521"/>
      <c r="M141" s="522"/>
      <c r="N141" s="522"/>
      <c r="O141" s="522"/>
      <c r="P141" s="522"/>
      <c r="Q141" s="520"/>
      <c r="R141" s="515"/>
      <c r="S141" s="523"/>
      <c r="T141" s="524"/>
      <c r="U141" s="524"/>
      <c r="V141" s="524"/>
      <c r="W141" s="524"/>
      <c r="X141" s="525"/>
      <c r="Y141" s="526"/>
      <c r="Z141" s="473"/>
      <c r="AA141" s="499"/>
      <c r="AB141" s="524"/>
      <c r="AC141" s="525"/>
      <c r="AD141" s="526"/>
      <c r="AE141" s="476"/>
      <c r="AF141" s="501"/>
      <c r="AG141" s="524"/>
      <c r="AH141" s="525"/>
      <c r="AI141" s="526"/>
    </row>
    <row r="142" spans="2:35" s="502" customFormat="1" ht="14.4" x14ac:dyDescent="0.25">
      <c r="B142" s="516" t="s">
        <v>534</v>
      </c>
      <c r="C142" s="517" t="s">
        <v>68</v>
      </c>
      <c r="D142" s="517" t="s">
        <v>69</v>
      </c>
      <c r="E142" s="518" t="s">
        <v>446</v>
      </c>
      <c r="F142" s="527"/>
      <c r="G142" s="527"/>
      <c r="H142" s="519"/>
      <c r="I142" s="520"/>
      <c r="J142" s="521"/>
      <c r="K142" s="521"/>
      <c r="L142" s="521"/>
      <c r="M142" s="522"/>
      <c r="N142" s="522"/>
      <c r="O142" s="522"/>
      <c r="P142" s="522"/>
      <c r="Q142" s="520"/>
      <c r="R142" s="515"/>
      <c r="S142" s="523"/>
      <c r="T142" s="524"/>
      <c r="U142" s="524"/>
      <c r="V142" s="524"/>
      <c r="W142" s="524"/>
      <c r="X142" s="525"/>
      <c r="Y142" s="526"/>
      <c r="Z142" s="473"/>
      <c r="AA142" s="499"/>
      <c r="AB142" s="524"/>
      <c r="AC142" s="525"/>
      <c r="AD142" s="526"/>
      <c r="AE142" s="476"/>
      <c r="AF142" s="501"/>
      <c r="AG142" s="524"/>
      <c r="AH142" s="525"/>
      <c r="AI142" s="526"/>
    </row>
    <row r="143" spans="2:35" s="502" customFormat="1" ht="14.4" x14ac:dyDescent="0.25">
      <c r="B143" s="516" t="s">
        <v>535</v>
      </c>
      <c r="C143" s="517" t="s">
        <v>68</v>
      </c>
      <c r="D143" s="517" t="s">
        <v>69</v>
      </c>
      <c r="E143" s="518" t="s">
        <v>446</v>
      </c>
      <c r="F143" s="527"/>
      <c r="G143" s="527"/>
      <c r="H143" s="519"/>
      <c r="I143" s="520"/>
      <c r="J143" s="521"/>
      <c r="K143" s="521"/>
      <c r="L143" s="521"/>
      <c r="M143" s="522"/>
      <c r="N143" s="522"/>
      <c r="O143" s="522"/>
      <c r="P143" s="522"/>
      <c r="Q143" s="520"/>
      <c r="R143" s="515"/>
      <c r="S143" s="523"/>
      <c r="T143" s="524"/>
      <c r="U143" s="524"/>
      <c r="V143" s="524"/>
      <c r="W143" s="524"/>
      <c r="X143" s="525"/>
      <c r="Y143" s="526"/>
      <c r="Z143" s="473"/>
      <c r="AA143" s="499"/>
      <c r="AB143" s="524"/>
      <c r="AC143" s="525"/>
      <c r="AD143" s="526"/>
      <c r="AE143" s="476"/>
      <c r="AF143" s="501"/>
      <c r="AG143" s="524"/>
      <c r="AH143" s="525"/>
      <c r="AI143" s="526"/>
    </row>
    <row r="144" spans="2:35" s="502" customFormat="1" ht="14.4" x14ac:dyDescent="0.25">
      <c r="B144" s="516" t="s">
        <v>536</v>
      </c>
      <c r="C144" s="517" t="s">
        <v>68</v>
      </c>
      <c r="D144" s="517" t="s">
        <v>69</v>
      </c>
      <c r="E144" s="518" t="s">
        <v>446</v>
      </c>
      <c r="F144" s="527"/>
      <c r="G144" s="527"/>
      <c r="H144" s="519"/>
      <c r="I144" s="520"/>
      <c r="J144" s="521"/>
      <c r="K144" s="521"/>
      <c r="L144" s="521"/>
      <c r="M144" s="522"/>
      <c r="N144" s="522"/>
      <c r="O144" s="522"/>
      <c r="P144" s="522"/>
      <c r="Q144" s="520"/>
      <c r="R144" s="515"/>
      <c r="S144" s="523"/>
      <c r="T144" s="524"/>
      <c r="U144" s="524"/>
      <c r="V144" s="524"/>
      <c r="W144" s="524"/>
      <c r="X144" s="525"/>
      <c r="Y144" s="526"/>
      <c r="Z144" s="473"/>
      <c r="AA144" s="499"/>
      <c r="AB144" s="524"/>
      <c r="AC144" s="525"/>
      <c r="AD144" s="526"/>
      <c r="AE144" s="476"/>
      <c r="AF144" s="501"/>
      <c r="AG144" s="524"/>
      <c r="AH144" s="525"/>
      <c r="AI144" s="526"/>
    </row>
    <row r="145" spans="2:35" s="502" customFormat="1" ht="14.4" x14ac:dyDescent="0.25">
      <c r="B145" s="516" t="s">
        <v>537</v>
      </c>
      <c r="C145" s="517" t="s">
        <v>68</v>
      </c>
      <c r="D145" s="517" t="s">
        <v>69</v>
      </c>
      <c r="E145" s="518" t="s">
        <v>446</v>
      </c>
      <c r="F145" s="527"/>
      <c r="G145" s="527"/>
      <c r="H145" s="519"/>
      <c r="I145" s="520"/>
      <c r="J145" s="521"/>
      <c r="K145" s="521"/>
      <c r="L145" s="521"/>
      <c r="M145" s="522"/>
      <c r="N145" s="522"/>
      <c r="O145" s="522"/>
      <c r="P145" s="522"/>
      <c r="Q145" s="520"/>
      <c r="R145" s="515"/>
      <c r="S145" s="523"/>
      <c r="T145" s="524"/>
      <c r="U145" s="524"/>
      <c r="V145" s="524"/>
      <c r="W145" s="524"/>
      <c r="X145" s="525"/>
      <c r="Y145" s="526"/>
      <c r="Z145" s="473"/>
      <c r="AA145" s="499"/>
      <c r="AB145" s="524"/>
      <c r="AC145" s="525"/>
      <c r="AD145" s="526"/>
      <c r="AE145" s="476"/>
      <c r="AF145" s="501"/>
      <c r="AG145" s="524"/>
      <c r="AH145" s="525"/>
      <c r="AI145" s="526"/>
    </row>
    <row r="146" spans="2:35" s="502" customFormat="1" ht="14.4" x14ac:dyDescent="0.25">
      <c r="B146" s="516" t="s">
        <v>538</v>
      </c>
      <c r="C146" s="517" t="s">
        <v>68</v>
      </c>
      <c r="D146" s="517" t="s">
        <v>69</v>
      </c>
      <c r="E146" s="518" t="s">
        <v>446</v>
      </c>
      <c r="F146" s="527"/>
      <c r="G146" s="527"/>
      <c r="H146" s="519"/>
      <c r="I146" s="520"/>
      <c r="J146" s="521"/>
      <c r="K146" s="521"/>
      <c r="L146" s="521"/>
      <c r="M146" s="522"/>
      <c r="N146" s="522"/>
      <c r="O146" s="522"/>
      <c r="P146" s="522"/>
      <c r="Q146" s="520"/>
      <c r="R146" s="515"/>
      <c r="S146" s="523"/>
      <c r="T146" s="524"/>
      <c r="U146" s="524"/>
      <c r="V146" s="524"/>
      <c r="W146" s="524"/>
      <c r="X146" s="525"/>
      <c r="Y146" s="526"/>
      <c r="Z146" s="473"/>
      <c r="AA146" s="499"/>
      <c r="AB146" s="524"/>
      <c r="AC146" s="525"/>
      <c r="AD146" s="526"/>
      <c r="AE146" s="476"/>
      <c r="AF146" s="501"/>
      <c r="AG146" s="524"/>
      <c r="AH146" s="525"/>
      <c r="AI146" s="526"/>
    </row>
    <row r="147" spans="2:35" s="502" customFormat="1" ht="14.4" x14ac:dyDescent="0.25">
      <c r="B147" s="516" t="s">
        <v>539</v>
      </c>
      <c r="C147" s="517" t="s">
        <v>68</v>
      </c>
      <c r="D147" s="517" t="s">
        <v>69</v>
      </c>
      <c r="E147" s="518" t="s">
        <v>446</v>
      </c>
      <c r="F147" s="527"/>
      <c r="G147" s="527"/>
      <c r="H147" s="519"/>
      <c r="I147" s="520"/>
      <c r="J147" s="521"/>
      <c r="K147" s="521"/>
      <c r="L147" s="521"/>
      <c r="M147" s="522"/>
      <c r="N147" s="522"/>
      <c r="O147" s="522"/>
      <c r="P147" s="522"/>
      <c r="Q147" s="520"/>
      <c r="R147" s="515"/>
      <c r="S147" s="523"/>
      <c r="T147" s="524"/>
      <c r="U147" s="524"/>
      <c r="V147" s="524"/>
      <c r="W147" s="524"/>
      <c r="X147" s="525"/>
      <c r="Y147" s="526"/>
      <c r="Z147" s="473"/>
      <c r="AA147" s="499"/>
      <c r="AB147" s="524"/>
      <c r="AC147" s="525"/>
      <c r="AD147" s="526"/>
      <c r="AE147" s="476"/>
      <c r="AF147" s="501"/>
      <c r="AG147" s="524"/>
      <c r="AH147" s="525"/>
      <c r="AI147" s="526"/>
    </row>
    <row r="148" spans="2:35" s="502" customFormat="1" ht="14.4" x14ac:dyDescent="0.25">
      <c r="B148" s="516" t="s">
        <v>540</v>
      </c>
      <c r="C148" s="517" t="s">
        <v>68</v>
      </c>
      <c r="D148" s="517" t="s">
        <v>69</v>
      </c>
      <c r="E148" s="518" t="s">
        <v>446</v>
      </c>
      <c r="F148" s="527"/>
      <c r="G148" s="527"/>
      <c r="H148" s="519"/>
      <c r="I148" s="520"/>
      <c r="J148" s="521"/>
      <c r="K148" s="521"/>
      <c r="L148" s="521"/>
      <c r="M148" s="522"/>
      <c r="N148" s="522"/>
      <c r="O148" s="522"/>
      <c r="P148" s="522"/>
      <c r="Q148" s="520"/>
      <c r="R148" s="515"/>
      <c r="S148" s="523"/>
      <c r="T148" s="524"/>
      <c r="U148" s="524"/>
      <c r="V148" s="524"/>
      <c r="W148" s="524"/>
      <c r="X148" s="525"/>
      <c r="Y148" s="526"/>
      <c r="Z148" s="473"/>
      <c r="AA148" s="499"/>
      <c r="AB148" s="524"/>
      <c r="AC148" s="525"/>
      <c r="AD148" s="526"/>
      <c r="AE148" s="476"/>
      <c r="AF148" s="501"/>
      <c r="AG148" s="524"/>
      <c r="AH148" s="525"/>
      <c r="AI148" s="526"/>
    </row>
    <row r="149" spans="2:35" s="502" customFormat="1" ht="14.4" x14ac:dyDescent="0.25">
      <c r="B149" s="516" t="s">
        <v>541</v>
      </c>
      <c r="C149" s="517" t="s">
        <v>68</v>
      </c>
      <c r="D149" s="517" t="s">
        <v>69</v>
      </c>
      <c r="E149" s="518" t="s">
        <v>446</v>
      </c>
      <c r="F149" s="527"/>
      <c r="G149" s="527"/>
      <c r="H149" s="519"/>
      <c r="I149" s="520"/>
      <c r="J149" s="521"/>
      <c r="K149" s="521"/>
      <c r="L149" s="521"/>
      <c r="M149" s="522"/>
      <c r="N149" s="522"/>
      <c r="O149" s="522"/>
      <c r="P149" s="522"/>
      <c r="Q149" s="520"/>
      <c r="R149" s="515"/>
      <c r="S149" s="523"/>
      <c r="T149" s="524"/>
      <c r="U149" s="524"/>
      <c r="V149" s="524"/>
      <c r="W149" s="524"/>
      <c r="X149" s="525"/>
      <c r="Y149" s="526"/>
      <c r="Z149" s="473"/>
      <c r="AA149" s="499"/>
      <c r="AB149" s="524"/>
      <c r="AC149" s="525"/>
      <c r="AD149" s="526"/>
      <c r="AE149" s="476"/>
      <c r="AF149" s="501"/>
      <c r="AG149" s="524"/>
      <c r="AH149" s="525"/>
      <c r="AI149" s="526"/>
    </row>
    <row r="150" spans="2:35" s="502" customFormat="1" ht="14.4" x14ac:dyDescent="0.25">
      <c r="B150" s="516" t="s">
        <v>542</v>
      </c>
      <c r="C150" s="517" t="s">
        <v>68</v>
      </c>
      <c r="D150" s="517" t="s">
        <v>69</v>
      </c>
      <c r="E150" s="518" t="s">
        <v>446</v>
      </c>
      <c r="F150" s="527"/>
      <c r="G150" s="527"/>
      <c r="H150" s="519"/>
      <c r="I150" s="520"/>
      <c r="J150" s="521"/>
      <c r="K150" s="521"/>
      <c r="L150" s="521"/>
      <c r="M150" s="522"/>
      <c r="N150" s="522"/>
      <c r="O150" s="522"/>
      <c r="P150" s="522"/>
      <c r="Q150" s="520"/>
      <c r="R150" s="515"/>
      <c r="S150" s="523"/>
      <c r="T150" s="524"/>
      <c r="U150" s="524"/>
      <c r="V150" s="524"/>
      <c r="W150" s="524"/>
      <c r="X150" s="525"/>
      <c r="Y150" s="526"/>
      <c r="Z150" s="473"/>
      <c r="AA150" s="499"/>
      <c r="AB150" s="524"/>
      <c r="AC150" s="525"/>
      <c r="AD150" s="526"/>
      <c r="AE150" s="476"/>
      <c r="AF150" s="501"/>
      <c r="AG150" s="524"/>
      <c r="AH150" s="525"/>
      <c r="AI150" s="526"/>
    </row>
    <row r="151" spans="2:35" s="502" customFormat="1" ht="14.4" x14ac:dyDescent="0.25">
      <c r="B151" s="516" t="s">
        <v>543</v>
      </c>
      <c r="C151" s="517" t="s">
        <v>68</v>
      </c>
      <c r="D151" s="517" t="s">
        <v>69</v>
      </c>
      <c r="E151" s="518" t="s">
        <v>446</v>
      </c>
      <c r="F151" s="527"/>
      <c r="G151" s="527"/>
      <c r="H151" s="519"/>
      <c r="I151" s="520"/>
      <c r="J151" s="521"/>
      <c r="K151" s="521"/>
      <c r="L151" s="521"/>
      <c r="M151" s="522"/>
      <c r="N151" s="522"/>
      <c r="O151" s="522"/>
      <c r="P151" s="522"/>
      <c r="Q151" s="520"/>
      <c r="R151" s="515"/>
      <c r="S151" s="523"/>
      <c r="T151" s="524"/>
      <c r="U151" s="524"/>
      <c r="V151" s="524"/>
      <c r="W151" s="524"/>
      <c r="X151" s="525"/>
      <c r="Y151" s="526"/>
      <c r="Z151" s="473"/>
      <c r="AA151" s="499"/>
      <c r="AB151" s="524"/>
      <c r="AC151" s="525"/>
      <c r="AD151" s="526"/>
      <c r="AE151" s="476"/>
      <c r="AF151" s="501"/>
      <c r="AG151" s="524"/>
      <c r="AH151" s="525"/>
      <c r="AI151" s="526"/>
    </row>
    <row r="152" spans="2:35" s="502" customFormat="1" ht="14.4" x14ac:dyDescent="0.25">
      <c r="B152" s="516" t="s">
        <v>544</v>
      </c>
      <c r="C152" s="517" t="s">
        <v>68</v>
      </c>
      <c r="D152" s="517" t="s">
        <v>69</v>
      </c>
      <c r="E152" s="518" t="s">
        <v>446</v>
      </c>
      <c r="F152" s="527"/>
      <c r="G152" s="527"/>
      <c r="H152" s="519"/>
      <c r="I152" s="520"/>
      <c r="J152" s="521"/>
      <c r="K152" s="521"/>
      <c r="L152" s="521"/>
      <c r="M152" s="522"/>
      <c r="N152" s="522"/>
      <c r="O152" s="522"/>
      <c r="P152" s="522"/>
      <c r="Q152" s="520"/>
      <c r="R152" s="515"/>
      <c r="S152" s="523"/>
      <c r="T152" s="524"/>
      <c r="U152" s="524"/>
      <c r="V152" s="524"/>
      <c r="W152" s="524"/>
      <c r="X152" s="525"/>
      <c r="Y152" s="526"/>
      <c r="Z152" s="473"/>
      <c r="AA152" s="499"/>
      <c r="AB152" s="524"/>
      <c r="AC152" s="525"/>
      <c r="AD152" s="526"/>
      <c r="AE152" s="476"/>
      <c r="AF152" s="501"/>
      <c r="AG152" s="524"/>
      <c r="AH152" s="525"/>
      <c r="AI152" s="526"/>
    </row>
    <row r="153" spans="2:35" s="502" customFormat="1" ht="14.4" x14ac:dyDescent="0.25">
      <c r="B153" s="516" t="s">
        <v>545</v>
      </c>
      <c r="C153" s="517" t="s">
        <v>68</v>
      </c>
      <c r="D153" s="517" t="s">
        <v>69</v>
      </c>
      <c r="E153" s="518" t="s">
        <v>446</v>
      </c>
      <c r="F153" s="527"/>
      <c r="G153" s="527"/>
      <c r="H153" s="519"/>
      <c r="I153" s="520"/>
      <c r="J153" s="521"/>
      <c r="K153" s="521"/>
      <c r="L153" s="521"/>
      <c r="M153" s="522"/>
      <c r="N153" s="522"/>
      <c r="O153" s="522"/>
      <c r="P153" s="522"/>
      <c r="Q153" s="520"/>
      <c r="R153" s="515"/>
      <c r="S153" s="523"/>
      <c r="T153" s="524"/>
      <c r="U153" s="524"/>
      <c r="V153" s="524"/>
      <c r="W153" s="524"/>
      <c r="X153" s="525"/>
      <c r="Y153" s="526"/>
      <c r="Z153" s="473"/>
      <c r="AA153" s="499"/>
      <c r="AB153" s="524"/>
      <c r="AC153" s="525"/>
      <c r="AD153" s="526"/>
      <c r="AE153" s="476"/>
      <c r="AF153" s="501"/>
      <c r="AG153" s="524"/>
      <c r="AH153" s="525"/>
      <c r="AI153" s="526"/>
    </row>
    <row r="154" spans="2:35" s="502" customFormat="1" ht="14.4" x14ac:dyDescent="0.25">
      <c r="B154" s="516" t="s">
        <v>546</v>
      </c>
      <c r="C154" s="517" t="s">
        <v>68</v>
      </c>
      <c r="D154" s="517" t="s">
        <v>69</v>
      </c>
      <c r="E154" s="518" t="s">
        <v>446</v>
      </c>
      <c r="F154" s="527"/>
      <c r="G154" s="527"/>
      <c r="H154" s="519"/>
      <c r="I154" s="520"/>
      <c r="J154" s="521"/>
      <c r="K154" s="521"/>
      <c r="L154" s="521"/>
      <c r="M154" s="522"/>
      <c r="N154" s="522"/>
      <c r="O154" s="522"/>
      <c r="P154" s="522"/>
      <c r="Q154" s="520"/>
      <c r="R154" s="515"/>
      <c r="S154" s="523"/>
      <c r="T154" s="524"/>
      <c r="U154" s="524"/>
      <c r="V154" s="524"/>
      <c r="W154" s="524"/>
      <c r="X154" s="525"/>
      <c r="Y154" s="526"/>
      <c r="Z154" s="473"/>
      <c r="AA154" s="499"/>
      <c r="AB154" s="524"/>
      <c r="AC154" s="525"/>
      <c r="AD154" s="526"/>
      <c r="AE154" s="476"/>
      <c r="AF154" s="501"/>
      <c r="AG154" s="524"/>
      <c r="AH154" s="525"/>
      <c r="AI154" s="526"/>
    </row>
    <row r="155" spans="2:35" s="502" customFormat="1" ht="14.4" x14ac:dyDescent="0.25">
      <c r="B155" s="516" t="s">
        <v>547</v>
      </c>
      <c r="C155" s="517" t="s">
        <v>68</v>
      </c>
      <c r="D155" s="517" t="s">
        <v>69</v>
      </c>
      <c r="E155" s="518" t="s">
        <v>446</v>
      </c>
      <c r="F155" s="527"/>
      <c r="G155" s="527"/>
      <c r="H155" s="519"/>
      <c r="I155" s="520"/>
      <c r="J155" s="521"/>
      <c r="K155" s="521"/>
      <c r="L155" s="521"/>
      <c r="M155" s="522"/>
      <c r="N155" s="522"/>
      <c r="O155" s="522"/>
      <c r="P155" s="522"/>
      <c r="Q155" s="520"/>
      <c r="R155" s="515"/>
      <c r="S155" s="523"/>
      <c r="T155" s="524"/>
      <c r="U155" s="524"/>
      <c r="V155" s="524"/>
      <c r="W155" s="524"/>
      <c r="X155" s="525"/>
      <c r="Y155" s="526"/>
      <c r="Z155" s="473"/>
      <c r="AA155" s="499"/>
      <c r="AB155" s="524"/>
      <c r="AC155" s="525"/>
      <c r="AD155" s="526"/>
      <c r="AE155" s="476"/>
      <c r="AF155" s="501"/>
      <c r="AG155" s="524"/>
      <c r="AH155" s="525"/>
      <c r="AI155" s="526"/>
    </row>
    <row r="156" spans="2:35" s="502" customFormat="1" ht="14.4" x14ac:dyDescent="0.25">
      <c r="B156" s="516" t="s">
        <v>548</v>
      </c>
      <c r="C156" s="517" t="s">
        <v>68</v>
      </c>
      <c r="D156" s="517" t="s">
        <v>69</v>
      </c>
      <c r="E156" s="518" t="s">
        <v>446</v>
      </c>
      <c r="F156" s="527"/>
      <c r="G156" s="527"/>
      <c r="H156" s="519"/>
      <c r="I156" s="520"/>
      <c r="J156" s="521"/>
      <c r="K156" s="521"/>
      <c r="L156" s="521"/>
      <c r="M156" s="522"/>
      <c r="N156" s="522"/>
      <c r="O156" s="522"/>
      <c r="P156" s="522"/>
      <c r="Q156" s="520"/>
      <c r="R156" s="515"/>
      <c r="S156" s="523"/>
      <c r="T156" s="524"/>
      <c r="U156" s="524"/>
      <c r="V156" s="524"/>
      <c r="W156" s="524"/>
      <c r="X156" s="525"/>
      <c r="Y156" s="526"/>
      <c r="Z156" s="473"/>
      <c r="AA156" s="499"/>
      <c r="AB156" s="524"/>
      <c r="AC156" s="525"/>
      <c r="AD156" s="526"/>
      <c r="AE156" s="476"/>
      <c r="AF156" s="501"/>
      <c r="AG156" s="524"/>
      <c r="AH156" s="525"/>
      <c r="AI156" s="526"/>
    </row>
    <row r="157" spans="2:35" s="502" customFormat="1" ht="14.4" x14ac:dyDescent="0.25">
      <c r="B157" s="516" t="s">
        <v>549</v>
      </c>
      <c r="C157" s="517" t="s">
        <v>68</v>
      </c>
      <c r="D157" s="517" t="s">
        <v>69</v>
      </c>
      <c r="E157" s="518" t="s">
        <v>446</v>
      </c>
      <c r="F157" s="527"/>
      <c r="G157" s="527"/>
      <c r="H157" s="519"/>
      <c r="I157" s="520"/>
      <c r="J157" s="521"/>
      <c r="K157" s="521"/>
      <c r="L157" s="521"/>
      <c r="M157" s="522"/>
      <c r="N157" s="522"/>
      <c r="O157" s="522"/>
      <c r="P157" s="522"/>
      <c r="Q157" s="520"/>
      <c r="R157" s="515"/>
      <c r="S157" s="523"/>
      <c r="T157" s="524"/>
      <c r="U157" s="524"/>
      <c r="V157" s="524"/>
      <c r="W157" s="524"/>
      <c r="X157" s="525"/>
      <c r="Y157" s="526"/>
      <c r="Z157" s="473"/>
      <c r="AA157" s="499"/>
      <c r="AB157" s="524"/>
      <c r="AC157" s="525"/>
      <c r="AD157" s="526"/>
      <c r="AE157" s="476"/>
      <c r="AF157" s="501"/>
      <c r="AG157" s="524"/>
      <c r="AH157" s="525"/>
      <c r="AI157" s="526"/>
    </row>
    <row r="158" spans="2:35" s="502" customFormat="1" ht="14.4" x14ac:dyDescent="0.25">
      <c r="B158" s="516" t="s">
        <v>550</v>
      </c>
      <c r="C158" s="517" t="s">
        <v>68</v>
      </c>
      <c r="D158" s="517" t="s">
        <v>69</v>
      </c>
      <c r="E158" s="518" t="s">
        <v>446</v>
      </c>
      <c r="F158" s="527"/>
      <c r="G158" s="527"/>
      <c r="H158" s="519"/>
      <c r="I158" s="520"/>
      <c r="J158" s="521"/>
      <c r="K158" s="521"/>
      <c r="L158" s="521"/>
      <c r="M158" s="522"/>
      <c r="N158" s="522"/>
      <c r="O158" s="522"/>
      <c r="P158" s="522"/>
      <c r="Q158" s="520"/>
      <c r="R158" s="515"/>
      <c r="S158" s="523"/>
      <c r="T158" s="524"/>
      <c r="U158" s="524"/>
      <c r="V158" s="524"/>
      <c r="W158" s="524"/>
      <c r="X158" s="525"/>
      <c r="Y158" s="526"/>
      <c r="Z158" s="473"/>
      <c r="AA158" s="499"/>
      <c r="AB158" s="524"/>
      <c r="AC158" s="525"/>
      <c r="AD158" s="526"/>
      <c r="AE158" s="476"/>
      <c r="AF158" s="501"/>
      <c r="AG158" s="524"/>
      <c r="AH158" s="525"/>
      <c r="AI158" s="526"/>
    </row>
    <row r="159" spans="2:35" s="502" customFormat="1" ht="14.4" x14ac:dyDescent="0.25">
      <c r="B159" s="516" t="s">
        <v>551</v>
      </c>
      <c r="C159" s="517" t="s">
        <v>68</v>
      </c>
      <c r="D159" s="517" t="s">
        <v>69</v>
      </c>
      <c r="E159" s="518" t="s">
        <v>446</v>
      </c>
      <c r="F159" s="527"/>
      <c r="G159" s="527"/>
      <c r="H159" s="519"/>
      <c r="I159" s="520"/>
      <c r="J159" s="521"/>
      <c r="K159" s="521"/>
      <c r="L159" s="521"/>
      <c r="M159" s="522"/>
      <c r="N159" s="522"/>
      <c r="O159" s="522"/>
      <c r="P159" s="522"/>
      <c r="Q159" s="520"/>
      <c r="R159" s="515"/>
      <c r="S159" s="523"/>
      <c r="T159" s="524"/>
      <c r="U159" s="524"/>
      <c r="V159" s="524"/>
      <c r="W159" s="524"/>
      <c r="X159" s="525"/>
      <c r="Y159" s="526"/>
      <c r="Z159" s="473"/>
      <c r="AA159" s="499"/>
      <c r="AB159" s="524"/>
      <c r="AC159" s="525"/>
      <c r="AD159" s="526"/>
      <c r="AE159" s="476"/>
      <c r="AF159" s="501"/>
      <c r="AG159" s="524"/>
      <c r="AH159" s="525"/>
      <c r="AI159" s="526"/>
    </row>
    <row r="160" spans="2:35" s="502" customFormat="1" ht="14.4" x14ac:dyDescent="0.25">
      <c r="B160" s="516" t="s">
        <v>552</v>
      </c>
      <c r="C160" s="517" t="s">
        <v>68</v>
      </c>
      <c r="D160" s="517" t="s">
        <v>69</v>
      </c>
      <c r="E160" s="518" t="s">
        <v>446</v>
      </c>
      <c r="F160" s="527"/>
      <c r="G160" s="527"/>
      <c r="H160" s="519"/>
      <c r="I160" s="520"/>
      <c r="J160" s="521"/>
      <c r="K160" s="521"/>
      <c r="L160" s="521"/>
      <c r="M160" s="522"/>
      <c r="N160" s="522"/>
      <c r="O160" s="522"/>
      <c r="P160" s="522"/>
      <c r="Q160" s="520"/>
      <c r="R160" s="515"/>
      <c r="S160" s="523"/>
      <c r="T160" s="524"/>
      <c r="U160" s="524"/>
      <c r="V160" s="524"/>
      <c r="W160" s="524"/>
      <c r="X160" s="525"/>
      <c r="Y160" s="526"/>
      <c r="Z160" s="473"/>
      <c r="AA160" s="499"/>
      <c r="AB160" s="524"/>
      <c r="AC160" s="525"/>
      <c r="AD160" s="526"/>
      <c r="AE160" s="476"/>
      <c r="AF160" s="501"/>
      <c r="AG160" s="524"/>
      <c r="AH160" s="525"/>
      <c r="AI160" s="526"/>
    </row>
    <row r="161" spans="2:35" s="502" customFormat="1" ht="14.4" x14ac:dyDescent="0.25">
      <c r="B161" s="516" t="s">
        <v>553</v>
      </c>
      <c r="C161" s="517" t="s">
        <v>68</v>
      </c>
      <c r="D161" s="517" t="s">
        <v>69</v>
      </c>
      <c r="E161" s="518" t="s">
        <v>446</v>
      </c>
      <c r="F161" s="527"/>
      <c r="G161" s="527"/>
      <c r="H161" s="519"/>
      <c r="I161" s="520"/>
      <c r="J161" s="521"/>
      <c r="K161" s="521"/>
      <c r="L161" s="521"/>
      <c r="M161" s="522"/>
      <c r="N161" s="522"/>
      <c r="O161" s="522"/>
      <c r="P161" s="522"/>
      <c r="Q161" s="520"/>
      <c r="R161" s="515"/>
      <c r="S161" s="523"/>
      <c r="T161" s="524"/>
      <c r="U161" s="524"/>
      <c r="V161" s="524"/>
      <c r="W161" s="524"/>
      <c r="X161" s="525"/>
      <c r="Y161" s="526"/>
      <c r="Z161" s="473"/>
      <c r="AA161" s="499"/>
      <c r="AB161" s="524"/>
      <c r="AC161" s="525"/>
      <c r="AD161" s="526"/>
      <c r="AE161" s="476"/>
      <c r="AF161" s="501"/>
      <c r="AG161" s="524"/>
      <c r="AH161" s="525"/>
      <c r="AI161" s="526"/>
    </row>
    <row r="162" spans="2:35" s="502" customFormat="1" ht="14.4" x14ac:dyDescent="0.25">
      <c r="B162" s="516" t="s">
        <v>554</v>
      </c>
      <c r="C162" s="517" t="s">
        <v>68</v>
      </c>
      <c r="D162" s="517" t="s">
        <v>69</v>
      </c>
      <c r="E162" s="518" t="s">
        <v>446</v>
      </c>
      <c r="F162" s="527"/>
      <c r="G162" s="527"/>
      <c r="H162" s="519"/>
      <c r="I162" s="520"/>
      <c r="J162" s="521"/>
      <c r="K162" s="521"/>
      <c r="L162" s="521"/>
      <c r="M162" s="522"/>
      <c r="N162" s="522"/>
      <c r="O162" s="522"/>
      <c r="P162" s="522"/>
      <c r="Q162" s="520"/>
      <c r="R162" s="515"/>
      <c r="S162" s="523"/>
      <c r="T162" s="524"/>
      <c r="U162" s="524"/>
      <c r="V162" s="524"/>
      <c r="W162" s="524"/>
      <c r="X162" s="525"/>
      <c r="Y162" s="526"/>
      <c r="Z162" s="473"/>
      <c r="AA162" s="499"/>
      <c r="AB162" s="524"/>
      <c r="AC162" s="525"/>
      <c r="AD162" s="526"/>
      <c r="AE162" s="476"/>
      <c r="AF162" s="501"/>
      <c r="AG162" s="524"/>
      <c r="AH162" s="525"/>
      <c r="AI162" s="526"/>
    </row>
    <row r="163" spans="2:35" s="502" customFormat="1" ht="14.4" x14ac:dyDescent="0.25">
      <c r="B163" s="516" t="s">
        <v>555</v>
      </c>
      <c r="C163" s="517" t="s">
        <v>68</v>
      </c>
      <c r="D163" s="517" t="s">
        <v>69</v>
      </c>
      <c r="E163" s="518" t="s">
        <v>446</v>
      </c>
      <c r="F163" s="527"/>
      <c r="G163" s="527"/>
      <c r="H163" s="519"/>
      <c r="I163" s="520"/>
      <c r="J163" s="521"/>
      <c r="K163" s="521"/>
      <c r="L163" s="521"/>
      <c r="M163" s="522"/>
      <c r="N163" s="522"/>
      <c r="O163" s="522"/>
      <c r="P163" s="522"/>
      <c r="Q163" s="520"/>
      <c r="R163" s="515"/>
      <c r="S163" s="523"/>
      <c r="T163" s="524"/>
      <c r="U163" s="524"/>
      <c r="V163" s="524"/>
      <c r="W163" s="524"/>
      <c r="X163" s="525"/>
      <c r="Y163" s="526"/>
      <c r="Z163" s="473"/>
      <c r="AA163" s="499"/>
      <c r="AB163" s="524"/>
      <c r="AC163" s="525"/>
      <c r="AD163" s="526"/>
      <c r="AE163" s="476"/>
      <c r="AF163" s="501"/>
      <c r="AG163" s="524"/>
      <c r="AH163" s="525"/>
      <c r="AI163" s="526"/>
    </row>
    <row r="164" spans="2:35" s="502" customFormat="1" ht="14.4" x14ac:dyDescent="0.25">
      <c r="B164" s="516" t="s">
        <v>556</v>
      </c>
      <c r="C164" s="517" t="s">
        <v>68</v>
      </c>
      <c r="D164" s="517" t="s">
        <v>69</v>
      </c>
      <c r="E164" s="518" t="s">
        <v>446</v>
      </c>
      <c r="F164" s="527"/>
      <c r="G164" s="527"/>
      <c r="H164" s="519"/>
      <c r="I164" s="520"/>
      <c r="J164" s="521"/>
      <c r="K164" s="521"/>
      <c r="L164" s="521"/>
      <c r="M164" s="522"/>
      <c r="N164" s="522"/>
      <c r="O164" s="522"/>
      <c r="P164" s="522"/>
      <c r="Q164" s="520"/>
      <c r="R164" s="515"/>
      <c r="S164" s="523"/>
      <c r="T164" s="524"/>
      <c r="U164" s="524"/>
      <c r="V164" s="524"/>
      <c r="W164" s="524"/>
      <c r="X164" s="525"/>
      <c r="Y164" s="526"/>
      <c r="Z164" s="473"/>
      <c r="AA164" s="499"/>
      <c r="AB164" s="524"/>
      <c r="AC164" s="525"/>
      <c r="AD164" s="526"/>
      <c r="AE164" s="476"/>
      <c r="AF164" s="501"/>
      <c r="AG164" s="524"/>
      <c r="AH164" s="525"/>
      <c r="AI164" s="526"/>
    </row>
    <row r="165" spans="2:35" s="502" customFormat="1" ht="14.4" x14ac:dyDescent="0.25">
      <c r="B165" s="516" t="s">
        <v>557</v>
      </c>
      <c r="C165" s="517" t="s">
        <v>68</v>
      </c>
      <c r="D165" s="517" t="s">
        <v>69</v>
      </c>
      <c r="E165" s="518" t="s">
        <v>446</v>
      </c>
      <c r="F165" s="527"/>
      <c r="G165" s="527"/>
      <c r="H165" s="519"/>
      <c r="I165" s="520"/>
      <c r="J165" s="521"/>
      <c r="K165" s="521"/>
      <c r="L165" s="521"/>
      <c r="M165" s="522"/>
      <c r="N165" s="522"/>
      <c r="O165" s="522"/>
      <c r="P165" s="522"/>
      <c r="Q165" s="520"/>
      <c r="R165" s="515"/>
      <c r="S165" s="523"/>
      <c r="T165" s="524"/>
      <c r="U165" s="524"/>
      <c r="V165" s="524"/>
      <c r="W165" s="524"/>
      <c r="X165" s="525"/>
      <c r="Y165" s="526"/>
      <c r="Z165" s="473"/>
      <c r="AA165" s="499"/>
      <c r="AB165" s="524"/>
      <c r="AC165" s="525"/>
      <c r="AD165" s="526"/>
      <c r="AE165" s="476"/>
      <c r="AF165" s="501"/>
      <c r="AG165" s="524"/>
      <c r="AH165" s="525"/>
      <c r="AI165" s="526"/>
    </row>
    <row r="166" spans="2:35" s="502" customFormat="1" ht="14.4" x14ac:dyDescent="0.25">
      <c r="B166" s="516" t="s">
        <v>558</v>
      </c>
      <c r="C166" s="517" t="s">
        <v>68</v>
      </c>
      <c r="D166" s="517" t="s">
        <v>69</v>
      </c>
      <c r="E166" s="518" t="s">
        <v>446</v>
      </c>
      <c r="F166" s="527"/>
      <c r="G166" s="527"/>
      <c r="H166" s="519"/>
      <c r="I166" s="520"/>
      <c r="J166" s="521"/>
      <c r="K166" s="521"/>
      <c r="L166" s="521"/>
      <c r="M166" s="522"/>
      <c r="N166" s="522"/>
      <c r="O166" s="522"/>
      <c r="P166" s="522"/>
      <c r="Q166" s="520"/>
      <c r="R166" s="515"/>
      <c r="S166" s="523"/>
      <c r="T166" s="524"/>
      <c r="U166" s="524"/>
      <c r="V166" s="524"/>
      <c r="W166" s="524"/>
      <c r="X166" s="525"/>
      <c r="Y166" s="526"/>
      <c r="Z166" s="473"/>
      <c r="AA166" s="499"/>
      <c r="AB166" s="524"/>
      <c r="AC166" s="525"/>
      <c r="AD166" s="526"/>
      <c r="AE166" s="476"/>
      <c r="AF166" s="501"/>
      <c r="AG166" s="524"/>
      <c r="AH166" s="525"/>
      <c r="AI166" s="526"/>
    </row>
    <row r="167" spans="2:35" s="502" customFormat="1" ht="14.4" x14ac:dyDescent="0.25">
      <c r="B167" s="516" t="s">
        <v>559</v>
      </c>
      <c r="C167" s="517" t="s">
        <v>68</v>
      </c>
      <c r="D167" s="517" t="s">
        <v>69</v>
      </c>
      <c r="E167" s="518" t="s">
        <v>446</v>
      </c>
      <c r="F167" s="527"/>
      <c r="G167" s="527"/>
      <c r="H167" s="519"/>
      <c r="I167" s="520"/>
      <c r="J167" s="521"/>
      <c r="K167" s="521"/>
      <c r="L167" s="521"/>
      <c r="M167" s="522"/>
      <c r="N167" s="522"/>
      <c r="O167" s="522"/>
      <c r="P167" s="522"/>
      <c r="Q167" s="520"/>
      <c r="R167" s="515"/>
      <c r="S167" s="523"/>
      <c r="T167" s="524"/>
      <c r="U167" s="524"/>
      <c r="V167" s="524"/>
      <c r="W167" s="524"/>
      <c r="X167" s="525"/>
      <c r="Y167" s="526"/>
      <c r="Z167" s="473"/>
      <c r="AA167" s="499"/>
      <c r="AB167" s="524"/>
      <c r="AC167" s="525"/>
      <c r="AD167" s="526"/>
      <c r="AE167" s="476"/>
      <c r="AF167" s="501"/>
      <c r="AG167" s="524"/>
      <c r="AH167" s="525"/>
      <c r="AI167" s="526"/>
    </row>
    <row r="168" spans="2:35" s="502" customFormat="1" x14ac:dyDescent="0.25">
      <c r="B168" s="528"/>
      <c r="C168" s="528"/>
      <c r="D168" s="528"/>
      <c r="E168" s="528"/>
      <c r="F168" s="528" t="str">
        <f>"Zwischensumme "&amp;E86</f>
        <v>Zwischensumme Optionales Standard-Sizing</v>
      </c>
      <c r="G168" s="528"/>
      <c r="H168" s="528"/>
      <c r="I168" s="528"/>
      <c r="J168" s="528"/>
      <c r="K168" s="528"/>
      <c r="L168" s="528"/>
      <c r="M168" s="528"/>
      <c r="N168" s="528"/>
      <c r="O168" s="528"/>
      <c r="P168" s="528"/>
      <c r="Q168" s="528"/>
      <c r="S168" s="528"/>
      <c r="T168" s="528"/>
      <c r="U168" s="528"/>
      <c r="V168" s="528"/>
      <c r="W168" s="528"/>
      <c r="X168" s="528"/>
      <c r="Y168" s="529">
        <f>SUM(Y86:Y127)</f>
        <v>0</v>
      </c>
      <c r="Z168" s="473"/>
      <c r="AA168" s="499"/>
      <c r="AB168" s="528"/>
      <c r="AC168" s="528"/>
      <c r="AD168" s="529">
        <f>SUM(AD86:AD127)</f>
        <v>0</v>
      </c>
      <c r="AE168" s="476"/>
      <c r="AF168" s="501"/>
      <c r="AG168" s="528"/>
      <c r="AH168" s="528"/>
      <c r="AI168" s="529">
        <f>SUM(AI86:AI127)</f>
        <v>0</v>
      </c>
    </row>
    <row r="169" spans="2:35" s="502" customFormat="1" ht="14.4" x14ac:dyDescent="0.25">
      <c r="B169" s="533" t="s">
        <v>235</v>
      </c>
      <c r="C169" s="517" t="s">
        <v>68</v>
      </c>
      <c r="D169" s="517" t="s">
        <v>69</v>
      </c>
      <c r="E169" s="518" t="s">
        <v>446</v>
      </c>
      <c r="F169" s="527"/>
      <c r="G169" s="527"/>
      <c r="H169" s="519"/>
      <c r="I169" s="520"/>
      <c r="J169" s="521"/>
      <c r="K169" s="521"/>
      <c r="L169" s="521"/>
      <c r="M169" s="522"/>
      <c r="N169" s="522"/>
      <c r="O169" s="522"/>
      <c r="P169" s="522"/>
      <c r="Q169" s="520"/>
      <c r="R169" s="515"/>
      <c r="S169" s="523"/>
      <c r="T169" s="524"/>
      <c r="U169" s="524"/>
      <c r="V169" s="524"/>
      <c r="W169" s="524"/>
      <c r="X169" s="525"/>
      <c r="Y169" s="526"/>
      <c r="Z169" s="473"/>
      <c r="AA169" s="499"/>
      <c r="AB169" s="524"/>
      <c r="AC169" s="525"/>
      <c r="AD169" s="526"/>
      <c r="AE169" s="476"/>
      <c r="AF169" s="501"/>
      <c r="AG169" s="524"/>
      <c r="AH169" s="525"/>
      <c r="AI169" s="526"/>
    </row>
    <row r="170" spans="2:35" s="515" customFormat="1" ht="14.4" x14ac:dyDescent="0.25">
      <c r="B170" s="503" t="s">
        <v>239</v>
      </c>
      <c r="C170" s="504" t="s">
        <v>68</v>
      </c>
      <c r="D170" s="504" t="s">
        <v>69</v>
      </c>
      <c r="E170" s="504" t="s">
        <v>236</v>
      </c>
      <c r="F170" s="514" t="s">
        <v>237</v>
      </c>
      <c r="G170" s="511"/>
      <c r="H170" s="506" t="s">
        <v>72</v>
      </c>
      <c r="I170" s="507" t="s">
        <v>560</v>
      </c>
      <c r="J170" s="508" t="s">
        <v>72</v>
      </c>
      <c r="K170" s="508" t="s">
        <v>112</v>
      </c>
      <c r="L170" s="508" t="s">
        <v>165</v>
      </c>
      <c r="M170" s="509" t="s">
        <v>77</v>
      </c>
      <c r="N170" s="509" t="s">
        <v>116</v>
      </c>
      <c r="O170" s="509" t="s">
        <v>79</v>
      </c>
      <c r="P170" s="509" t="s">
        <v>160</v>
      </c>
      <c r="Q170" s="507" t="str">
        <f t="shared" ref="Q170:Q185" si="25">I170&amp;"-"&amp;N170</f>
        <v>BAR_IS-CS-VS-WLS-Gold</v>
      </c>
      <c r="S170" s="510">
        <v>0.25</v>
      </c>
      <c r="T170" s="511">
        <v>1</v>
      </c>
      <c r="U170" s="511" t="s">
        <v>30</v>
      </c>
      <c r="V170" s="511">
        <v>12</v>
      </c>
      <c r="W170" s="511">
        <v>12</v>
      </c>
      <c r="X170" s="512"/>
      <c r="Y170" s="513">
        <f>S170*T170*V170*X170</f>
        <v>0</v>
      </c>
      <c r="Z170" s="473"/>
      <c r="AA170" s="499"/>
      <c r="AB170" s="511">
        <f t="shared" ref="AB170:AB187" si="26">T170</f>
        <v>1</v>
      </c>
      <c r="AC170" s="513">
        <f>X170</f>
        <v>0</v>
      </c>
      <c r="AD170" s="513">
        <f t="shared" ref="AD170:AD197" si="27">AB170*AC170*12*S170</f>
        <v>0</v>
      </c>
      <c r="AE170" s="476"/>
      <c r="AF170" s="501"/>
      <c r="AG170" s="511">
        <f t="shared" ref="AG170:AG187" si="28">T170</f>
        <v>1</v>
      </c>
      <c r="AH170" s="513">
        <f>X170</f>
        <v>0</v>
      </c>
      <c r="AI170" s="513">
        <f>AG170*AH170*12*S170</f>
        <v>0</v>
      </c>
    </row>
    <row r="171" spans="2:35" s="515" customFormat="1" ht="14.4" x14ac:dyDescent="0.25">
      <c r="B171" s="503" t="s">
        <v>242</v>
      </c>
      <c r="C171" s="504" t="s">
        <v>68</v>
      </c>
      <c r="D171" s="504" t="s">
        <v>69</v>
      </c>
      <c r="E171" s="504" t="s">
        <v>236</v>
      </c>
      <c r="F171" s="514" t="s">
        <v>240</v>
      </c>
      <c r="G171" s="511"/>
      <c r="H171" s="506" t="s">
        <v>72</v>
      </c>
      <c r="I171" s="507" t="s">
        <v>561</v>
      </c>
      <c r="J171" s="508" t="s">
        <v>72</v>
      </c>
      <c r="K171" s="508" t="s">
        <v>112</v>
      </c>
      <c r="L171" s="508" t="s">
        <v>165</v>
      </c>
      <c r="M171" s="509" t="s">
        <v>77</v>
      </c>
      <c r="N171" s="509" t="s">
        <v>114</v>
      </c>
      <c r="O171" s="509" t="s">
        <v>79</v>
      </c>
      <c r="P171" s="509" t="s">
        <v>166</v>
      </c>
      <c r="Q171" s="507" t="str">
        <f t="shared" si="25"/>
        <v>BAR_IS-CS-VS-WLM-Bronze</v>
      </c>
      <c r="S171" s="510">
        <v>0.8</v>
      </c>
      <c r="T171" s="511">
        <v>3</v>
      </c>
      <c r="U171" s="511" t="s">
        <v>30</v>
      </c>
      <c r="V171" s="511">
        <v>12</v>
      </c>
      <c r="W171" s="511">
        <v>12</v>
      </c>
      <c r="X171" s="512"/>
      <c r="Y171" s="513">
        <f t="shared" ref="Y171:Y187" si="29">S171*T171*V171*X171</f>
        <v>0</v>
      </c>
      <c r="Z171" s="473"/>
      <c r="AA171" s="499"/>
      <c r="AB171" s="511">
        <f t="shared" si="26"/>
        <v>3</v>
      </c>
      <c r="AC171" s="513">
        <f t="shared" ref="AC171:AC187" si="30">X171</f>
        <v>0</v>
      </c>
      <c r="AD171" s="513">
        <f t="shared" si="27"/>
        <v>0</v>
      </c>
      <c r="AE171" s="476"/>
      <c r="AF171" s="501"/>
      <c r="AG171" s="511">
        <f t="shared" si="28"/>
        <v>3</v>
      </c>
      <c r="AH171" s="513">
        <f t="shared" ref="AH171:AH187" si="31">X171</f>
        <v>0</v>
      </c>
      <c r="AI171" s="513">
        <f>AG171*AH171*12*S171</f>
        <v>0</v>
      </c>
    </row>
    <row r="172" spans="2:35" s="515" customFormat="1" ht="14.4" x14ac:dyDescent="0.25">
      <c r="B172" s="503" t="s">
        <v>245</v>
      </c>
      <c r="C172" s="504" t="s">
        <v>68</v>
      </c>
      <c r="D172" s="504" t="s">
        <v>69</v>
      </c>
      <c r="E172" s="504" t="s">
        <v>236</v>
      </c>
      <c r="F172" s="514" t="s">
        <v>240</v>
      </c>
      <c r="G172" s="511"/>
      <c r="H172" s="506" t="s">
        <v>72</v>
      </c>
      <c r="I172" s="507" t="s">
        <v>561</v>
      </c>
      <c r="J172" s="508" t="s">
        <v>72</v>
      </c>
      <c r="K172" s="508" t="s">
        <v>112</v>
      </c>
      <c r="L172" s="508" t="s">
        <v>165</v>
      </c>
      <c r="M172" s="509" t="s">
        <v>77</v>
      </c>
      <c r="N172" s="509" t="s">
        <v>243</v>
      </c>
      <c r="O172" s="509" t="s">
        <v>79</v>
      </c>
      <c r="P172" s="509" t="s">
        <v>244</v>
      </c>
      <c r="Q172" s="507" t="str">
        <f t="shared" si="25"/>
        <v>BAR_IS-CS-VS-WLM-Silber</v>
      </c>
      <c r="S172" s="510">
        <v>0.8</v>
      </c>
      <c r="T172" s="511">
        <v>2</v>
      </c>
      <c r="U172" s="511" t="s">
        <v>30</v>
      </c>
      <c r="V172" s="511">
        <v>36</v>
      </c>
      <c r="W172" s="511">
        <v>12</v>
      </c>
      <c r="X172" s="512"/>
      <c r="Y172" s="513">
        <f t="shared" si="29"/>
        <v>0</v>
      </c>
      <c r="Z172" s="473"/>
      <c r="AA172" s="499"/>
      <c r="AB172" s="511">
        <f t="shared" si="26"/>
        <v>2</v>
      </c>
      <c r="AC172" s="513">
        <f t="shared" si="30"/>
        <v>0</v>
      </c>
      <c r="AD172" s="513">
        <f t="shared" si="27"/>
        <v>0</v>
      </c>
      <c r="AE172" s="476"/>
      <c r="AF172" s="501"/>
      <c r="AG172" s="511">
        <f t="shared" si="28"/>
        <v>2</v>
      </c>
      <c r="AH172" s="513">
        <f t="shared" si="31"/>
        <v>0</v>
      </c>
      <c r="AI172" s="513">
        <f>AG172*AH172*12*S172</f>
        <v>0</v>
      </c>
    </row>
    <row r="173" spans="2:35" s="515" customFormat="1" ht="14.4" x14ac:dyDescent="0.25">
      <c r="B173" s="503" t="s">
        <v>246</v>
      </c>
      <c r="C173" s="504" t="s">
        <v>68</v>
      </c>
      <c r="D173" s="504" t="s">
        <v>69</v>
      </c>
      <c r="E173" s="504" t="s">
        <v>236</v>
      </c>
      <c r="F173" s="514" t="s">
        <v>240</v>
      </c>
      <c r="G173" s="511"/>
      <c r="H173" s="506" t="s">
        <v>72</v>
      </c>
      <c r="I173" s="507" t="s">
        <v>561</v>
      </c>
      <c r="J173" s="508" t="s">
        <v>72</v>
      </c>
      <c r="K173" s="508" t="s">
        <v>112</v>
      </c>
      <c r="L173" s="508" t="s">
        <v>165</v>
      </c>
      <c r="M173" s="509" t="s">
        <v>77</v>
      </c>
      <c r="N173" s="509" t="s">
        <v>116</v>
      </c>
      <c r="O173" s="509" t="s">
        <v>79</v>
      </c>
      <c r="P173" s="509" t="s">
        <v>160</v>
      </c>
      <c r="Q173" s="507" t="str">
        <f t="shared" si="25"/>
        <v>BAR_IS-CS-VS-WLM-Gold</v>
      </c>
      <c r="S173" s="510">
        <v>0.8</v>
      </c>
      <c r="T173" s="511">
        <v>1</v>
      </c>
      <c r="U173" s="511" t="s">
        <v>30</v>
      </c>
      <c r="V173" s="511">
        <v>36</v>
      </c>
      <c r="W173" s="511">
        <v>12</v>
      </c>
      <c r="X173" s="512"/>
      <c r="Y173" s="513">
        <f t="shared" si="29"/>
        <v>0</v>
      </c>
      <c r="Z173" s="473"/>
      <c r="AA173" s="499"/>
      <c r="AB173" s="511">
        <f t="shared" si="26"/>
        <v>1</v>
      </c>
      <c r="AC173" s="513">
        <f t="shared" si="30"/>
        <v>0</v>
      </c>
      <c r="AD173" s="513">
        <f t="shared" si="27"/>
        <v>0</v>
      </c>
      <c r="AE173" s="476"/>
      <c r="AF173" s="501"/>
      <c r="AG173" s="511">
        <f t="shared" si="28"/>
        <v>1</v>
      </c>
      <c r="AH173" s="513">
        <f t="shared" si="31"/>
        <v>0</v>
      </c>
      <c r="AI173" s="513">
        <f>AG173*AH173*12*S173</f>
        <v>0</v>
      </c>
    </row>
    <row r="174" spans="2:35" s="515" customFormat="1" ht="14.4" x14ac:dyDescent="0.25">
      <c r="B174" s="503" t="s">
        <v>249</v>
      </c>
      <c r="C174" s="504" t="s">
        <v>68</v>
      </c>
      <c r="D174" s="504" t="s">
        <v>69</v>
      </c>
      <c r="E174" s="504" t="s">
        <v>236</v>
      </c>
      <c r="F174" s="514" t="s">
        <v>247</v>
      </c>
      <c r="G174" s="511"/>
      <c r="H174" s="506" t="s">
        <v>72</v>
      </c>
      <c r="I174" s="507" t="s">
        <v>562</v>
      </c>
      <c r="J174" s="508" t="s">
        <v>72</v>
      </c>
      <c r="K174" s="508" t="s">
        <v>112</v>
      </c>
      <c r="L174" s="508" t="s">
        <v>165</v>
      </c>
      <c r="M174" s="509" t="s">
        <v>77</v>
      </c>
      <c r="N174" s="509" t="s">
        <v>114</v>
      </c>
      <c r="O174" s="509" t="s">
        <v>79</v>
      </c>
      <c r="P174" s="509" t="s">
        <v>160</v>
      </c>
      <c r="Q174" s="507" t="str">
        <f t="shared" ref="Q174" si="32">I174&amp;"-"&amp;N174</f>
        <v>BAR_IS-CS-VS-WLL-Bronze</v>
      </c>
      <c r="S174" s="510">
        <v>0.8</v>
      </c>
      <c r="T174" s="511">
        <v>5</v>
      </c>
      <c r="U174" s="511" t="s">
        <v>30</v>
      </c>
      <c r="V174" s="511">
        <v>36</v>
      </c>
      <c r="W174" s="511">
        <v>12</v>
      </c>
      <c r="X174" s="512"/>
      <c r="Y174" s="513">
        <f t="shared" ref="Y174" si="33">S174*T174*V174*X174</f>
        <v>0</v>
      </c>
      <c r="Z174" s="473"/>
      <c r="AA174" s="499"/>
      <c r="AB174" s="511">
        <f t="shared" ref="AB174" si="34">T174</f>
        <v>5</v>
      </c>
      <c r="AC174" s="513">
        <f t="shared" ref="AC174" si="35">X174</f>
        <v>0</v>
      </c>
      <c r="AD174" s="513">
        <f t="shared" ref="AD174" si="36">AB174*AC174*12*S174</f>
        <v>0</v>
      </c>
      <c r="AE174" s="476"/>
      <c r="AF174" s="501"/>
      <c r="AG174" s="511">
        <f t="shared" ref="AG174" si="37">T174</f>
        <v>5</v>
      </c>
      <c r="AH174" s="513">
        <f t="shared" ref="AH174" si="38">X174</f>
        <v>0</v>
      </c>
      <c r="AI174" s="513">
        <f t="shared" ref="AI174" si="39">AG174*AH174*12*S174</f>
        <v>0</v>
      </c>
    </row>
    <row r="175" spans="2:35" s="502" customFormat="1" ht="14.4" x14ac:dyDescent="0.25">
      <c r="B175" s="516" t="s">
        <v>252</v>
      </c>
      <c r="C175" s="517" t="s">
        <v>68</v>
      </c>
      <c r="D175" s="517" t="s">
        <v>69</v>
      </c>
      <c r="E175" s="518" t="s">
        <v>446</v>
      </c>
      <c r="F175" s="527"/>
      <c r="G175" s="527"/>
      <c r="H175" s="519"/>
      <c r="I175" s="520"/>
      <c r="J175" s="521"/>
      <c r="K175" s="521"/>
      <c r="L175" s="521"/>
      <c r="M175" s="522"/>
      <c r="N175" s="522"/>
      <c r="O175" s="522"/>
      <c r="P175" s="522"/>
      <c r="Q175" s="520"/>
      <c r="R175" s="515"/>
      <c r="S175" s="523"/>
      <c r="T175" s="524"/>
      <c r="U175" s="524"/>
      <c r="V175" s="524"/>
      <c r="W175" s="524"/>
      <c r="X175" s="525"/>
      <c r="Y175" s="526"/>
      <c r="Z175" s="473"/>
      <c r="AA175" s="499"/>
      <c r="AB175" s="524"/>
      <c r="AC175" s="525"/>
      <c r="AD175" s="526"/>
      <c r="AE175" s="476"/>
      <c r="AF175" s="501"/>
      <c r="AG175" s="524"/>
      <c r="AH175" s="525"/>
      <c r="AI175" s="526"/>
    </row>
    <row r="176" spans="2:35" s="515" customFormat="1" ht="14.4" x14ac:dyDescent="0.25">
      <c r="B176" s="503" t="s">
        <v>255</v>
      </c>
      <c r="C176" s="504" t="s">
        <v>68</v>
      </c>
      <c r="D176" s="504" t="s">
        <v>69</v>
      </c>
      <c r="E176" s="504" t="s">
        <v>236</v>
      </c>
      <c r="F176" s="514" t="s">
        <v>247</v>
      </c>
      <c r="G176" s="511"/>
      <c r="H176" s="506" t="s">
        <v>72</v>
      </c>
      <c r="I176" s="507" t="s">
        <v>562</v>
      </c>
      <c r="J176" s="508" t="s">
        <v>72</v>
      </c>
      <c r="K176" s="508" t="s">
        <v>112</v>
      </c>
      <c r="L176" s="508" t="s">
        <v>165</v>
      </c>
      <c r="M176" s="509" t="s">
        <v>77</v>
      </c>
      <c r="N176" s="509" t="s">
        <v>116</v>
      </c>
      <c r="O176" s="509" t="s">
        <v>79</v>
      </c>
      <c r="P176" s="509" t="s">
        <v>160</v>
      </c>
      <c r="Q176" s="507" t="str">
        <f t="shared" si="25"/>
        <v>BAR_IS-CS-VS-WLL-Gold</v>
      </c>
      <c r="S176" s="510">
        <v>0.8</v>
      </c>
      <c r="T176" s="511">
        <v>31</v>
      </c>
      <c r="U176" s="511" t="s">
        <v>30</v>
      </c>
      <c r="V176" s="511">
        <v>36</v>
      </c>
      <c r="W176" s="511">
        <v>12</v>
      </c>
      <c r="X176" s="512"/>
      <c r="Y176" s="513">
        <f t="shared" si="29"/>
        <v>0</v>
      </c>
      <c r="Z176" s="473"/>
      <c r="AA176" s="499"/>
      <c r="AB176" s="511">
        <f t="shared" si="26"/>
        <v>31</v>
      </c>
      <c r="AC176" s="513">
        <f t="shared" si="30"/>
        <v>0</v>
      </c>
      <c r="AD176" s="513">
        <f t="shared" si="27"/>
        <v>0</v>
      </c>
      <c r="AE176" s="476"/>
      <c r="AF176" s="501"/>
      <c r="AG176" s="511">
        <f t="shared" si="28"/>
        <v>31</v>
      </c>
      <c r="AH176" s="513">
        <f t="shared" si="31"/>
        <v>0</v>
      </c>
      <c r="AI176" s="513">
        <f t="shared" ref="AI176:AI187" si="40">AG176*AH176*12*S176</f>
        <v>0</v>
      </c>
    </row>
    <row r="177" spans="2:35" s="515" customFormat="1" ht="14.4" x14ac:dyDescent="0.25">
      <c r="B177" s="503" t="s">
        <v>258</v>
      </c>
      <c r="C177" s="504" t="s">
        <v>68</v>
      </c>
      <c r="D177" s="504" t="s">
        <v>69</v>
      </c>
      <c r="E177" s="504" t="s">
        <v>236</v>
      </c>
      <c r="F177" s="514" t="s">
        <v>250</v>
      </c>
      <c r="G177" s="511"/>
      <c r="H177" s="506" t="s">
        <v>72</v>
      </c>
      <c r="I177" s="507" t="s">
        <v>563</v>
      </c>
      <c r="J177" s="508" t="s">
        <v>72</v>
      </c>
      <c r="K177" s="508" t="s">
        <v>112</v>
      </c>
      <c r="L177" s="508" t="s">
        <v>165</v>
      </c>
      <c r="M177" s="509" t="s">
        <v>77</v>
      </c>
      <c r="N177" s="509" t="s">
        <v>116</v>
      </c>
      <c r="O177" s="509" t="s">
        <v>79</v>
      </c>
      <c r="P177" s="509" t="s">
        <v>160</v>
      </c>
      <c r="Q177" s="507" t="str">
        <f t="shared" si="25"/>
        <v>BAR_IS-CS-VS-WLX-Gold</v>
      </c>
      <c r="S177" s="510">
        <v>0.25</v>
      </c>
      <c r="T177" s="511">
        <v>1</v>
      </c>
      <c r="U177" s="511" t="s">
        <v>30</v>
      </c>
      <c r="V177" s="511">
        <v>36</v>
      </c>
      <c r="W177" s="511">
        <v>36</v>
      </c>
      <c r="X177" s="512"/>
      <c r="Y177" s="513">
        <f t="shared" si="29"/>
        <v>0</v>
      </c>
      <c r="Z177" s="473"/>
      <c r="AA177" s="499"/>
      <c r="AB177" s="511">
        <f t="shared" si="26"/>
        <v>1</v>
      </c>
      <c r="AC177" s="513">
        <f t="shared" si="30"/>
        <v>0</v>
      </c>
      <c r="AD177" s="513">
        <f t="shared" si="27"/>
        <v>0</v>
      </c>
      <c r="AE177" s="476"/>
      <c r="AF177" s="501"/>
      <c r="AG177" s="511">
        <f t="shared" si="28"/>
        <v>1</v>
      </c>
      <c r="AH177" s="513">
        <f t="shared" si="31"/>
        <v>0</v>
      </c>
      <c r="AI177" s="513">
        <f t="shared" si="40"/>
        <v>0</v>
      </c>
    </row>
    <row r="178" spans="2:35" s="515" customFormat="1" ht="14.4" x14ac:dyDescent="0.25">
      <c r="B178" s="503" t="s">
        <v>261</v>
      </c>
      <c r="C178" s="504" t="s">
        <v>68</v>
      </c>
      <c r="D178" s="504" t="s">
        <v>69</v>
      </c>
      <c r="E178" s="504" t="s">
        <v>236</v>
      </c>
      <c r="F178" s="514" t="s">
        <v>253</v>
      </c>
      <c r="G178" s="511"/>
      <c r="H178" s="506" t="s">
        <v>72</v>
      </c>
      <c r="I178" s="507" t="s">
        <v>564</v>
      </c>
      <c r="J178" s="508" t="s">
        <v>72</v>
      </c>
      <c r="K178" s="508" t="s">
        <v>112</v>
      </c>
      <c r="L178" s="508" t="s">
        <v>165</v>
      </c>
      <c r="M178" s="509" t="s">
        <v>77</v>
      </c>
      <c r="N178" s="509" t="s">
        <v>116</v>
      </c>
      <c r="O178" s="509" t="s">
        <v>79</v>
      </c>
      <c r="P178" s="509" t="s">
        <v>160</v>
      </c>
      <c r="Q178" s="507" t="str">
        <f t="shared" si="25"/>
        <v>BAR_IS-CS-VS-WLE-Gold</v>
      </c>
      <c r="S178" s="510">
        <v>0.8</v>
      </c>
      <c r="T178" s="511">
        <v>11</v>
      </c>
      <c r="U178" s="511" t="s">
        <v>30</v>
      </c>
      <c r="V178" s="511">
        <v>36</v>
      </c>
      <c r="W178" s="511">
        <v>36</v>
      </c>
      <c r="X178" s="512"/>
      <c r="Y178" s="513">
        <f t="shared" si="29"/>
        <v>0</v>
      </c>
      <c r="Z178" s="473"/>
      <c r="AA178" s="499"/>
      <c r="AB178" s="511">
        <f t="shared" si="26"/>
        <v>11</v>
      </c>
      <c r="AC178" s="513">
        <f t="shared" si="30"/>
        <v>0</v>
      </c>
      <c r="AD178" s="513">
        <f t="shared" si="27"/>
        <v>0</v>
      </c>
      <c r="AE178" s="476"/>
      <c r="AF178" s="501"/>
      <c r="AG178" s="511">
        <f t="shared" si="28"/>
        <v>11</v>
      </c>
      <c r="AH178" s="513">
        <f t="shared" si="31"/>
        <v>0</v>
      </c>
      <c r="AI178" s="513">
        <f t="shared" si="40"/>
        <v>0</v>
      </c>
    </row>
    <row r="179" spans="2:35" s="515" customFormat="1" ht="14.4" x14ac:dyDescent="0.25">
      <c r="B179" s="503" t="s">
        <v>264</v>
      </c>
      <c r="C179" s="504" t="s">
        <v>68</v>
      </c>
      <c r="D179" s="504" t="s">
        <v>69</v>
      </c>
      <c r="E179" s="504" t="s">
        <v>236</v>
      </c>
      <c r="F179" s="514" t="s">
        <v>256</v>
      </c>
      <c r="G179" s="511"/>
      <c r="H179" s="506" t="s">
        <v>72</v>
      </c>
      <c r="I179" s="507" t="s">
        <v>565</v>
      </c>
      <c r="J179" s="508" t="s">
        <v>72</v>
      </c>
      <c r="K179" s="508" t="s">
        <v>112</v>
      </c>
      <c r="L179" s="508" t="s">
        <v>165</v>
      </c>
      <c r="M179" s="509" t="s">
        <v>77</v>
      </c>
      <c r="N179" s="509" t="s">
        <v>116</v>
      </c>
      <c r="O179" s="509" t="s">
        <v>79</v>
      </c>
      <c r="P179" s="509" t="s">
        <v>160</v>
      </c>
      <c r="Q179" s="507" t="str">
        <f t="shared" si="25"/>
        <v>BAR_IS-CS-VS-WLP-Gold</v>
      </c>
      <c r="S179" s="510">
        <v>0.25</v>
      </c>
      <c r="T179" s="511">
        <v>1</v>
      </c>
      <c r="U179" s="511" t="s">
        <v>30</v>
      </c>
      <c r="V179" s="511">
        <v>36</v>
      </c>
      <c r="W179" s="511">
        <v>36</v>
      </c>
      <c r="X179" s="512"/>
      <c r="Y179" s="513">
        <f t="shared" si="29"/>
        <v>0</v>
      </c>
      <c r="Z179" s="473"/>
      <c r="AA179" s="499"/>
      <c r="AB179" s="511">
        <f t="shared" si="26"/>
        <v>1</v>
      </c>
      <c r="AC179" s="513">
        <f t="shared" si="30"/>
        <v>0</v>
      </c>
      <c r="AD179" s="513">
        <f t="shared" si="27"/>
        <v>0</v>
      </c>
      <c r="AE179" s="476"/>
      <c r="AF179" s="501"/>
      <c r="AG179" s="511">
        <f t="shared" si="28"/>
        <v>1</v>
      </c>
      <c r="AH179" s="513">
        <f t="shared" si="31"/>
        <v>0</v>
      </c>
      <c r="AI179" s="513">
        <f t="shared" si="40"/>
        <v>0</v>
      </c>
    </row>
    <row r="180" spans="2:35" s="515" customFormat="1" ht="14.4" x14ac:dyDescent="0.25">
      <c r="B180" s="503" t="s">
        <v>267</v>
      </c>
      <c r="C180" s="504" t="s">
        <v>68</v>
      </c>
      <c r="D180" s="504" t="s">
        <v>69</v>
      </c>
      <c r="E180" s="504" t="s">
        <v>236</v>
      </c>
      <c r="F180" s="514" t="s">
        <v>259</v>
      </c>
      <c r="G180" s="511"/>
      <c r="H180" s="506" t="s">
        <v>72</v>
      </c>
      <c r="I180" s="507" t="s">
        <v>566</v>
      </c>
      <c r="J180" s="508" t="s">
        <v>72</v>
      </c>
      <c r="K180" s="508" t="s">
        <v>112</v>
      </c>
      <c r="L180" s="508" t="s">
        <v>165</v>
      </c>
      <c r="M180" s="509" t="s">
        <v>77</v>
      </c>
      <c r="N180" s="509" t="s">
        <v>116</v>
      </c>
      <c r="O180" s="509" t="s">
        <v>79</v>
      </c>
      <c r="P180" s="509" t="s">
        <v>160</v>
      </c>
      <c r="Q180" s="507" t="str">
        <f t="shared" si="25"/>
        <v>BAR_IS-CS-VS-WPR-Gold</v>
      </c>
      <c r="S180" s="510">
        <v>0.25</v>
      </c>
      <c r="T180" s="511">
        <v>1</v>
      </c>
      <c r="U180" s="511" t="s">
        <v>30</v>
      </c>
      <c r="V180" s="511">
        <v>36</v>
      </c>
      <c r="W180" s="511">
        <v>36</v>
      </c>
      <c r="X180" s="512"/>
      <c r="Y180" s="513">
        <f t="shared" si="29"/>
        <v>0</v>
      </c>
      <c r="Z180" s="473"/>
      <c r="AA180" s="499"/>
      <c r="AB180" s="511">
        <f t="shared" si="26"/>
        <v>1</v>
      </c>
      <c r="AC180" s="513">
        <f t="shared" si="30"/>
        <v>0</v>
      </c>
      <c r="AD180" s="513">
        <f t="shared" si="27"/>
        <v>0</v>
      </c>
      <c r="AE180" s="476"/>
      <c r="AF180" s="501"/>
      <c r="AG180" s="511">
        <f t="shared" si="28"/>
        <v>1</v>
      </c>
      <c r="AH180" s="513">
        <f t="shared" si="31"/>
        <v>0</v>
      </c>
      <c r="AI180" s="513">
        <f t="shared" si="40"/>
        <v>0</v>
      </c>
    </row>
    <row r="181" spans="2:35" s="515" customFormat="1" ht="14.4" x14ac:dyDescent="0.25">
      <c r="B181" s="503" t="s">
        <v>268</v>
      </c>
      <c r="C181" s="504" t="s">
        <v>68</v>
      </c>
      <c r="D181" s="504" t="s">
        <v>69</v>
      </c>
      <c r="E181" s="504" t="s">
        <v>236</v>
      </c>
      <c r="F181" s="514" t="s">
        <v>262</v>
      </c>
      <c r="G181" s="511"/>
      <c r="H181" s="506" t="s">
        <v>72</v>
      </c>
      <c r="I181" s="507" t="s">
        <v>567</v>
      </c>
      <c r="J181" s="508" t="s">
        <v>72</v>
      </c>
      <c r="K181" s="508" t="s">
        <v>112</v>
      </c>
      <c r="L181" s="508" t="s">
        <v>165</v>
      </c>
      <c r="M181" s="509" t="s">
        <v>77</v>
      </c>
      <c r="N181" s="509" t="s">
        <v>116</v>
      </c>
      <c r="O181" s="509" t="s">
        <v>79</v>
      </c>
      <c r="P181" s="509" t="s">
        <v>160</v>
      </c>
      <c r="Q181" s="507" t="str">
        <f t="shared" si="25"/>
        <v>BAR_IS-CS-VS-VP01-Gold</v>
      </c>
      <c r="S181" s="510">
        <v>0.25</v>
      </c>
      <c r="T181" s="511">
        <v>1</v>
      </c>
      <c r="U181" s="511" t="s">
        <v>30</v>
      </c>
      <c r="V181" s="511">
        <v>12</v>
      </c>
      <c r="W181" s="511">
        <v>12</v>
      </c>
      <c r="X181" s="512"/>
      <c r="Y181" s="513">
        <f t="shared" si="29"/>
        <v>0</v>
      </c>
      <c r="Z181" s="473"/>
      <c r="AA181" s="499"/>
      <c r="AB181" s="511">
        <f t="shared" si="26"/>
        <v>1</v>
      </c>
      <c r="AC181" s="513">
        <f t="shared" si="30"/>
        <v>0</v>
      </c>
      <c r="AD181" s="513">
        <f t="shared" si="27"/>
        <v>0</v>
      </c>
      <c r="AE181" s="476"/>
      <c r="AF181" s="501"/>
      <c r="AG181" s="511">
        <f t="shared" si="28"/>
        <v>1</v>
      </c>
      <c r="AH181" s="513">
        <f t="shared" si="31"/>
        <v>0</v>
      </c>
      <c r="AI181" s="513">
        <f t="shared" si="40"/>
        <v>0</v>
      </c>
    </row>
    <row r="182" spans="2:35" s="515" customFormat="1" ht="14.4" x14ac:dyDescent="0.25">
      <c r="B182" s="503" t="s">
        <v>271</v>
      </c>
      <c r="C182" s="504" t="s">
        <v>68</v>
      </c>
      <c r="D182" s="504" t="s">
        <v>69</v>
      </c>
      <c r="E182" s="504" t="s">
        <v>236</v>
      </c>
      <c r="F182" s="514" t="s">
        <v>265</v>
      </c>
      <c r="G182" s="511"/>
      <c r="H182" s="506" t="s">
        <v>72</v>
      </c>
      <c r="I182" s="507" t="s">
        <v>568</v>
      </c>
      <c r="J182" s="508" t="s">
        <v>72</v>
      </c>
      <c r="K182" s="508" t="s">
        <v>112</v>
      </c>
      <c r="L182" s="508" t="s">
        <v>165</v>
      </c>
      <c r="M182" s="509" t="s">
        <v>77</v>
      </c>
      <c r="N182" s="509" t="s">
        <v>243</v>
      </c>
      <c r="O182" s="509" t="s">
        <v>79</v>
      </c>
      <c r="P182" s="509" t="s">
        <v>244</v>
      </c>
      <c r="Q182" s="507" t="str">
        <f t="shared" si="25"/>
        <v>BAR_IS-CS-VS-VP02-Silber</v>
      </c>
      <c r="S182" s="510">
        <v>0.8</v>
      </c>
      <c r="T182" s="511">
        <v>1</v>
      </c>
      <c r="U182" s="511" t="s">
        <v>30</v>
      </c>
      <c r="V182" s="511">
        <v>36</v>
      </c>
      <c r="W182" s="511">
        <v>12</v>
      </c>
      <c r="X182" s="512"/>
      <c r="Y182" s="513">
        <f t="shared" si="29"/>
        <v>0</v>
      </c>
      <c r="Z182" s="473"/>
      <c r="AA182" s="499"/>
      <c r="AB182" s="511">
        <f t="shared" si="26"/>
        <v>1</v>
      </c>
      <c r="AC182" s="513">
        <f t="shared" si="30"/>
        <v>0</v>
      </c>
      <c r="AD182" s="513">
        <f t="shared" si="27"/>
        <v>0</v>
      </c>
      <c r="AE182" s="476"/>
      <c r="AF182" s="501"/>
      <c r="AG182" s="511">
        <f t="shared" si="28"/>
        <v>1</v>
      </c>
      <c r="AH182" s="513">
        <f t="shared" si="31"/>
        <v>0</v>
      </c>
      <c r="AI182" s="513">
        <f t="shared" si="40"/>
        <v>0</v>
      </c>
    </row>
    <row r="183" spans="2:35" s="515" customFormat="1" ht="14.4" x14ac:dyDescent="0.25">
      <c r="B183" s="503" t="s">
        <v>274</v>
      </c>
      <c r="C183" s="504" t="s">
        <v>68</v>
      </c>
      <c r="D183" s="504" t="s">
        <v>69</v>
      </c>
      <c r="E183" s="504" t="s">
        <v>236</v>
      </c>
      <c r="F183" s="514" t="s">
        <v>265</v>
      </c>
      <c r="G183" s="511"/>
      <c r="H183" s="506" t="s">
        <v>72</v>
      </c>
      <c r="I183" s="507" t="s">
        <v>568</v>
      </c>
      <c r="J183" s="508" t="s">
        <v>72</v>
      </c>
      <c r="K183" s="508" t="s">
        <v>112</v>
      </c>
      <c r="L183" s="508" t="s">
        <v>165</v>
      </c>
      <c r="M183" s="509" t="s">
        <v>77</v>
      </c>
      <c r="N183" s="509" t="s">
        <v>116</v>
      </c>
      <c r="O183" s="509" t="s">
        <v>79</v>
      </c>
      <c r="P183" s="509" t="s">
        <v>160</v>
      </c>
      <c r="Q183" s="507" t="str">
        <f t="shared" si="25"/>
        <v>BAR_IS-CS-VS-VP02-Gold</v>
      </c>
      <c r="S183" s="510">
        <v>0.8</v>
      </c>
      <c r="T183" s="511">
        <v>6</v>
      </c>
      <c r="U183" s="511" t="s">
        <v>30</v>
      </c>
      <c r="V183" s="511">
        <v>36</v>
      </c>
      <c r="W183" s="511">
        <v>12</v>
      </c>
      <c r="X183" s="512"/>
      <c r="Y183" s="513">
        <f t="shared" si="29"/>
        <v>0</v>
      </c>
      <c r="Z183" s="473"/>
      <c r="AA183" s="499"/>
      <c r="AB183" s="511">
        <f t="shared" si="26"/>
        <v>6</v>
      </c>
      <c r="AC183" s="513">
        <f t="shared" si="30"/>
        <v>0</v>
      </c>
      <c r="AD183" s="513">
        <f t="shared" si="27"/>
        <v>0</v>
      </c>
      <c r="AE183" s="476"/>
      <c r="AF183" s="501"/>
      <c r="AG183" s="511">
        <f t="shared" si="28"/>
        <v>6</v>
      </c>
      <c r="AH183" s="513">
        <f t="shared" si="31"/>
        <v>0</v>
      </c>
      <c r="AI183" s="513">
        <f t="shared" si="40"/>
        <v>0</v>
      </c>
    </row>
    <row r="184" spans="2:35" s="515" customFormat="1" ht="14.4" x14ac:dyDescent="0.25">
      <c r="B184" s="503" t="s">
        <v>278</v>
      </c>
      <c r="C184" s="504" t="s">
        <v>68</v>
      </c>
      <c r="D184" s="504" t="s">
        <v>69</v>
      </c>
      <c r="E184" s="504" t="s">
        <v>236</v>
      </c>
      <c r="F184" s="514" t="s">
        <v>269</v>
      </c>
      <c r="G184" s="511"/>
      <c r="H184" s="506" t="s">
        <v>72</v>
      </c>
      <c r="I184" s="507" t="s">
        <v>569</v>
      </c>
      <c r="J184" s="508" t="s">
        <v>72</v>
      </c>
      <c r="K184" s="508" t="s">
        <v>112</v>
      </c>
      <c r="L184" s="508" t="s">
        <v>165</v>
      </c>
      <c r="M184" s="509" t="s">
        <v>77</v>
      </c>
      <c r="N184" s="509" t="s">
        <v>116</v>
      </c>
      <c r="O184" s="509" t="s">
        <v>79</v>
      </c>
      <c r="P184" s="509" t="s">
        <v>160</v>
      </c>
      <c r="Q184" s="507" t="str">
        <f t="shared" si="25"/>
        <v>BAR_IS-CS-VS-VP03-Gold</v>
      </c>
      <c r="S184" s="510">
        <v>0.25</v>
      </c>
      <c r="T184" s="511">
        <v>1</v>
      </c>
      <c r="U184" s="511" t="s">
        <v>30</v>
      </c>
      <c r="V184" s="511">
        <v>36</v>
      </c>
      <c r="W184" s="511">
        <v>12</v>
      </c>
      <c r="X184" s="512"/>
      <c r="Y184" s="513">
        <f t="shared" si="29"/>
        <v>0</v>
      </c>
      <c r="Z184" s="473"/>
      <c r="AA184" s="499"/>
      <c r="AB184" s="511">
        <f t="shared" si="26"/>
        <v>1</v>
      </c>
      <c r="AC184" s="513">
        <f t="shared" si="30"/>
        <v>0</v>
      </c>
      <c r="AD184" s="513">
        <f t="shared" si="27"/>
        <v>0</v>
      </c>
      <c r="AE184" s="476"/>
      <c r="AF184" s="501"/>
      <c r="AG184" s="511">
        <f t="shared" si="28"/>
        <v>1</v>
      </c>
      <c r="AH184" s="513">
        <f t="shared" si="31"/>
        <v>0</v>
      </c>
      <c r="AI184" s="513">
        <f t="shared" si="40"/>
        <v>0</v>
      </c>
    </row>
    <row r="185" spans="2:35" s="515" customFormat="1" ht="14.4" x14ac:dyDescent="0.25">
      <c r="B185" s="503" t="s">
        <v>570</v>
      </c>
      <c r="C185" s="504" t="s">
        <v>68</v>
      </c>
      <c r="D185" s="504" t="s">
        <v>69</v>
      </c>
      <c r="E185" s="504" t="s">
        <v>236</v>
      </c>
      <c r="F185" s="514" t="s">
        <v>272</v>
      </c>
      <c r="G185" s="511"/>
      <c r="H185" s="506" t="s">
        <v>72</v>
      </c>
      <c r="I185" s="507" t="s">
        <v>571</v>
      </c>
      <c r="J185" s="508" t="s">
        <v>72</v>
      </c>
      <c r="K185" s="508" t="s">
        <v>112</v>
      </c>
      <c r="L185" s="508" t="s">
        <v>165</v>
      </c>
      <c r="M185" s="509" t="s">
        <v>77</v>
      </c>
      <c r="N185" s="509" t="s">
        <v>116</v>
      </c>
      <c r="O185" s="509" t="s">
        <v>79</v>
      </c>
      <c r="P185" s="509" t="s">
        <v>160</v>
      </c>
      <c r="Q185" s="507" t="str">
        <f t="shared" si="25"/>
        <v>BAR_IS-CS-VS-VP04-Gold</v>
      </c>
      <c r="S185" s="510">
        <v>0.5</v>
      </c>
      <c r="T185" s="511">
        <v>4</v>
      </c>
      <c r="U185" s="511" t="s">
        <v>30</v>
      </c>
      <c r="V185" s="511">
        <v>36</v>
      </c>
      <c r="W185" s="511">
        <v>36</v>
      </c>
      <c r="X185" s="512"/>
      <c r="Y185" s="513">
        <f t="shared" si="29"/>
        <v>0</v>
      </c>
      <c r="Z185" s="473"/>
      <c r="AA185" s="499"/>
      <c r="AB185" s="511">
        <f t="shared" si="26"/>
        <v>4</v>
      </c>
      <c r="AC185" s="513">
        <f t="shared" si="30"/>
        <v>0</v>
      </c>
      <c r="AD185" s="513">
        <f t="shared" si="27"/>
        <v>0</v>
      </c>
      <c r="AE185" s="476"/>
      <c r="AF185" s="501"/>
      <c r="AG185" s="511">
        <f t="shared" si="28"/>
        <v>4</v>
      </c>
      <c r="AH185" s="513">
        <f t="shared" si="31"/>
        <v>0</v>
      </c>
      <c r="AI185" s="513">
        <f t="shared" si="40"/>
        <v>0</v>
      </c>
    </row>
    <row r="186" spans="2:35" s="515" customFormat="1" ht="14.4" x14ac:dyDescent="0.25">
      <c r="B186" s="503" t="s">
        <v>572</v>
      </c>
      <c r="C186" s="504" t="s">
        <v>68</v>
      </c>
      <c r="D186" s="504" t="s">
        <v>69</v>
      </c>
      <c r="E186" s="504" t="s">
        <v>236</v>
      </c>
      <c r="F186" s="514" t="s">
        <v>275</v>
      </c>
      <c r="G186" s="511"/>
      <c r="H186" s="506" t="s">
        <v>74</v>
      </c>
      <c r="I186" s="507" t="s">
        <v>573</v>
      </c>
      <c r="J186" s="508" t="s">
        <v>72</v>
      </c>
      <c r="K186" s="508" t="s">
        <v>112</v>
      </c>
      <c r="L186" s="508" t="s">
        <v>277</v>
      </c>
      <c r="M186" s="509" t="s">
        <v>77</v>
      </c>
      <c r="N186" s="509" t="s">
        <v>30</v>
      </c>
      <c r="O186" s="509" t="s">
        <v>30</v>
      </c>
      <c r="P186" s="509" t="s">
        <v>30</v>
      </c>
      <c r="Q186" s="507" t="str">
        <f>I186</f>
        <v>BAR_IS-CS-VS-VCORE</v>
      </c>
      <c r="S186" s="510">
        <v>0.25</v>
      </c>
      <c r="T186" s="511">
        <v>10</v>
      </c>
      <c r="U186" s="511" t="s">
        <v>30</v>
      </c>
      <c r="V186" s="511">
        <v>36</v>
      </c>
      <c r="W186" s="511">
        <v>0</v>
      </c>
      <c r="X186" s="512"/>
      <c r="Y186" s="513">
        <f t="shared" si="29"/>
        <v>0</v>
      </c>
      <c r="Z186" s="473"/>
      <c r="AA186" s="499"/>
      <c r="AB186" s="511">
        <f t="shared" si="26"/>
        <v>10</v>
      </c>
      <c r="AC186" s="513">
        <f t="shared" si="30"/>
        <v>0</v>
      </c>
      <c r="AD186" s="513">
        <f t="shared" si="27"/>
        <v>0</v>
      </c>
      <c r="AE186" s="476"/>
      <c r="AF186" s="501"/>
      <c r="AG186" s="511">
        <f t="shared" si="28"/>
        <v>10</v>
      </c>
      <c r="AH186" s="513">
        <f t="shared" si="31"/>
        <v>0</v>
      </c>
      <c r="AI186" s="513">
        <f t="shared" si="40"/>
        <v>0</v>
      </c>
    </row>
    <row r="187" spans="2:35" s="515" customFormat="1" ht="14.4" x14ac:dyDescent="0.25">
      <c r="B187" s="503" t="s">
        <v>574</v>
      </c>
      <c r="C187" s="504" t="s">
        <v>68</v>
      </c>
      <c r="D187" s="504" t="s">
        <v>69</v>
      </c>
      <c r="E187" s="504" t="s">
        <v>236</v>
      </c>
      <c r="F187" s="514" t="s">
        <v>575</v>
      </c>
      <c r="G187" s="511"/>
      <c r="H187" s="506" t="s">
        <v>74</v>
      </c>
      <c r="I187" s="507" t="s">
        <v>576</v>
      </c>
      <c r="J187" s="508" t="s">
        <v>72</v>
      </c>
      <c r="K187" s="508" t="s">
        <v>112</v>
      </c>
      <c r="L187" s="508" t="s">
        <v>281</v>
      </c>
      <c r="M187" s="509" t="s">
        <v>77</v>
      </c>
      <c r="N187" s="509" t="s">
        <v>30</v>
      </c>
      <c r="O187" s="509" t="s">
        <v>30</v>
      </c>
      <c r="P187" s="509" t="s">
        <v>30</v>
      </c>
      <c r="Q187" s="507" t="str">
        <f>I187</f>
        <v>BAR_IS-CS-VS-VRAM</v>
      </c>
      <c r="S187" s="510">
        <v>0.25</v>
      </c>
      <c r="T187" s="511">
        <v>256</v>
      </c>
      <c r="U187" s="511" t="s">
        <v>30</v>
      </c>
      <c r="V187" s="511">
        <v>36</v>
      </c>
      <c r="W187" s="511">
        <v>0</v>
      </c>
      <c r="X187" s="512"/>
      <c r="Y187" s="513">
        <f t="shared" si="29"/>
        <v>0</v>
      </c>
      <c r="Z187" s="473"/>
      <c r="AA187" s="499"/>
      <c r="AB187" s="511">
        <f t="shared" si="26"/>
        <v>256</v>
      </c>
      <c r="AC187" s="513">
        <f t="shared" si="30"/>
        <v>0</v>
      </c>
      <c r="AD187" s="513">
        <f t="shared" si="27"/>
        <v>0</v>
      </c>
      <c r="AE187" s="476"/>
      <c r="AF187" s="501"/>
      <c r="AG187" s="511">
        <f t="shared" si="28"/>
        <v>256</v>
      </c>
      <c r="AH187" s="513">
        <f t="shared" si="31"/>
        <v>0</v>
      </c>
      <c r="AI187" s="513">
        <f t="shared" si="40"/>
        <v>0</v>
      </c>
    </row>
    <row r="188" spans="2:35" s="502" customFormat="1" x14ac:dyDescent="0.25">
      <c r="B188" s="528"/>
      <c r="C188" s="528"/>
      <c r="D188" s="528"/>
      <c r="E188" s="528"/>
      <c r="F188" s="528" t="str">
        <f>"Zwischensumme "&amp;E170</f>
        <v>Zwischensumme Add-on Standard-Sizing</v>
      </c>
      <c r="G188" s="528"/>
      <c r="H188" s="528"/>
      <c r="I188" s="528"/>
      <c r="J188" s="528"/>
      <c r="K188" s="528"/>
      <c r="L188" s="528"/>
      <c r="M188" s="528"/>
      <c r="N188" s="528"/>
      <c r="O188" s="528"/>
      <c r="P188" s="528"/>
      <c r="Q188" s="528"/>
      <c r="S188" s="528"/>
      <c r="T188" s="528"/>
      <c r="U188" s="528"/>
      <c r="V188" s="528"/>
      <c r="W188" s="528"/>
      <c r="X188" s="528"/>
      <c r="Y188" s="529">
        <f>SUM(Y170:Y174,Y176:Y187)</f>
        <v>0</v>
      </c>
      <c r="Z188" s="473"/>
      <c r="AA188" s="499"/>
      <c r="AB188" s="528"/>
      <c r="AC188" s="528"/>
      <c r="AD188" s="529">
        <f>SUM(AD170:AD174,AD176:AD187)</f>
        <v>0</v>
      </c>
      <c r="AE188" s="476"/>
      <c r="AF188" s="501"/>
      <c r="AG188" s="528"/>
      <c r="AH188" s="528"/>
      <c r="AI188" s="529">
        <f>SUM(AI170:AI174,AI176:AI187)</f>
        <v>0</v>
      </c>
    </row>
    <row r="189" spans="2:35" s="515" customFormat="1" ht="14.4" x14ac:dyDescent="0.25">
      <c r="B189" s="503" t="s">
        <v>282</v>
      </c>
      <c r="C189" s="504" t="s">
        <v>68</v>
      </c>
      <c r="D189" s="504" t="s">
        <v>69</v>
      </c>
      <c r="E189" s="504" t="s">
        <v>283</v>
      </c>
      <c r="F189" s="534" t="s">
        <v>284</v>
      </c>
      <c r="G189" s="511"/>
      <c r="H189" s="508" t="s">
        <v>74</v>
      </c>
      <c r="I189" s="507" t="s">
        <v>577</v>
      </c>
      <c r="J189" s="508" t="s">
        <v>72</v>
      </c>
      <c r="K189" s="508" t="s">
        <v>578</v>
      </c>
      <c r="L189" s="508" t="s">
        <v>286</v>
      </c>
      <c r="M189" s="509" t="s">
        <v>77</v>
      </c>
      <c r="N189" s="509" t="s">
        <v>30</v>
      </c>
      <c r="O189" s="509" t="s">
        <v>30</v>
      </c>
      <c r="P189" s="509" t="s">
        <v>30</v>
      </c>
      <c r="Q189" s="507" t="str">
        <f t="shared" ref="Q189:Q194" si="41">I189</f>
        <v>BAR_SAP-SU-RAM</v>
      </c>
      <c r="S189" s="510">
        <v>0.8</v>
      </c>
      <c r="T189" s="511">
        <v>19624</v>
      </c>
      <c r="U189" s="511" t="s">
        <v>30</v>
      </c>
      <c r="V189" s="511">
        <v>36</v>
      </c>
      <c r="W189" s="511">
        <v>0</v>
      </c>
      <c r="X189" s="512"/>
      <c r="Y189" s="513">
        <f>S189*T189*V189*X189</f>
        <v>0</v>
      </c>
      <c r="Z189" s="473"/>
      <c r="AA189" s="499"/>
      <c r="AB189" s="511">
        <f t="shared" ref="AB189:AB197" si="42">T189</f>
        <v>19624</v>
      </c>
      <c r="AC189" s="513">
        <f>X189</f>
        <v>0</v>
      </c>
      <c r="AD189" s="513">
        <f t="shared" si="27"/>
        <v>0</v>
      </c>
      <c r="AE189" s="476"/>
      <c r="AF189" s="501"/>
      <c r="AG189" s="511">
        <f t="shared" ref="AG189:AG197" si="43">T189</f>
        <v>19624</v>
      </c>
      <c r="AH189" s="513">
        <f>X189</f>
        <v>0</v>
      </c>
      <c r="AI189" s="513">
        <f t="shared" ref="AI189:AI197" si="44">AG189*AH189*12*S189</f>
        <v>0</v>
      </c>
    </row>
    <row r="190" spans="2:35" s="515" customFormat="1" ht="14.4" x14ac:dyDescent="0.25">
      <c r="B190" s="503" t="s">
        <v>287</v>
      </c>
      <c r="C190" s="504" t="s">
        <v>68</v>
      </c>
      <c r="D190" s="504" t="s">
        <v>69</v>
      </c>
      <c r="E190" s="504" t="s">
        <v>283</v>
      </c>
      <c r="F190" s="534" t="s">
        <v>288</v>
      </c>
      <c r="G190" s="511"/>
      <c r="H190" s="508" t="s">
        <v>74</v>
      </c>
      <c r="I190" s="507" t="s">
        <v>577</v>
      </c>
      <c r="J190" s="508" t="s">
        <v>72</v>
      </c>
      <c r="K190" s="508" t="s">
        <v>578</v>
      </c>
      <c r="L190" s="508" t="s">
        <v>286</v>
      </c>
      <c r="M190" s="509" t="s">
        <v>77</v>
      </c>
      <c r="N190" s="509" t="s">
        <v>30</v>
      </c>
      <c r="O190" s="509" t="s">
        <v>30</v>
      </c>
      <c r="P190" s="509" t="s">
        <v>30</v>
      </c>
      <c r="Q190" s="507" t="str">
        <f t="shared" si="41"/>
        <v>BAR_SAP-SU-RAM</v>
      </c>
      <c r="S190" s="510">
        <v>0.4</v>
      </c>
      <c r="T190" s="511">
        <v>50000</v>
      </c>
      <c r="U190" s="511" t="s">
        <v>30</v>
      </c>
      <c r="V190" s="511">
        <v>24</v>
      </c>
      <c r="W190" s="511">
        <v>0</v>
      </c>
      <c r="X190" s="512"/>
      <c r="Y190" s="513">
        <f t="shared" ref="Y190:Y197" si="45">S190*T190*V190*X190</f>
        <v>0</v>
      </c>
      <c r="Z190" s="473"/>
      <c r="AA190" s="499"/>
      <c r="AB190" s="511">
        <f t="shared" si="42"/>
        <v>50000</v>
      </c>
      <c r="AC190" s="513">
        <f t="shared" ref="AC190:AC197" si="46">X190</f>
        <v>0</v>
      </c>
      <c r="AD190" s="513">
        <f t="shared" si="27"/>
        <v>0</v>
      </c>
      <c r="AE190" s="476"/>
      <c r="AF190" s="501"/>
      <c r="AG190" s="511">
        <f t="shared" si="43"/>
        <v>50000</v>
      </c>
      <c r="AH190" s="513">
        <f t="shared" ref="AH190:AH197" si="47">X190</f>
        <v>0</v>
      </c>
      <c r="AI190" s="513">
        <f t="shared" si="44"/>
        <v>0</v>
      </c>
    </row>
    <row r="191" spans="2:35" s="515" customFormat="1" ht="14.4" x14ac:dyDescent="0.25">
      <c r="B191" s="503" t="s">
        <v>289</v>
      </c>
      <c r="C191" s="504" t="s">
        <v>68</v>
      </c>
      <c r="D191" s="504" t="s">
        <v>69</v>
      </c>
      <c r="E191" s="504" t="s">
        <v>283</v>
      </c>
      <c r="F191" s="534" t="s">
        <v>290</v>
      </c>
      <c r="G191" s="511"/>
      <c r="H191" s="508" t="s">
        <v>74</v>
      </c>
      <c r="I191" s="507" t="s">
        <v>577</v>
      </c>
      <c r="J191" s="508" t="s">
        <v>72</v>
      </c>
      <c r="K191" s="508" t="s">
        <v>578</v>
      </c>
      <c r="L191" s="508" t="s">
        <v>286</v>
      </c>
      <c r="M191" s="509" t="s">
        <v>77</v>
      </c>
      <c r="N191" s="509" t="s">
        <v>30</v>
      </c>
      <c r="O191" s="509" t="s">
        <v>30</v>
      </c>
      <c r="P191" s="509" t="s">
        <v>30</v>
      </c>
      <c r="Q191" s="507" t="str">
        <f t="shared" si="41"/>
        <v>BAR_SAP-SU-RAM</v>
      </c>
      <c r="S191" s="510">
        <v>0.2</v>
      </c>
      <c r="T191" s="511">
        <v>5000</v>
      </c>
      <c r="U191" s="511" t="s">
        <v>30</v>
      </c>
      <c r="V191" s="511">
        <v>12</v>
      </c>
      <c r="W191" s="511">
        <v>0</v>
      </c>
      <c r="X191" s="512"/>
      <c r="Y191" s="513">
        <f t="shared" si="45"/>
        <v>0</v>
      </c>
      <c r="Z191" s="473"/>
      <c r="AA191" s="499"/>
      <c r="AB191" s="511">
        <f t="shared" si="42"/>
        <v>5000</v>
      </c>
      <c r="AC191" s="513">
        <f t="shared" si="46"/>
        <v>0</v>
      </c>
      <c r="AD191" s="513">
        <f t="shared" si="27"/>
        <v>0</v>
      </c>
      <c r="AE191" s="476"/>
      <c r="AF191" s="501"/>
      <c r="AG191" s="511">
        <f t="shared" si="43"/>
        <v>5000</v>
      </c>
      <c r="AH191" s="513">
        <f t="shared" si="47"/>
        <v>0</v>
      </c>
      <c r="AI191" s="513">
        <f t="shared" si="44"/>
        <v>0</v>
      </c>
    </row>
    <row r="192" spans="2:35" s="502" customFormat="1" ht="14.4" x14ac:dyDescent="0.25">
      <c r="B192" s="503" t="s">
        <v>291</v>
      </c>
      <c r="C192" s="504" t="s">
        <v>68</v>
      </c>
      <c r="D192" s="504" t="s">
        <v>69</v>
      </c>
      <c r="E192" s="504" t="s">
        <v>283</v>
      </c>
      <c r="F192" s="534" t="s">
        <v>292</v>
      </c>
      <c r="G192" s="511"/>
      <c r="H192" s="508" t="s">
        <v>74</v>
      </c>
      <c r="I192" s="507" t="s">
        <v>579</v>
      </c>
      <c r="J192" s="508" t="s">
        <v>72</v>
      </c>
      <c r="K192" s="508" t="s">
        <v>578</v>
      </c>
      <c r="L192" s="508" t="s">
        <v>286</v>
      </c>
      <c r="M192" s="509" t="s">
        <v>77</v>
      </c>
      <c r="N192" s="509" t="s">
        <v>30</v>
      </c>
      <c r="O192" s="509" t="s">
        <v>30</v>
      </c>
      <c r="P192" s="509" t="s">
        <v>30</v>
      </c>
      <c r="Q192" s="507" t="str">
        <f t="shared" si="41"/>
        <v>BAR_SAP-SU-STO</v>
      </c>
      <c r="S192" s="510">
        <v>0.8</v>
      </c>
      <c r="T192" s="511">
        <v>23300</v>
      </c>
      <c r="U192" s="511" t="s">
        <v>30</v>
      </c>
      <c r="V192" s="511">
        <v>36</v>
      </c>
      <c r="W192" s="511">
        <v>0</v>
      </c>
      <c r="X192" s="512"/>
      <c r="Y192" s="513">
        <f t="shared" si="45"/>
        <v>0</v>
      </c>
      <c r="Z192" s="473"/>
      <c r="AA192" s="499"/>
      <c r="AB192" s="511">
        <f t="shared" si="42"/>
        <v>23300</v>
      </c>
      <c r="AC192" s="513">
        <f t="shared" si="46"/>
        <v>0</v>
      </c>
      <c r="AD192" s="513">
        <f t="shared" si="27"/>
        <v>0</v>
      </c>
      <c r="AE192" s="476"/>
      <c r="AF192" s="501"/>
      <c r="AG192" s="511">
        <f t="shared" si="43"/>
        <v>23300</v>
      </c>
      <c r="AH192" s="513">
        <f t="shared" si="47"/>
        <v>0</v>
      </c>
      <c r="AI192" s="513">
        <f t="shared" si="44"/>
        <v>0</v>
      </c>
    </row>
    <row r="193" spans="2:35" s="502" customFormat="1" ht="14.4" x14ac:dyDescent="0.25">
      <c r="B193" s="503" t="s">
        <v>294</v>
      </c>
      <c r="C193" s="504" t="s">
        <v>68</v>
      </c>
      <c r="D193" s="504" t="s">
        <v>69</v>
      </c>
      <c r="E193" s="504" t="s">
        <v>283</v>
      </c>
      <c r="F193" s="534" t="s">
        <v>295</v>
      </c>
      <c r="G193" s="511"/>
      <c r="H193" s="508" t="s">
        <v>74</v>
      </c>
      <c r="I193" s="507" t="s">
        <v>579</v>
      </c>
      <c r="J193" s="508" t="s">
        <v>72</v>
      </c>
      <c r="K193" s="508" t="s">
        <v>578</v>
      </c>
      <c r="L193" s="508" t="s">
        <v>286</v>
      </c>
      <c r="M193" s="509" t="s">
        <v>77</v>
      </c>
      <c r="N193" s="509" t="s">
        <v>30</v>
      </c>
      <c r="O193" s="509" t="s">
        <v>30</v>
      </c>
      <c r="P193" s="509" t="s">
        <v>30</v>
      </c>
      <c r="Q193" s="507" t="str">
        <f t="shared" si="41"/>
        <v>BAR_SAP-SU-STO</v>
      </c>
      <c r="S193" s="510">
        <v>0.4</v>
      </c>
      <c r="T193" s="511">
        <v>50000</v>
      </c>
      <c r="U193" s="511" t="s">
        <v>30</v>
      </c>
      <c r="V193" s="511">
        <v>24</v>
      </c>
      <c r="W193" s="511">
        <v>0</v>
      </c>
      <c r="X193" s="512"/>
      <c r="Y193" s="513">
        <f t="shared" si="45"/>
        <v>0</v>
      </c>
      <c r="Z193" s="473"/>
      <c r="AA193" s="499"/>
      <c r="AB193" s="511">
        <f t="shared" si="42"/>
        <v>50000</v>
      </c>
      <c r="AC193" s="513">
        <f t="shared" si="46"/>
        <v>0</v>
      </c>
      <c r="AD193" s="513">
        <f t="shared" si="27"/>
        <v>0</v>
      </c>
      <c r="AE193" s="476"/>
      <c r="AF193" s="501"/>
      <c r="AG193" s="511">
        <f t="shared" si="43"/>
        <v>50000</v>
      </c>
      <c r="AH193" s="513">
        <f t="shared" si="47"/>
        <v>0</v>
      </c>
      <c r="AI193" s="513">
        <f t="shared" si="44"/>
        <v>0</v>
      </c>
    </row>
    <row r="194" spans="2:35" s="502" customFormat="1" ht="14.4" x14ac:dyDescent="0.25">
      <c r="B194" s="503" t="s">
        <v>296</v>
      </c>
      <c r="C194" s="504" t="s">
        <v>68</v>
      </c>
      <c r="D194" s="504" t="s">
        <v>69</v>
      </c>
      <c r="E194" s="504" t="s">
        <v>283</v>
      </c>
      <c r="F194" s="534" t="s">
        <v>297</v>
      </c>
      <c r="G194" s="511"/>
      <c r="H194" s="508" t="s">
        <v>74</v>
      </c>
      <c r="I194" s="507" t="s">
        <v>579</v>
      </c>
      <c r="J194" s="508" t="s">
        <v>72</v>
      </c>
      <c r="K194" s="508" t="s">
        <v>578</v>
      </c>
      <c r="L194" s="508" t="s">
        <v>286</v>
      </c>
      <c r="M194" s="509" t="s">
        <v>77</v>
      </c>
      <c r="N194" s="509" t="s">
        <v>30</v>
      </c>
      <c r="O194" s="509" t="s">
        <v>30</v>
      </c>
      <c r="P194" s="509" t="s">
        <v>30</v>
      </c>
      <c r="Q194" s="507" t="str">
        <f t="shared" si="41"/>
        <v>BAR_SAP-SU-STO</v>
      </c>
      <c r="S194" s="510">
        <v>0.2</v>
      </c>
      <c r="T194" s="511">
        <v>5000</v>
      </c>
      <c r="U194" s="511" t="s">
        <v>30</v>
      </c>
      <c r="V194" s="511">
        <v>12</v>
      </c>
      <c r="W194" s="511">
        <v>0</v>
      </c>
      <c r="X194" s="512"/>
      <c r="Y194" s="513">
        <f t="shared" si="45"/>
        <v>0</v>
      </c>
      <c r="Z194" s="473"/>
      <c r="AA194" s="499"/>
      <c r="AB194" s="511">
        <f t="shared" si="42"/>
        <v>5000</v>
      </c>
      <c r="AC194" s="513">
        <f t="shared" si="46"/>
        <v>0</v>
      </c>
      <c r="AD194" s="513">
        <f t="shared" si="27"/>
        <v>0</v>
      </c>
      <c r="AE194" s="476"/>
      <c r="AF194" s="501"/>
      <c r="AG194" s="511">
        <f t="shared" si="43"/>
        <v>5000</v>
      </c>
      <c r="AH194" s="513">
        <f t="shared" si="47"/>
        <v>0</v>
      </c>
      <c r="AI194" s="513">
        <f t="shared" si="44"/>
        <v>0</v>
      </c>
    </row>
    <row r="195" spans="2:35" s="515" customFormat="1" ht="41.4" x14ac:dyDescent="0.25">
      <c r="B195" s="503" t="s">
        <v>298</v>
      </c>
      <c r="C195" s="504" t="s">
        <v>68</v>
      </c>
      <c r="D195" s="504" t="s">
        <v>69</v>
      </c>
      <c r="E195" s="504" t="s">
        <v>283</v>
      </c>
      <c r="F195" s="534" t="s">
        <v>580</v>
      </c>
      <c r="G195" s="511"/>
      <c r="H195" s="508" t="s">
        <v>74</v>
      </c>
      <c r="I195" s="507" t="s">
        <v>581</v>
      </c>
      <c r="J195" s="508" t="s">
        <v>72</v>
      </c>
      <c r="K195" s="508" t="s">
        <v>578</v>
      </c>
      <c r="L195" s="508" t="s">
        <v>301</v>
      </c>
      <c r="M195" s="509" t="s">
        <v>77</v>
      </c>
      <c r="N195" s="509" t="s">
        <v>30</v>
      </c>
      <c r="O195" s="509" t="s">
        <v>30</v>
      </c>
      <c r="P195" s="509" t="s">
        <v>30</v>
      </c>
      <c r="Q195" s="507" t="str">
        <f>I195&amp;"1"</f>
        <v>BAR_SAP-SU-SAPS1</v>
      </c>
      <c r="S195" s="510">
        <v>0.7</v>
      </c>
      <c r="T195" s="511">
        <v>5000000</v>
      </c>
      <c r="U195" s="511" t="s">
        <v>30</v>
      </c>
      <c r="V195" s="511">
        <v>36</v>
      </c>
      <c r="W195" s="511">
        <v>0</v>
      </c>
      <c r="X195" s="512"/>
      <c r="Y195" s="513">
        <f t="shared" si="45"/>
        <v>0</v>
      </c>
      <c r="Z195" s="473"/>
      <c r="AA195" s="499"/>
      <c r="AB195" s="511">
        <f t="shared" si="42"/>
        <v>5000000</v>
      </c>
      <c r="AC195" s="513">
        <f t="shared" si="46"/>
        <v>0</v>
      </c>
      <c r="AD195" s="513">
        <f t="shared" si="27"/>
        <v>0</v>
      </c>
      <c r="AE195" s="476"/>
      <c r="AF195" s="501"/>
      <c r="AG195" s="511">
        <f t="shared" si="43"/>
        <v>5000000</v>
      </c>
      <c r="AH195" s="513">
        <f t="shared" si="47"/>
        <v>0</v>
      </c>
      <c r="AI195" s="513">
        <f t="shared" si="44"/>
        <v>0</v>
      </c>
    </row>
    <row r="196" spans="2:35" s="515" customFormat="1" ht="41.4" x14ac:dyDescent="0.25">
      <c r="B196" s="503" t="s">
        <v>302</v>
      </c>
      <c r="C196" s="504" t="s">
        <v>68</v>
      </c>
      <c r="D196" s="504" t="s">
        <v>69</v>
      </c>
      <c r="E196" s="504" t="s">
        <v>283</v>
      </c>
      <c r="F196" s="534" t="s">
        <v>582</v>
      </c>
      <c r="G196" s="511"/>
      <c r="H196" s="508" t="s">
        <v>74</v>
      </c>
      <c r="I196" s="507" t="s">
        <v>581</v>
      </c>
      <c r="J196" s="508" t="s">
        <v>72</v>
      </c>
      <c r="K196" s="508" t="s">
        <v>578</v>
      </c>
      <c r="L196" s="508" t="s">
        <v>301</v>
      </c>
      <c r="M196" s="509" t="s">
        <v>77</v>
      </c>
      <c r="N196" s="509" t="s">
        <v>30</v>
      </c>
      <c r="O196" s="509" t="s">
        <v>30</v>
      </c>
      <c r="P196" s="509" t="s">
        <v>30</v>
      </c>
      <c r="Q196" s="507" t="str">
        <f>I196&amp;"2"</f>
        <v>BAR_SAP-SU-SAPS2</v>
      </c>
      <c r="S196" s="510">
        <v>0.5</v>
      </c>
      <c r="T196" s="511">
        <v>5000000</v>
      </c>
      <c r="U196" s="511" t="s">
        <v>30</v>
      </c>
      <c r="V196" s="511">
        <v>24</v>
      </c>
      <c r="W196" s="511">
        <v>0</v>
      </c>
      <c r="X196" s="512"/>
      <c r="Y196" s="513">
        <f t="shared" si="45"/>
        <v>0</v>
      </c>
      <c r="Z196" s="473"/>
      <c r="AA196" s="499"/>
      <c r="AB196" s="511">
        <f t="shared" si="42"/>
        <v>5000000</v>
      </c>
      <c r="AC196" s="513">
        <f t="shared" si="46"/>
        <v>0</v>
      </c>
      <c r="AD196" s="513">
        <f t="shared" si="27"/>
        <v>0</v>
      </c>
      <c r="AE196" s="476"/>
      <c r="AF196" s="501"/>
      <c r="AG196" s="511">
        <f t="shared" si="43"/>
        <v>5000000</v>
      </c>
      <c r="AH196" s="513">
        <f t="shared" si="47"/>
        <v>0</v>
      </c>
      <c r="AI196" s="513">
        <f t="shared" si="44"/>
        <v>0</v>
      </c>
    </row>
    <row r="197" spans="2:35" s="515" customFormat="1" ht="41.4" x14ac:dyDescent="0.25">
      <c r="B197" s="503" t="s">
        <v>304</v>
      </c>
      <c r="C197" s="504" t="s">
        <v>68</v>
      </c>
      <c r="D197" s="504" t="s">
        <v>69</v>
      </c>
      <c r="E197" s="504" t="s">
        <v>283</v>
      </c>
      <c r="F197" s="534" t="s">
        <v>583</v>
      </c>
      <c r="G197" s="511"/>
      <c r="H197" s="508" t="s">
        <v>74</v>
      </c>
      <c r="I197" s="507" t="s">
        <v>581</v>
      </c>
      <c r="J197" s="508" t="s">
        <v>72</v>
      </c>
      <c r="K197" s="508" t="s">
        <v>578</v>
      </c>
      <c r="L197" s="508" t="s">
        <v>301</v>
      </c>
      <c r="M197" s="509" t="s">
        <v>77</v>
      </c>
      <c r="N197" s="509" t="s">
        <v>30</v>
      </c>
      <c r="O197" s="509" t="s">
        <v>30</v>
      </c>
      <c r="P197" s="509" t="s">
        <v>30</v>
      </c>
      <c r="Q197" s="507" t="str">
        <f>I197&amp;"2"</f>
        <v>BAR_SAP-SU-SAPS2</v>
      </c>
      <c r="S197" s="510">
        <v>0.3</v>
      </c>
      <c r="T197" s="511">
        <v>5000000</v>
      </c>
      <c r="U197" s="511" t="s">
        <v>30</v>
      </c>
      <c r="V197" s="511">
        <v>12</v>
      </c>
      <c r="W197" s="511">
        <v>0</v>
      </c>
      <c r="X197" s="512"/>
      <c r="Y197" s="513">
        <f t="shared" si="45"/>
        <v>0</v>
      </c>
      <c r="Z197" s="473"/>
      <c r="AA197" s="499"/>
      <c r="AB197" s="511">
        <f t="shared" si="42"/>
        <v>5000000</v>
      </c>
      <c r="AC197" s="513">
        <f t="shared" si="46"/>
        <v>0</v>
      </c>
      <c r="AD197" s="513">
        <f t="shared" si="27"/>
        <v>0</v>
      </c>
      <c r="AE197" s="476"/>
      <c r="AF197" s="501"/>
      <c r="AG197" s="511">
        <f t="shared" si="43"/>
        <v>5000000</v>
      </c>
      <c r="AH197" s="513">
        <f t="shared" si="47"/>
        <v>0</v>
      </c>
      <c r="AI197" s="513">
        <f t="shared" si="44"/>
        <v>0</v>
      </c>
    </row>
    <row r="198" spans="2:35" s="515" customFormat="1" ht="14.4" x14ac:dyDescent="0.25">
      <c r="B198" s="516" t="s">
        <v>584</v>
      </c>
      <c r="C198" s="517" t="s">
        <v>68</v>
      </c>
      <c r="D198" s="517" t="s">
        <v>69</v>
      </c>
      <c r="E198" s="518" t="s">
        <v>446</v>
      </c>
      <c r="F198" s="535"/>
      <c r="G198" s="535"/>
      <c r="H198" s="521"/>
      <c r="I198" s="520"/>
      <c r="J198" s="521"/>
      <c r="K198" s="521"/>
      <c r="L198" s="521"/>
      <c r="M198" s="522"/>
      <c r="N198" s="522"/>
      <c r="O198" s="522"/>
      <c r="P198" s="522"/>
      <c r="Q198" s="520"/>
      <c r="S198" s="523"/>
      <c r="T198" s="524"/>
      <c r="U198" s="524"/>
      <c r="V198" s="524"/>
      <c r="W198" s="524"/>
      <c r="X198" s="525"/>
      <c r="Y198" s="526"/>
      <c r="Z198" s="473"/>
      <c r="AA198" s="499"/>
      <c r="AB198" s="524"/>
      <c r="AC198" s="525"/>
      <c r="AD198" s="526"/>
      <c r="AE198" s="476"/>
      <c r="AF198" s="501"/>
      <c r="AG198" s="524"/>
      <c r="AH198" s="525"/>
      <c r="AI198" s="526"/>
    </row>
    <row r="199" spans="2:35" s="515" customFormat="1" ht="14.4" x14ac:dyDescent="0.25">
      <c r="B199" s="516" t="s">
        <v>585</v>
      </c>
      <c r="C199" s="517" t="s">
        <v>68</v>
      </c>
      <c r="D199" s="517" t="s">
        <v>69</v>
      </c>
      <c r="E199" s="518" t="s">
        <v>446</v>
      </c>
      <c r="F199" s="535"/>
      <c r="G199" s="535"/>
      <c r="H199" s="521"/>
      <c r="I199" s="520"/>
      <c r="J199" s="521"/>
      <c r="K199" s="521"/>
      <c r="L199" s="521"/>
      <c r="M199" s="522"/>
      <c r="N199" s="522"/>
      <c r="O199" s="522"/>
      <c r="P199" s="522"/>
      <c r="Q199" s="520"/>
      <c r="S199" s="523"/>
      <c r="T199" s="524"/>
      <c r="U199" s="524"/>
      <c r="V199" s="524"/>
      <c r="W199" s="524"/>
      <c r="X199" s="525"/>
      <c r="Y199" s="526"/>
      <c r="Z199" s="473"/>
      <c r="AA199" s="499"/>
      <c r="AB199" s="524"/>
      <c r="AC199" s="525"/>
      <c r="AD199" s="526"/>
      <c r="AE199" s="476"/>
      <c r="AF199" s="501"/>
      <c r="AG199" s="524"/>
      <c r="AH199" s="525"/>
      <c r="AI199" s="526"/>
    </row>
    <row r="200" spans="2:35" s="515" customFormat="1" ht="14.4" x14ac:dyDescent="0.25">
      <c r="B200" s="516" t="s">
        <v>586</v>
      </c>
      <c r="C200" s="517" t="s">
        <v>68</v>
      </c>
      <c r="D200" s="517" t="s">
        <v>69</v>
      </c>
      <c r="E200" s="518" t="s">
        <v>446</v>
      </c>
      <c r="F200" s="535"/>
      <c r="G200" s="535"/>
      <c r="H200" s="521"/>
      <c r="I200" s="520"/>
      <c r="J200" s="521"/>
      <c r="K200" s="521"/>
      <c r="L200" s="521"/>
      <c r="M200" s="522"/>
      <c r="N200" s="522"/>
      <c r="O200" s="522"/>
      <c r="P200" s="522"/>
      <c r="Q200" s="520"/>
      <c r="S200" s="523"/>
      <c r="T200" s="524"/>
      <c r="U200" s="524"/>
      <c r="V200" s="524"/>
      <c r="W200" s="524"/>
      <c r="X200" s="525"/>
      <c r="Y200" s="526"/>
      <c r="Z200" s="473"/>
      <c r="AA200" s="499"/>
      <c r="AB200" s="524"/>
      <c r="AC200" s="525"/>
      <c r="AD200" s="526"/>
      <c r="AE200" s="476"/>
      <c r="AF200" s="501"/>
      <c r="AG200" s="524"/>
      <c r="AH200" s="525"/>
      <c r="AI200" s="526"/>
    </row>
    <row r="201" spans="2:35" s="502" customFormat="1" ht="14.4" x14ac:dyDescent="0.25">
      <c r="B201" s="516" t="s">
        <v>587</v>
      </c>
      <c r="C201" s="517" t="s">
        <v>68</v>
      </c>
      <c r="D201" s="517" t="s">
        <v>69</v>
      </c>
      <c r="E201" s="518" t="s">
        <v>446</v>
      </c>
      <c r="F201" s="535"/>
      <c r="G201" s="535"/>
      <c r="H201" s="521"/>
      <c r="I201" s="520"/>
      <c r="J201" s="521"/>
      <c r="K201" s="521"/>
      <c r="L201" s="521"/>
      <c r="M201" s="522"/>
      <c r="N201" s="522"/>
      <c r="O201" s="522"/>
      <c r="P201" s="522"/>
      <c r="Q201" s="520"/>
      <c r="S201" s="523"/>
      <c r="T201" s="524"/>
      <c r="U201" s="524"/>
      <c r="V201" s="524"/>
      <c r="W201" s="524"/>
      <c r="X201" s="525"/>
      <c r="Y201" s="526"/>
      <c r="Z201" s="473"/>
      <c r="AA201" s="499"/>
      <c r="AB201" s="524"/>
      <c r="AC201" s="525"/>
      <c r="AD201" s="526"/>
      <c r="AE201" s="476"/>
      <c r="AF201" s="501"/>
      <c r="AG201" s="524"/>
      <c r="AH201" s="525"/>
      <c r="AI201" s="526"/>
    </row>
    <row r="202" spans="2:35" s="502" customFormat="1" ht="14.4" x14ac:dyDescent="0.25">
      <c r="B202" s="516" t="s">
        <v>588</v>
      </c>
      <c r="C202" s="517" t="s">
        <v>68</v>
      </c>
      <c r="D202" s="517" t="s">
        <v>69</v>
      </c>
      <c r="E202" s="518" t="s">
        <v>446</v>
      </c>
      <c r="F202" s="535"/>
      <c r="G202" s="535"/>
      <c r="H202" s="521"/>
      <c r="I202" s="520"/>
      <c r="J202" s="521"/>
      <c r="K202" s="521"/>
      <c r="L202" s="521"/>
      <c r="M202" s="522"/>
      <c r="N202" s="522"/>
      <c r="O202" s="522"/>
      <c r="P202" s="522"/>
      <c r="Q202" s="520"/>
      <c r="S202" s="523"/>
      <c r="T202" s="524"/>
      <c r="U202" s="524"/>
      <c r="V202" s="524"/>
      <c r="W202" s="524"/>
      <c r="X202" s="525"/>
      <c r="Y202" s="526"/>
      <c r="Z202" s="473"/>
      <c r="AA202" s="499"/>
      <c r="AB202" s="524"/>
      <c r="AC202" s="525"/>
      <c r="AD202" s="526"/>
      <c r="AE202" s="476"/>
      <c r="AF202" s="501"/>
      <c r="AG202" s="524"/>
      <c r="AH202" s="525"/>
      <c r="AI202" s="526"/>
    </row>
    <row r="203" spans="2:35" s="502" customFormat="1" ht="14.4" x14ac:dyDescent="0.25">
      <c r="B203" s="516" t="s">
        <v>589</v>
      </c>
      <c r="C203" s="517" t="s">
        <v>68</v>
      </c>
      <c r="D203" s="517" t="s">
        <v>69</v>
      </c>
      <c r="E203" s="518" t="s">
        <v>446</v>
      </c>
      <c r="F203" s="535"/>
      <c r="G203" s="535"/>
      <c r="H203" s="521"/>
      <c r="I203" s="520"/>
      <c r="J203" s="521"/>
      <c r="K203" s="521"/>
      <c r="L203" s="521"/>
      <c r="M203" s="522"/>
      <c r="N203" s="522"/>
      <c r="O203" s="522"/>
      <c r="P203" s="522"/>
      <c r="Q203" s="520"/>
      <c r="S203" s="523"/>
      <c r="T203" s="524"/>
      <c r="U203" s="524"/>
      <c r="V203" s="524"/>
      <c r="W203" s="524"/>
      <c r="X203" s="525"/>
      <c r="Y203" s="526"/>
      <c r="Z203" s="473"/>
      <c r="AA203" s="499"/>
      <c r="AB203" s="524"/>
      <c r="AC203" s="525"/>
      <c r="AD203" s="526"/>
      <c r="AE203" s="476"/>
      <c r="AF203" s="501"/>
      <c r="AG203" s="524"/>
      <c r="AH203" s="525"/>
      <c r="AI203" s="526"/>
    </row>
    <row r="204" spans="2:35" s="515" customFormat="1" ht="14.4" x14ac:dyDescent="0.25">
      <c r="B204" s="516" t="s">
        <v>590</v>
      </c>
      <c r="C204" s="517" t="s">
        <v>68</v>
      </c>
      <c r="D204" s="517" t="s">
        <v>69</v>
      </c>
      <c r="E204" s="518" t="s">
        <v>446</v>
      </c>
      <c r="F204" s="535"/>
      <c r="G204" s="535"/>
      <c r="H204" s="521"/>
      <c r="I204" s="520"/>
      <c r="J204" s="521"/>
      <c r="K204" s="521"/>
      <c r="L204" s="521"/>
      <c r="M204" s="522"/>
      <c r="N204" s="522"/>
      <c r="O204" s="522"/>
      <c r="P204" s="522"/>
      <c r="Q204" s="520"/>
      <c r="S204" s="523"/>
      <c r="T204" s="524"/>
      <c r="U204" s="524"/>
      <c r="V204" s="524"/>
      <c r="W204" s="524"/>
      <c r="X204" s="525"/>
      <c r="Y204" s="526"/>
      <c r="Z204" s="473"/>
      <c r="AA204" s="499"/>
      <c r="AB204" s="524"/>
      <c r="AC204" s="525"/>
      <c r="AD204" s="526"/>
      <c r="AE204" s="476"/>
      <c r="AF204" s="501"/>
      <c r="AG204" s="524"/>
      <c r="AH204" s="525"/>
      <c r="AI204" s="526"/>
    </row>
    <row r="205" spans="2:35" s="515" customFormat="1" ht="14.4" x14ac:dyDescent="0.25">
      <c r="B205" s="516" t="s">
        <v>591</v>
      </c>
      <c r="C205" s="517" t="s">
        <v>68</v>
      </c>
      <c r="D205" s="517" t="s">
        <v>69</v>
      </c>
      <c r="E205" s="518" t="s">
        <v>446</v>
      </c>
      <c r="F205" s="535"/>
      <c r="G205" s="535"/>
      <c r="H205" s="521"/>
      <c r="I205" s="520"/>
      <c r="J205" s="521"/>
      <c r="K205" s="521"/>
      <c r="L205" s="521"/>
      <c r="M205" s="522"/>
      <c r="N205" s="522"/>
      <c r="O205" s="522"/>
      <c r="P205" s="522"/>
      <c r="Q205" s="520"/>
      <c r="S205" s="523"/>
      <c r="T205" s="524"/>
      <c r="U205" s="524"/>
      <c r="V205" s="524"/>
      <c r="W205" s="524"/>
      <c r="X205" s="525"/>
      <c r="Y205" s="526"/>
      <c r="Z205" s="473"/>
      <c r="AA205" s="499"/>
      <c r="AB205" s="524"/>
      <c r="AC205" s="525"/>
      <c r="AD205" s="526"/>
      <c r="AE205" s="476"/>
      <c r="AF205" s="501"/>
      <c r="AG205" s="524"/>
      <c r="AH205" s="525"/>
      <c r="AI205" s="526"/>
    </row>
    <row r="206" spans="2:35" s="515" customFormat="1" ht="14.4" x14ac:dyDescent="0.25">
      <c r="B206" s="516" t="s">
        <v>592</v>
      </c>
      <c r="C206" s="517" t="s">
        <v>68</v>
      </c>
      <c r="D206" s="517" t="s">
        <v>69</v>
      </c>
      <c r="E206" s="518" t="s">
        <v>446</v>
      </c>
      <c r="F206" s="535"/>
      <c r="G206" s="535"/>
      <c r="H206" s="521"/>
      <c r="I206" s="520"/>
      <c r="J206" s="521"/>
      <c r="K206" s="521"/>
      <c r="L206" s="521"/>
      <c r="M206" s="522"/>
      <c r="N206" s="522"/>
      <c r="O206" s="522"/>
      <c r="P206" s="522"/>
      <c r="Q206" s="520"/>
      <c r="S206" s="523"/>
      <c r="T206" s="524"/>
      <c r="U206" s="524"/>
      <c r="V206" s="524"/>
      <c r="W206" s="524"/>
      <c r="X206" s="525"/>
      <c r="Y206" s="526"/>
      <c r="Z206" s="473"/>
      <c r="AA206" s="499"/>
      <c r="AB206" s="524"/>
      <c r="AC206" s="525"/>
      <c r="AD206" s="526"/>
      <c r="AE206" s="476"/>
      <c r="AF206" s="501"/>
      <c r="AG206" s="524"/>
      <c r="AH206" s="525"/>
      <c r="AI206" s="526"/>
    </row>
    <row r="207" spans="2:35" s="502" customFormat="1" x14ac:dyDescent="0.25">
      <c r="B207" s="528"/>
      <c r="C207" s="528"/>
      <c r="D207" s="528"/>
      <c r="E207" s="528"/>
      <c r="F207" s="528" t="str">
        <f>"Zwischensumme "&amp;E189</f>
        <v>Zwischensumme Scale-Up über die Gesamtlandschaft</v>
      </c>
      <c r="G207" s="528"/>
      <c r="H207" s="528"/>
      <c r="I207" s="528"/>
      <c r="J207" s="528"/>
      <c r="K207" s="528"/>
      <c r="L207" s="528"/>
      <c r="M207" s="528"/>
      <c r="N207" s="528"/>
      <c r="O207" s="528"/>
      <c r="P207" s="528"/>
      <c r="Q207" s="528"/>
      <c r="S207" s="528"/>
      <c r="T207" s="528"/>
      <c r="U207" s="528"/>
      <c r="V207" s="528"/>
      <c r="W207" s="528"/>
      <c r="X207" s="528"/>
      <c r="Y207" s="529">
        <f>SUM(Y189:Y197)</f>
        <v>0</v>
      </c>
      <c r="Z207" s="473"/>
      <c r="AA207" s="499"/>
      <c r="AB207" s="528"/>
      <c r="AC207" s="528"/>
      <c r="AD207" s="529">
        <f>SUM(AD189:AD197)</f>
        <v>0</v>
      </c>
      <c r="AE207" s="476"/>
      <c r="AF207" s="501"/>
      <c r="AG207" s="528"/>
      <c r="AH207" s="528"/>
      <c r="AI207" s="529">
        <f>SUM(AI189:AI197)</f>
        <v>0</v>
      </c>
    </row>
    <row r="208" spans="2:35" s="515" customFormat="1" ht="14.4" x14ac:dyDescent="0.25">
      <c r="B208" s="503" t="s">
        <v>306</v>
      </c>
      <c r="C208" s="504" t="s">
        <v>68</v>
      </c>
      <c r="D208" s="504" t="s">
        <v>69</v>
      </c>
      <c r="E208" s="504" t="s">
        <v>307</v>
      </c>
      <c r="F208" s="534" t="s">
        <v>593</v>
      </c>
      <c r="G208" s="511"/>
      <c r="H208" s="508" t="s">
        <v>72</v>
      </c>
      <c r="I208" s="507" t="s">
        <v>594</v>
      </c>
      <c r="J208" s="508" t="s">
        <v>72</v>
      </c>
      <c r="K208" s="508" t="s">
        <v>75</v>
      </c>
      <c r="L208" s="508" t="s">
        <v>309</v>
      </c>
      <c r="M208" s="509" t="s">
        <v>77</v>
      </c>
      <c r="N208" s="509" t="s">
        <v>310</v>
      </c>
      <c r="O208" s="509" t="s">
        <v>79</v>
      </c>
      <c r="P208" s="509" t="s">
        <v>160</v>
      </c>
      <c r="Q208" s="507" t="str">
        <f>I208</f>
        <v>BAR_SEC-NW-FW</v>
      </c>
      <c r="S208" s="510">
        <v>1</v>
      </c>
      <c r="T208" s="511">
        <v>1</v>
      </c>
      <c r="U208" s="511">
        <v>1</v>
      </c>
      <c r="V208" s="511">
        <v>60</v>
      </c>
      <c r="W208" s="511">
        <v>60</v>
      </c>
      <c r="X208" s="512"/>
      <c r="Y208" s="513">
        <f>S208*T208*V208*X208</f>
        <v>0</v>
      </c>
      <c r="Z208" s="473"/>
      <c r="AA208" s="499"/>
      <c r="AB208" s="511">
        <f>T208</f>
        <v>1</v>
      </c>
      <c r="AC208" s="512"/>
      <c r="AD208" s="513">
        <f t="shared" ref="AD208" si="48">AB208*AC208*12*S208</f>
        <v>0</v>
      </c>
      <c r="AE208" s="476"/>
      <c r="AF208" s="501"/>
      <c r="AG208" s="511">
        <f>T208</f>
        <v>1</v>
      </c>
      <c r="AH208" s="512"/>
      <c r="AI208" s="513">
        <f>AG208*AH208*12*S208</f>
        <v>0</v>
      </c>
    </row>
    <row r="209" spans="2:35" s="515" customFormat="1" ht="14.4" x14ac:dyDescent="0.25">
      <c r="B209" s="516" t="s">
        <v>595</v>
      </c>
      <c r="C209" s="517" t="s">
        <v>68</v>
      </c>
      <c r="D209" s="517" t="s">
        <v>69</v>
      </c>
      <c r="E209" s="518" t="s">
        <v>446</v>
      </c>
      <c r="F209" s="535"/>
      <c r="G209" s="535"/>
      <c r="H209" s="521"/>
      <c r="I209" s="520"/>
      <c r="J209" s="521"/>
      <c r="K209" s="521"/>
      <c r="L209" s="521"/>
      <c r="M209" s="522"/>
      <c r="N209" s="522"/>
      <c r="O209" s="522"/>
      <c r="P209" s="522"/>
      <c r="Q209" s="520"/>
      <c r="S209" s="523"/>
      <c r="T209" s="524"/>
      <c r="U209" s="524"/>
      <c r="V209" s="524"/>
      <c r="W209" s="524"/>
      <c r="X209" s="525"/>
      <c r="Y209" s="526"/>
      <c r="Z209" s="473"/>
      <c r="AA209" s="499"/>
      <c r="AB209" s="524"/>
      <c r="AC209" s="525"/>
      <c r="AD209" s="526"/>
      <c r="AE209" s="476"/>
      <c r="AF209" s="501"/>
      <c r="AG209" s="524"/>
      <c r="AH209" s="525"/>
      <c r="AI209" s="526"/>
    </row>
    <row r="210" spans="2:35" s="502" customFormat="1" x14ac:dyDescent="0.25">
      <c r="B210" s="528"/>
      <c r="C210" s="528"/>
      <c r="D210" s="528"/>
      <c r="E210" s="528"/>
      <c r="F210" s="528" t="str">
        <f>"Zwischensumme "&amp;E208</f>
        <v>Zwischensumme Firewall</v>
      </c>
      <c r="G210" s="528"/>
      <c r="H210" s="528"/>
      <c r="I210" s="528"/>
      <c r="J210" s="528"/>
      <c r="K210" s="528"/>
      <c r="L210" s="528"/>
      <c r="M210" s="528"/>
      <c r="N210" s="528"/>
      <c r="O210" s="528"/>
      <c r="P210" s="528"/>
      <c r="Q210" s="528"/>
      <c r="S210" s="528"/>
      <c r="T210" s="528"/>
      <c r="U210" s="528"/>
      <c r="V210" s="528"/>
      <c r="W210" s="528"/>
      <c r="X210" s="528"/>
      <c r="Y210" s="529">
        <f>SUM(Y208)</f>
        <v>0</v>
      </c>
      <c r="Z210" s="473"/>
      <c r="AA210" s="499"/>
      <c r="AB210" s="528"/>
      <c r="AC210" s="528"/>
      <c r="AD210" s="529">
        <f>SUM(AD208)</f>
        <v>0</v>
      </c>
      <c r="AE210" s="476"/>
      <c r="AF210" s="501"/>
      <c r="AG210" s="528"/>
      <c r="AH210" s="528"/>
      <c r="AI210" s="529">
        <f>SUM(AI208)</f>
        <v>0</v>
      </c>
    </row>
    <row r="211" spans="2:35" s="515" customFormat="1" ht="14.4" x14ac:dyDescent="0.25">
      <c r="B211" s="503" t="s">
        <v>311</v>
      </c>
      <c r="C211" s="504" t="s">
        <v>68</v>
      </c>
      <c r="D211" s="504" t="s">
        <v>69</v>
      </c>
      <c r="E211" s="504" t="s">
        <v>312</v>
      </c>
      <c r="F211" s="534" t="s">
        <v>313</v>
      </c>
      <c r="G211" s="511"/>
      <c r="H211" s="508" t="s">
        <v>72</v>
      </c>
      <c r="I211" s="507" t="s">
        <v>596</v>
      </c>
      <c r="J211" s="508" t="s">
        <v>72</v>
      </c>
      <c r="K211" s="508" t="s">
        <v>75</v>
      </c>
      <c r="L211" s="508" t="s">
        <v>309</v>
      </c>
      <c r="M211" s="509" t="s">
        <v>77</v>
      </c>
      <c r="N211" s="509" t="s">
        <v>310</v>
      </c>
      <c r="O211" s="509" t="s">
        <v>79</v>
      </c>
      <c r="P211" s="509" t="s">
        <v>160</v>
      </c>
      <c r="Q211" s="507" t="str">
        <f>I211</f>
        <v>BAR_CS-II-INAC-INTER</v>
      </c>
      <c r="S211" s="510">
        <v>1</v>
      </c>
      <c r="T211" s="511">
        <v>1</v>
      </c>
      <c r="U211" s="511">
        <v>1</v>
      </c>
      <c r="V211" s="511">
        <v>60</v>
      </c>
      <c r="W211" s="511">
        <v>60</v>
      </c>
      <c r="X211" s="512"/>
      <c r="Y211" s="513">
        <f>S211*T211*V211*X211</f>
        <v>0</v>
      </c>
      <c r="Z211" s="473"/>
      <c r="AA211" s="499"/>
      <c r="AB211" s="511">
        <f>T211</f>
        <v>1</v>
      </c>
      <c r="AC211" s="512"/>
      <c r="AD211" s="513">
        <f t="shared" ref="AD211:AD212" si="49">AB211*AC211*12*S211</f>
        <v>0</v>
      </c>
      <c r="AE211" s="476"/>
      <c r="AF211" s="501"/>
      <c r="AG211" s="511">
        <f>T211</f>
        <v>1</v>
      </c>
      <c r="AH211" s="512"/>
      <c r="AI211" s="513">
        <f>AG211*AH211*12*S211</f>
        <v>0</v>
      </c>
    </row>
    <row r="212" spans="2:35" s="502" customFormat="1" ht="14.4" x14ac:dyDescent="0.25">
      <c r="B212" s="503" t="s">
        <v>315</v>
      </c>
      <c r="C212" s="504" t="s">
        <v>68</v>
      </c>
      <c r="D212" s="504" t="s">
        <v>69</v>
      </c>
      <c r="E212" s="504" t="s">
        <v>316</v>
      </c>
      <c r="F212" s="504" t="s">
        <v>317</v>
      </c>
      <c r="G212" s="511"/>
      <c r="H212" s="508" t="s">
        <v>74</v>
      </c>
      <c r="I212" s="507" t="s">
        <v>597</v>
      </c>
      <c r="J212" s="508" t="s">
        <v>72</v>
      </c>
      <c r="K212" s="508" t="s">
        <v>112</v>
      </c>
      <c r="L212" s="508" t="s">
        <v>319</v>
      </c>
      <c r="M212" s="509" t="s">
        <v>77</v>
      </c>
      <c r="N212" s="509" t="s">
        <v>310</v>
      </c>
      <c r="O212" s="509" t="s">
        <v>79</v>
      </c>
      <c r="P212" s="509" t="s">
        <v>160</v>
      </c>
      <c r="Q212" s="507" t="str">
        <f>I212</f>
        <v>BAR_CS-II-INAC-UPG10</v>
      </c>
      <c r="S212" s="510">
        <v>0.1</v>
      </c>
      <c r="T212" s="511">
        <v>9</v>
      </c>
      <c r="U212" s="511" t="s">
        <v>30</v>
      </c>
      <c r="V212" s="511">
        <v>36</v>
      </c>
      <c r="W212" s="511">
        <v>0</v>
      </c>
      <c r="X212" s="512"/>
      <c r="Y212" s="513">
        <f>S212*T212*V212*X212</f>
        <v>0</v>
      </c>
      <c r="Z212" s="473"/>
      <c r="AA212" s="499"/>
      <c r="AB212" s="511">
        <f>T212</f>
        <v>9</v>
      </c>
      <c r="AC212" s="513">
        <f>X212</f>
        <v>0</v>
      </c>
      <c r="AD212" s="513">
        <f t="shared" si="49"/>
        <v>0</v>
      </c>
      <c r="AE212" s="476"/>
      <c r="AF212" s="501"/>
      <c r="AG212" s="511">
        <f>T212</f>
        <v>9</v>
      </c>
      <c r="AH212" s="513">
        <f>X212</f>
        <v>0</v>
      </c>
      <c r="AI212" s="513">
        <f>AG212*AH212*12*S212</f>
        <v>0</v>
      </c>
    </row>
    <row r="213" spans="2:35" s="515" customFormat="1" ht="14.4" x14ac:dyDescent="0.25">
      <c r="B213" s="516" t="s">
        <v>598</v>
      </c>
      <c r="C213" s="517" t="s">
        <v>68</v>
      </c>
      <c r="D213" s="517" t="s">
        <v>69</v>
      </c>
      <c r="E213" s="518" t="s">
        <v>446</v>
      </c>
      <c r="F213" s="535"/>
      <c r="G213" s="535"/>
      <c r="H213" s="521"/>
      <c r="I213" s="520"/>
      <c r="J213" s="521"/>
      <c r="K213" s="521"/>
      <c r="L213" s="521"/>
      <c r="M213" s="522"/>
      <c r="N213" s="522"/>
      <c r="O213" s="522"/>
      <c r="P213" s="522"/>
      <c r="Q213" s="520"/>
      <c r="S213" s="523"/>
      <c r="T213" s="524"/>
      <c r="U213" s="524"/>
      <c r="V213" s="524"/>
      <c r="W213" s="524"/>
      <c r="X213" s="525"/>
      <c r="Y213" s="526"/>
      <c r="Z213" s="473"/>
      <c r="AA213" s="499"/>
      <c r="AB213" s="524"/>
      <c r="AC213" s="525"/>
      <c r="AD213" s="526"/>
      <c r="AE213" s="476"/>
      <c r="AF213" s="501"/>
      <c r="AG213" s="524"/>
      <c r="AH213" s="525"/>
      <c r="AI213" s="526"/>
    </row>
    <row r="214" spans="2:35" s="502" customFormat="1" ht="14.4" x14ac:dyDescent="0.25">
      <c r="B214" s="516" t="s">
        <v>599</v>
      </c>
      <c r="C214" s="517" t="s">
        <v>68</v>
      </c>
      <c r="D214" s="517" t="s">
        <v>69</v>
      </c>
      <c r="E214" s="518" t="s">
        <v>446</v>
      </c>
      <c r="F214" s="517"/>
      <c r="G214" s="517"/>
      <c r="H214" s="521"/>
      <c r="I214" s="520"/>
      <c r="J214" s="521"/>
      <c r="K214" s="521"/>
      <c r="L214" s="521"/>
      <c r="M214" s="522"/>
      <c r="N214" s="522"/>
      <c r="O214" s="522"/>
      <c r="P214" s="522"/>
      <c r="Q214" s="520"/>
      <c r="S214" s="523"/>
      <c r="T214" s="524"/>
      <c r="U214" s="524"/>
      <c r="V214" s="524"/>
      <c r="W214" s="524"/>
      <c r="X214" s="525"/>
      <c r="Y214" s="526"/>
      <c r="Z214" s="473"/>
      <c r="AA214" s="499"/>
      <c r="AB214" s="524"/>
      <c r="AC214" s="525"/>
      <c r="AD214" s="526"/>
      <c r="AE214" s="476"/>
      <c r="AF214" s="501"/>
      <c r="AG214" s="524"/>
      <c r="AH214" s="525"/>
      <c r="AI214" s="526"/>
    </row>
    <row r="215" spans="2:35" s="502" customFormat="1" x14ac:dyDescent="0.25">
      <c r="B215" s="528"/>
      <c r="C215" s="528"/>
      <c r="D215" s="528"/>
      <c r="E215" s="528"/>
      <c r="F215" s="528" t="str">
        <f>"Zwischensumme "&amp;E211</f>
        <v xml:space="preserve">Zwischensumme Internet </v>
      </c>
      <c r="G215" s="528"/>
      <c r="H215" s="528"/>
      <c r="I215" s="528"/>
      <c r="J215" s="528"/>
      <c r="K215" s="528"/>
      <c r="L215" s="528"/>
      <c r="M215" s="528"/>
      <c r="N215" s="528"/>
      <c r="O215" s="528"/>
      <c r="P215" s="528"/>
      <c r="Q215" s="528"/>
      <c r="S215" s="528"/>
      <c r="T215" s="528"/>
      <c r="U215" s="528"/>
      <c r="V215" s="528"/>
      <c r="W215" s="528"/>
      <c r="X215" s="528"/>
      <c r="Y215" s="529">
        <f>SUM(Y211:Y212)</f>
        <v>0</v>
      </c>
      <c r="Z215" s="473"/>
      <c r="AA215" s="499"/>
      <c r="AB215" s="528"/>
      <c r="AC215" s="528"/>
      <c r="AD215" s="529">
        <f>SUM(AD211:AD212)</f>
        <v>0</v>
      </c>
      <c r="AE215" s="476"/>
      <c r="AF215" s="501"/>
      <c r="AG215" s="528"/>
      <c r="AH215" s="528"/>
      <c r="AI215" s="529">
        <f>SUM(AI211:AI212)</f>
        <v>0</v>
      </c>
    </row>
    <row r="216" spans="2:35" s="515" customFormat="1" ht="41.4" x14ac:dyDescent="0.25">
      <c r="B216" s="503" t="s">
        <v>320</v>
      </c>
      <c r="C216" s="504" t="s">
        <v>68</v>
      </c>
      <c r="D216" s="504" t="s">
        <v>69</v>
      </c>
      <c r="E216" s="536" t="s">
        <v>1073</v>
      </c>
      <c r="F216" s="537" t="s">
        <v>600</v>
      </c>
      <c r="G216" s="511"/>
      <c r="H216" s="508" t="s">
        <v>74</v>
      </c>
      <c r="I216" s="507" t="s">
        <v>601</v>
      </c>
      <c r="J216" s="508" t="s">
        <v>72</v>
      </c>
      <c r="K216" s="508" t="s">
        <v>112</v>
      </c>
      <c r="L216" s="508" t="s">
        <v>324</v>
      </c>
      <c r="M216" s="509" t="s">
        <v>77</v>
      </c>
      <c r="N216" s="509" t="s">
        <v>30</v>
      </c>
      <c r="O216" s="509" t="s">
        <v>30</v>
      </c>
      <c r="P216" s="509" t="s">
        <v>30</v>
      </c>
      <c r="Q216" s="507" t="str">
        <f>I216</f>
        <v>BAR_DC-HS-HE</v>
      </c>
      <c r="S216" s="510">
        <v>1</v>
      </c>
      <c r="T216" s="511">
        <v>80</v>
      </c>
      <c r="U216" s="511" t="s">
        <v>30</v>
      </c>
      <c r="V216" s="511">
        <v>60</v>
      </c>
      <c r="W216" s="511">
        <v>60</v>
      </c>
      <c r="X216" s="512"/>
      <c r="Y216" s="513">
        <f>S216*T216*V216*X216</f>
        <v>0</v>
      </c>
      <c r="Z216" s="473"/>
      <c r="AA216" s="499"/>
      <c r="AB216" s="511">
        <f>T216</f>
        <v>80</v>
      </c>
      <c r="AC216" s="512"/>
      <c r="AD216" s="513">
        <f t="shared" ref="AD216" si="50">AB216*AC216*12*S216</f>
        <v>0</v>
      </c>
      <c r="AE216" s="476"/>
      <c r="AF216" s="501"/>
      <c r="AG216" s="511">
        <f>T216</f>
        <v>80</v>
      </c>
      <c r="AH216" s="512"/>
      <c r="AI216" s="513">
        <f>AG216*AH216*12*S216</f>
        <v>0</v>
      </c>
    </row>
    <row r="217" spans="2:35" s="502" customFormat="1" x14ac:dyDescent="0.25">
      <c r="B217" s="528"/>
      <c r="C217" s="528"/>
      <c r="D217" s="528"/>
      <c r="E217" s="528"/>
      <c r="F217" s="528" t="str">
        <f>"Zwischensumme "&amp;E216</f>
        <v>Zwischensumme Housing - Rackspace 
(nur Bereitstellungsmodell "Dedicated Resources")</v>
      </c>
      <c r="G217" s="528"/>
      <c r="H217" s="528"/>
      <c r="I217" s="528"/>
      <c r="J217" s="528"/>
      <c r="K217" s="528"/>
      <c r="L217" s="528"/>
      <c r="M217" s="528"/>
      <c r="N217" s="528"/>
      <c r="O217" s="528"/>
      <c r="P217" s="528"/>
      <c r="Q217" s="528"/>
      <c r="S217" s="538"/>
      <c r="T217" s="538"/>
      <c r="U217" s="538"/>
      <c r="V217" s="538"/>
      <c r="W217" s="538"/>
      <c r="X217" s="538"/>
      <c r="Y217" s="539">
        <f>SUM(Y216)</f>
        <v>0</v>
      </c>
      <c r="Z217" s="473"/>
      <c r="AA217" s="499"/>
      <c r="AB217" s="538"/>
      <c r="AC217" s="538"/>
      <c r="AD217" s="539">
        <f>SUM(AD216)</f>
        <v>0</v>
      </c>
      <c r="AE217" s="476"/>
      <c r="AF217" s="501"/>
      <c r="AG217" s="538"/>
      <c r="AH217" s="538"/>
      <c r="AI217" s="539">
        <f>SUM(AI216)</f>
        <v>0</v>
      </c>
    </row>
    <row r="218" spans="2:35" x14ac:dyDescent="0.25">
      <c r="F218" s="707" t="s">
        <v>325</v>
      </c>
      <c r="G218" s="708"/>
      <c r="H218" s="708"/>
      <c r="I218" s="708"/>
      <c r="J218" s="708"/>
      <c r="K218" s="708"/>
      <c r="L218" s="708"/>
      <c r="M218" s="708"/>
      <c r="N218" s="708"/>
      <c r="O218" s="708"/>
      <c r="P218" s="708"/>
      <c r="Q218" s="709"/>
      <c r="R218" s="502"/>
      <c r="S218" s="710"/>
      <c r="T218" s="711"/>
      <c r="U218" s="711"/>
      <c r="V218" s="711"/>
      <c r="W218" s="711"/>
      <c r="X218" s="711"/>
      <c r="Y218" s="540">
        <f>Y217+Y215+Y210+Y207+Y188+Y168+Y85+Y82+Y38+Y32</f>
        <v>0</v>
      </c>
      <c r="AA218" s="499"/>
      <c r="AB218" s="541"/>
      <c r="AC218" s="542"/>
      <c r="AD218" s="540">
        <f>AD217+AD215+AD210+AD207+AD188+AD168+AD85+AD82+AD38+AD32</f>
        <v>0</v>
      </c>
      <c r="AF218" s="501"/>
      <c r="AG218" s="541"/>
      <c r="AH218" s="542"/>
      <c r="AI218" s="540">
        <f>AI217+AI215+AI210+AI207+AI188+AI168+AI85+AI82+AI38+AI32</f>
        <v>0</v>
      </c>
    </row>
    <row r="219" spans="2:35" x14ac:dyDescent="0.25">
      <c r="G219" s="543"/>
      <c r="H219" s="474"/>
      <c r="K219" s="475"/>
      <c r="L219" s="472"/>
      <c r="P219" s="474"/>
      <c r="Q219" s="515"/>
      <c r="R219" s="502"/>
      <c r="S219" s="544"/>
      <c r="T219" s="544"/>
      <c r="U219" s="544"/>
      <c r="V219" s="544"/>
      <c r="W219" s="544"/>
      <c r="X219" s="544"/>
      <c r="Y219" s="447"/>
      <c r="AA219" s="499"/>
      <c r="AB219" s="544"/>
      <c r="AC219" s="447"/>
      <c r="AD219" s="544"/>
      <c r="AF219" s="476"/>
      <c r="AG219" s="476"/>
    </row>
    <row r="220" spans="2:35" ht="55.2" x14ac:dyDescent="0.25">
      <c r="B220" s="488" t="s">
        <v>36</v>
      </c>
      <c r="C220" s="488" t="s">
        <v>37</v>
      </c>
      <c r="D220" s="488" t="s">
        <v>38</v>
      </c>
      <c r="E220" s="489" t="s">
        <v>39</v>
      </c>
      <c r="F220" s="490" t="s">
        <v>326</v>
      </c>
      <c r="G220" s="491" t="s">
        <v>427</v>
      </c>
      <c r="H220" s="492" t="s">
        <v>41</v>
      </c>
      <c r="I220" s="493" t="s">
        <v>327</v>
      </c>
      <c r="J220" s="494" t="s">
        <v>43</v>
      </c>
      <c r="K220" s="494" t="s">
        <v>44</v>
      </c>
      <c r="L220" s="494" t="s">
        <v>45</v>
      </c>
      <c r="M220" s="494" t="s">
        <v>46</v>
      </c>
      <c r="N220" s="495" t="s">
        <v>47</v>
      </c>
      <c r="O220" s="495" t="s">
        <v>48</v>
      </c>
      <c r="P220" s="495" t="s">
        <v>49</v>
      </c>
      <c r="Q220" s="493" t="s">
        <v>50</v>
      </c>
      <c r="R220" s="502"/>
      <c r="S220" s="492" t="s">
        <v>602</v>
      </c>
      <c r="T220" s="492" t="s">
        <v>52</v>
      </c>
      <c r="U220" s="492" t="s">
        <v>53</v>
      </c>
      <c r="V220" s="492" t="s">
        <v>54</v>
      </c>
      <c r="W220" s="492" t="s">
        <v>55</v>
      </c>
      <c r="X220" s="497" t="s">
        <v>56</v>
      </c>
      <c r="Y220" s="498" t="s">
        <v>603</v>
      </c>
      <c r="AA220" s="499"/>
      <c r="AB220" s="492" t="s">
        <v>431</v>
      </c>
      <c r="AC220" s="497" t="s">
        <v>432</v>
      </c>
      <c r="AD220" s="500" t="s">
        <v>433</v>
      </c>
      <c r="AF220" s="501"/>
      <c r="AG220" s="492" t="s">
        <v>434</v>
      </c>
      <c r="AH220" s="497" t="s">
        <v>435</v>
      </c>
      <c r="AI220" s="500" t="s">
        <v>436</v>
      </c>
    </row>
    <row r="221" spans="2:35" s="515" customFormat="1" ht="14.4" x14ac:dyDescent="0.25">
      <c r="B221" s="545" t="s">
        <v>330</v>
      </c>
      <c r="C221" s="504" t="s">
        <v>331</v>
      </c>
      <c r="D221" s="504" t="s">
        <v>331</v>
      </c>
      <c r="E221" s="504" t="s">
        <v>332</v>
      </c>
      <c r="F221" s="504" t="s">
        <v>604</v>
      </c>
      <c r="G221" s="511"/>
      <c r="H221" s="508" t="s">
        <v>74</v>
      </c>
      <c r="I221" s="507" t="s">
        <v>605</v>
      </c>
      <c r="J221" s="509" t="s">
        <v>72</v>
      </c>
      <c r="K221" s="508" t="s">
        <v>112</v>
      </c>
      <c r="L221" s="504" t="s">
        <v>335</v>
      </c>
      <c r="M221" s="504" t="s">
        <v>336</v>
      </c>
      <c r="N221" s="509" t="s">
        <v>30</v>
      </c>
      <c r="O221" s="509" t="s">
        <v>30</v>
      </c>
      <c r="P221" s="509" t="s">
        <v>30</v>
      </c>
      <c r="Q221" s="507" t="str">
        <f>I221</f>
        <v>BAR_SR-SI-SB</v>
      </c>
      <c r="R221" s="502"/>
      <c r="S221" s="510">
        <v>1</v>
      </c>
      <c r="T221" s="511">
        <v>250</v>
      </c>
      <c r="U221" s="511" t="s">
        <v>30</v>
      </c>
      <c r="V221" s="511" t="s">
        <v>30</v>
      </c>
      <c r="W221" s="511" t="s">
        <v>30</v>
      </c>
      <c r="X221" s="512"/>
      <c r="Y221" s="513">
        <f>S221*T221*X221</f>
        <v>0</v>
      </c>
      <c r="Z221" s="473"/>
      <c r="AA221" s="499"/>
      <c r="AB221" s="511">
        <f>T221*0.2</f>
        <v>50</v>
      </c>
      <c r="AC221" s="513">
        <f>X221</f>
        <v>0</v>
      </c>
      <c r="AD221" s="513">
        <f>AB221*AC221*S221</f>
        <v>0</v>
      </c>
      <c r="AE221" s="476"/>
      <c r="AF221" s="501"/>
      <c r="AG221" s="511">
        <f>T221*0.2</f>
        <v>50</v>
      </c>
      <c r="AH221" s="513">
        <f>X221</f>
        <v>0</v>
      </c>
      <c r="AI221" s="513">
        <f t="shared" ref="AI221:AI226" si="51">AG221*AH221*S221</f>
        <v>0</v>
      </c>
    </row>
    <row r="222" spans="2:35" s="515" customFormat="1" ht="14.4" x14ac:dyDescent="0.25">
      <c r="B222" s="545" t="s">
        <v>337</v>
      </c>
      <c r="C222" s="504" t="s">
        <v>331</v>
      </c>
      <c r="D222" s="504" t="s">
        <v>331</v>
      </c>
      <c r="E222" s="504" t="s">
        <v>332</v>
      </c>
      <c r="F222" s="504" t="s">
        <v>606</v>
      </c>
      <c r="G222" s="511"/>
      <c r="H222" s="508" t="s">
        <v>74</v>
      </c>
      <c r="I222" s="507" t="s">
        <v>607</v>
      </c>
      <c r="J222" s="509" t="s">
        <v>72</v>
      </c>
      <c r="K222" s="508" t="s">
        <v>112</v>
      </c>
      <c r="L222" s="504" t="s">
        <v>335</v>
      </c>
      <c r="M222" s="504" t="s">
        <v>336</v>
      </c>
      <c r="N222" s="509" t="s">
        <v>30</v>
      </c>
      <c r="O222" s="509" t="s">
        <v>30</v>
      </c>
      <c r="P222" s="509" t="s">
        <v>30</v>
      </c>
      <c r="Q222" s="507" t="str">
        <f>I222</f>
        <v>BAR_SR-SI-SR</v>
      </c>
      <c r="R222" s="473"/>
      <c r="S222" s="510">
        <v>1</v>
      </c>
      <c r="T222" s="511">
        <v>200</v>
      </c>
      <c r="U222" s="511" t="s">
        <v>30</v>
      </c>
      <c r="V222" s="511" t="s">
        <v>30</v>
      </c>
      <c r="W222" s="511" t="s">
        <v>30</v>
      </c>
      <c r="X222" s="512"/>
      <c r="Y222" s="513">
        <f t="shared" ref="Y222:Y241" si="52">S222*T222*X222</f>
        <v>0</v>
      </c>
      <c r="Z222" s="473"/>
      <c r="AA222" s="499"/>
      <c r="AB222" s="511">
        <f t="shared" ref="AB222:AB225" si="53">T222*0.2</f>
        <v>40</v>
      </c>
      <c r="AC222" s="513">
        <f t="shared" ref="AC222:AC241" si="54">X222</f>
        <v>0</v>
      </c>
      <c r="AD222" s="513">
        <f>AB222*AC222*S222</f>
        <v>0</v>
      </c>
      <c r="AE222" s="476"/>
      <c r="AF222" s="501"/>
      <c r="AG222" s="511">
        <f t="shared" ref="AG222:AG225" si="55">T222*0.2</f>
        <v>40</v>
      </c>
      <c r="AH222" s="513">
        <f t="shared" ref="AH222:AH241" si="56">X222</f>
        <v>0</v>
      </c>
      <c r="AI222" s="513">
        <f t="shared" si="51"/>
        <v>0</v>
      </c>
    </row>
    <row r="223" spans="2:35" s="515" customFormat="1" ht="14.4" x14ac:dyDescent="0.25">
      <c r="B223" s="545" t="s">
        <v>340</v>
      </c>
      <c r="C223" s="504" t="s">
        <v>331</v>
      </c>
      <c r="D223" s="504" t="s">
        <v>331</v>
      </c>
      <c r="E223" s="504" t="s">
        <v>332</v>
      </c>
      <c r="F223" s="504" t="s">
        <v>341</v>
      </c>
      <c r="G223" s="511"/>
      <c r="H223" s="508" t="s">
        <v>74</v>
      </c>
      <c r="I223" s="507" t="s">
        <v>608</v>
      </c>
      <c r="J223" s="509" t="s">
        <v>72</v>
      </c>
      <c r="K223" s="508" t="s">
        <v>112</v>
      </c>
      <c r="L223" s="504" t="s">
        <v>335</v>
      </c>
      <c r="M223" s="504" t="s">
        <v>336</v>
      </c>
      <c r="N223" s="509" t="s">
        <v>30</v>
      </c>
      <c r="O223" s="509" t="s">
        <v>30</v>
      </c>
      <c r="P223" s="509" t="s">
        <v>30</v>
      </c>
      <c r="Q223" s="507" t="str">
        <f>I223</f>
        <v>BAR_SR-SI-FW</v>
      </c>
      <c r="R223" s="473"/>
      <c r="S223" s="510">
        <v>1</v>
      </c>
      <c r="T223" s="511">
        <v>1000</v>
      </c>
      <c r="U223" s="511" t="s">
        <v>30</v>
      </c>
      <c r="V223" s="511" t="s">
        <v>30</v>
      </c>
      <c r="W223" s="511" t="s">
        <v>30</v>
      </c>
      <c r="X223" s="512"/>
      <c r="Y223" s="513">
        <f t="shared" si="52"/>
        <v>0</v>
      </c>
      <c r="Z223" s="473"/>
      <c r="AA223" s="499"/>
      <c r="AB223" s="511">
        <f t="shared" si="53"/>
        <v>200</v>
      </c>
      <c r="AC223" s="513">
        <f t="shared" si="54"/>
        <v>0</v>
      </c>
      <c r="AD223" s="513">
        <f t="shared" ref="AD223:AD241" si="57">AB223*AC223*S223</f>
        <v>0</v>
      </c>
      <c r="AE223" s="476"/>
      <c r="AF223" s="501"/>
      <c r="AG223" s="511">
        <f t="shared" si="55"/>
        <v>200</v>
      </c>
      <c r="AH223" s="513">
        <f t="shared" si="56"/>
        <v>0</v>
      </c>
      <c r="AI223" s="513">
        <f t="shared" si="51"/>
        <v>0</v>
      </c>
    </row>
    <row r="224" spans="2:35" s="515" customFormat="1" ht="14.4" x14ac:dyDescent="0.25">
      <c r="B224" s="545" t="s">
        <v>343</v>
      </c>
      <c r="C224" s="504" t="s">
        <v>331</v>
      </c>
      <c r="D224" s="504" t="s">
        <v>331</v>
      </c>
      <c r="E224" s="504" t="s">
        <v>332</v>
      </c>
      <c r="F224" s="504" t="s">
        <v>344</v>
      </c>
      <c r="G224" s="511"/>
      <c r="H224" s="508" t="s">
        <v>74</v>
      </c>
      <c r="I224" s="507" t="s">
        <v>609</v>
      </c>
      <c r="J224" s="509" t="s">
        <v>72</v>
      </c>
      <c r="K224" s="508" t="s">
        <v>112</v>
      </c>
      <c r="L224" s="504" t="s">
        <v>335</v>
      </c>
      <c r="M224" s="504" t="s">
        <v>336</v>
      </c>
      <c r="N224" s="509" t="s">
        <v>30</v>
      </c>
      <c r="O224" s="509" t="s">
        <v>30</v>
      </c>
      <c r="P224" s="509" t="s">
        <v>30</v>
      </c>
      <c r="Q224" s="507" t="str">
        <f t="shared" ref="Q224:Q226" si="58">I224</f>
        <v>BAR_SR-SI-SU</v>
      </c>
      <c r="R224" s="473"/>
      <c r="S224" s="510">
        <v>1</v>
      </c>
      <c r="T224" s="511">
        <v>100</v>
      </c>
      <c r="U224" s="511" t="s">
        <v>30</v>
      </c>
      <c r="V224" s="511" t="s">
        <v>30</v>
      </c>
      <c r="W224" s="511" t="s">
        <v>30</v>
      </c>
      <c r="X224" s="512"/>
      <c r="Y224" s="513">
        <f t="shared" si="52"/>
        <v>0</v>
      </c>
      <c r="Z224" s="473"/>
      <c r="AA224" s="499"/>
      <c r="AB224" s="511">
        <f t="shared" si="53"/>
        <v>20</v>
      </c>
      <c r="AC224" s="513">
        <f t="shared" si="54"/>
        <v>0</v>
      </c>
      <c r="AD224" s="513">
        <f t="shared" si="57"/>
        <v>0</v>
      </c>
      <c r="AE224" s="476"/>
      <c r="AF224" s="501"/>
      <c r="AG224" s="511">
        <f t="shared" si="55"/>
        <v>20</v>
      </c>
      <c r="AH224" s="513">
        <f t="shared" si="56"/>
        <v>0</v>
      </c>
      <c r="AI224" s="513">
        <f t="shared" si="51"/>
        <v>0</v>
      </c>
    </row>
    <row r="225" spans="2:35" s="515" customFormat="1" ht="14.4" x14ac:dyDescent="0.25">
      <c r="B225" s="545" t="s">
        <v>346</v>
      </c>
      <c r="C225" s="504" t="s">
        <v>331</v>
      </c>
      <c r="D225" s="504" t="s">
        <v>331</v>
      </c>
      <c r="E225" s="504" t="s">
        <v>332</v>
      </c>
      <c r="F225" s="504" t="s">
        <v>347</v>
      </c>
      <c r="G225" s="511"/>
      <c r="H225" s="508" t="s">
        <v>74</v>
      </c>
      <c r="I225" s="507" t="s">
        <v>610</v>
      </c>
      <c r="J225" s="509" t="s">
        <v>72</v>
      </c>
      <c r="K225" s="508" t="s">
        <v>112</v>
      </c>
      <c r="L225" s="504" t="s">
        <v>335</v>
      </c>
      <c r="M225" s="504" t="s">
        <v>336</v>
      </c>
      <c r="N225" s="509" t="s">
        <v>30</v>
      </c>
      <c r="O225" s="509" t="s">
        <v>30</v>
      </c>
      <c r="P225" s="509" t="s">
        <v>30</v>
      </c>
      <c r="Q225" s="507" t="str">
        <f t="shared" si="58"/>
        <v>BAR_SR-SI-WV</v>
      </c>
      <c r="R225" s="473"/>
      <c r="S225" s="510">
        <v>1</v>
      </c>
      <c r="T225" s="511">
        <v>125</v>
      </c>
      <c r="U225" s="511" t="s">
        <v>30</v>
      </c>
      <c r="V225" s="511" t="s">
        <v>30</v>
      </c>
      <c r="W225" s="511" t="s">
        <v>30</v>
      </c>
      <c r="X225" s="512"/>
      <c r="Y225" s="513">
        <f t="shared" si="52"/>
        <v>0</v>
      </c>
      <c r="Z225" s="473"/>
      <c r="AA225" s="499"/>
      <c r="AB225" s="511">
        <f t="shared" si="53"/>
        <v>25</v>
      </c>
      <c r="AC225" s="513">
        <f t="shared" si="54"/>
        <v>0</v>
      </c>
      <c r="AD225" s="513">
        <f t="shared" si="57"/>
        <v>0</v>
      </c>
      <c r="AE225" s="476"/>
      <c r="AF225" s="501"/>
      <c r="AG225" s="511">
        <f t="shared" si="55"/>
        <v>25</v>
      </c>
      <c r="AH225" s="513">
        <f t="shared" si="56"/>
        <v>0</v>
      </c>
      <c r="AI225" s="513">
        <f t="shared" si="51"/>
        <v>0</v>
      </c>
    </row>
    <row r="226" spans="2:35" s="515" customFormat="1" ht="14.4" x14ac:dyDescent="0.25">
      <c r="B226" s="545" t="s">
        <v>349</v>
      </c>
      <c r="C226" s="504" t="s">
        <v>331</v>
      </c>
      <c r="D226" s="504" t="s">
        <v>331</v>
      </c>
      <c r="E226" s="546" t="s">
        <v>332</v>
      </c>
      <c r="F226" s="546" t="s">
        <v>350</v>
      </c>
      <c r="G226" s="547"/>
      <c r="H226" s="548" t="s">
        <v>74</v>
      </c>
      <c r="I226" s="549" t="s">
        <v>611</v>
      </c>
      <c r="J226" s="550" t="s">
        <v>72</v>
      </c>
      <c r="K226" s="548" t="s">
        <v>112</v>
      </c>
      <c r="L226" s="546" t="s">
        <v>335</v>
      </c>
      <c r="M226" s="546" t="s">
        <v>336</v>
      </c>
      <c r="N226" s="550" t="s">
        <v>30</v>
      </c>
      <c r="O226" s="550" t="s">
        <v>30</v>
      </c>
      <c r="P226" s="550" t="s">
        <v>30</v>
      </c>
      <c r="Q226" s="549" t="str">
        <f t="shared" si="58"/>
        <v>BAR_SR-SI-GI</v>
      </c>
      <c r="R226" s="473"/>
      <c r="S226" s="551">
        <v>0.25</v>
      </c>
      <c r="T226" s="547">
        <v>1</v>
      </c>
      <c r="U226" s="511" t="s">
        <v>30</v>
      </c>
      <c r="V226" s="547" t="s">
        <v>30</v>
      </c>
      <c r="W226" s="547" t="s">
        <v>30</v>
      </c>
      <c r="X226" s="552"/>
      <c r="Y226" s="513">
        <f t="shared" si="52"/>
        <v>0</v>
      </c>
      <c r="Z226" s="473"/>
      <c r="AA226" s="499"/>
      <c r="AB226" s="547">
        <v>1</v>
      </c>
      <c r="AC226" s="553">
        <f t="shared" si="54"/>
        <v>0</v>
      </c>
      <c r="AD226" s="513">
        <f t="shared" si="57"/>
        <v>0</v>
      </c>
      <c r="AE226" s="476"/>
      <c r="AF226" s="501"/>
      <c r="AG226" s="547">
        <v>1</v>
      </c>
      <c r="AH226" s="553">
        <f t="shared" si="56"/>
        <v>0</v>
      </c>
      <c r="AI226" s="513">
        <f t="shared" si="51"/>
        <v>0</v>
      </c>
    </row>
    <row r="227" spans="2:35" s="502" customFormat="1" x14ac:dyDescent="0.25">
      <c r="B227" s="528"/>
      <c r="C227" s="554"/>
      <c r="D227" s="528"/>
      <c r="E227" s="528"/>
      <c r="F227" s="528" t="str">
        <f>"Zwischensumme "&amp;E221</f>
        <v>Zwischensumme Service Request - Infrastruktur</v>
      </c>
      <c r="G227" s="528"/>
      <c r="H227" s="528"/>
      <c r="I227" s="528"/>
      <c r="J227" s="555"/>
      <c r="K227" s="528"/>
      <c r="L227" s="528"/>
      <c r="M227" s="528"/>
      <c r="N227" s="528"/>
      <c r="O227" s="528"/>
      <c r="P227" s="528"/>
      <c r="Q227" s="528"/>
      <c r="S227" s="528"/>
      <c r="T227" s="528"/>
      <c r="U227" s="528"/>
      <c r="V227" s="528"/>
      <c r="W227" s="528"/>
      <c r="X227" s="528"/>
      <c r="Y227" s="529">
        <f>SUM(Y221:Y226)</f>
        <v>0</v>
      </c>
      <c r="Z227" s="473"/>
      <c r="AA227" s="499"/>
      <c r="AB227" s="528"/>
      <c r="AC227" s="528"/>
      <c r="AD227" s="529">
        <f>SUM(AD221:AD226)</f>
        <v>0</v>
      </c>
      <c r="AE227" s="476"/>
      <c r="AF227" s="501"/>
      <c r="AG227" s="528"/>
      <c r="AH227" s="528"/>
      <c r="AI227" s="529">
        <f>SUM(AI221:AI226)</f>
        <v>0</v>
      </c>
    </row>
    <row r="228" spans="2:35" s="515" customFormat="1" ht="14.4" x14ac:dyDescent="0.25">
      <c r="B228" s="545" t="s">
        <v>352</v>
      </c>
      <c r="C228" s="504" t="s">
        <v>331</v>
      </c>
      <c r="D228" s="556" t="s">
        <v>331</v>
      </c>
      <c r="E228" s="556" t="s">
        <v>353</v>
      </c>
      <c r="F228" s="557" t="s">
        <v>354</v>
      </c>
      <c r="G228" s="558"/>
      <c r="H228" s="559" t="s">
        <v>74</v>
      </c>
      <c r="I228" s="560" t="s">
        <v>612</v>
      </c>
      <c r="J228" s="561" t="s">
        <v>72</v>
      </c>
      <c r="K228" s="559" t="s">
        <v>112</v>
      </c>
      <c r="L228" s="556" t="s">
        <v>335</v>
      </c>
      <c r="M228" s="556" t="s">
        <v>336</v>
      </c>
      <c r="N228" s="561" t="s">
        <v>30</v>
      </c>
      <c r="O228" s="561" t="s">
        <v>30</v>
      </c>
      <c r="P228" s="561" t="s">
        <v>30</v>
      </c>
      <c r="Q228" s="560" t="str">
        <f t="shared" ref="Q228:Q241" si="59">I228</f>
        <v>BAR_SR-SB-ZSH</v>
      </c>
      <c r="R228" s="473"/>
      <c r="S228" s="562">
        <v>0.25</v>
      </c>
      <c r="T228" s="558">
        <v>5</v>
      </c>
      <c r="U228" s="511" t="s">
        <v>30</v>
      </c>
      <c r="V228" s="558" t="s">
        <v>30</v>
      </c>
      <c r="W228" s="558" t="s">
        <v>30</v>
      </c>
      <c r="X228" s="563"/>
      <c r="Y228" s="513">
        <f t="shared" si="52"/>
        <v>0</v>
      </c>
      <c r="Z228" s="473"/>
      <c r="AA228" s="499"/>
      <c r="AB228" s="558">
        <f>T228*0.2</f>
        <v>1</v>
      </c>
      <c r="AC228" s="564">
        <f t="shared" si="54"/>
        <v>0</v>
      </c>
      <c r="AD228" s="513">
        <f t="shared" si="57"/>
        <v>0</v>
      </c>
      <c r="AE228" s="476"/>
      <c r="AF228" s="501"/>
      <c r="AG228" s="558">
        <f>T228*0.2</f>
        <v>1</v>
      </c>
      <c r="AH228" s="564">
        <f t="shared" si="56"/>
        <v>0</v>
      </c>
      <c r="AI228" s="513">
        <f t="shared" ref="AI228:AI241" si="60">AG228*AH228*S228</f>
        <v>0</v>
      </c>
    </row>
    <row r="229" spans="2:35" s="515" customFormat="1" ht="14.4" x14ac:dyDescent="0.25">
      <c r="B229" s="545" t="s">
        <v>356</v>
      </c>
      <c r="C229" s="504" t="s">
        <v>331</v>
      </c>
      <c r="D229" s="504" t="s">
        <v>331</v>
      </c>
      <c r="E229" s="504" t="s">
        <v>353</v>
      </c>
      <c r="F229" s="565" t="s">
        <v>357</v>
      </c>
      <c r="G229" s="511"/>
      <c r="H229" s="508" t="s">
        <v>74</v>
      </c>
      <c r="I229" s="507" t="s">
        <v>613</v>
      </c>
      <c r="J229" s="509" t="s">
        <v>72</v>
      </c>
      <c r="K229" s="508" t="s">
        <v>112</v>
      </c>
      <c r="L229" s="504" t="s">
        <v>335</v>
      </c>
      <c r="M229" s="504" t="s">
        <v>336</v>
      </c>
      <c r="N229" s="509" t="s">
        <v>30</v>
      </c>
      <c r="O229" s="509" t="s">
        <v>30</v>
      </c>
      <c r="P229" s="509" t="s">
        <v>30</v>
      </c>
      <c r="Q229" s="507" t="str">
        <f t="shared" si="59"/>
        <v>BAR_SR-SB-HDI</v>
      </c>
      <c r="R229" s="473"/>
      <c r="S229" s="510">
        <v>0.25</v>
      </c>
      <c r="T229" s="511">
        <v>5</v>
      </c>
      <c r="U229" s="511" t="s">
        <v>30</v>
      </c>
      <c r="V229" s="511" t="s">
        <v>30</v>
      </c>
      <c r="W229" s="511" t="s">
        <v>30</v>
      </c>
      <c r="X229" s="512"/>
      <c r="Y229" s="513">
        <f t="shared" si="52"/>
        <v>0</v>
      </c>
      <c r="Z229" s="473"/>
      <c r="AA229" s="499"/>
      <c r="AB229" s="511">
        <f t="shared" ref="AB229:AB239" si="61">T229*0.2</f>
        <v>1</v>
      </c>
      <c r="AC229" s="513">
        <f t="shared" si="54"/>
        <v>0</v>
      </c>
      <c r="AD229" s="513">
        <f t="shared" si="57"/>
        <v>0</v>
      </c>
      <c r="AE229" s="476"/>
      <c r="AF229" s="501"/>
      <c r="AG229" s="511">
        <f t="shared" ref="AG229:AG239" si="62">T229*0.2</f>
        <v>1</v>
      </c>
      <c r="AH229" s="513">
        <f t="shared" si="56"/>
        <v>0</v>
      </c>
      <c r="AI229" s="513">
        <f t="shared" si="60"/>
        <v>0</v>
      </c>
    </row>
    <row r="230" spans="2:35" s="515" customFormat="1" ht="14.4" x14ac:dyDescent="0.25">
      <c r="B230" s="545" t="s">
        <v>359</v>
      </c>
      <c r="C230" s="504" t="s">
        <v>331</v>
      </c>
      <c r="D230" s="504" t="s">
        <v>331</v>
      </c>
      <c r="E230" s="504" t="s">
        <v>353</v>
      </c>
      <c r="F230" s="566" t="s">
        <v>360</v>
      </c>
      <c r="G230" s="511"/>
      <c r="H230" s="508" t="s">
        <v>74</v>
      </c>
      <c r="I230" s="507" t="s">
        <v>614</v>
      </c>
      <c r="J230" s="509" t="s">
        <v>72</v>
      </c>
      <c r="K230" s="508" t="s">
        <v>112</v>
      </c>
      <c r="L230" s="504" t="s">
        <v>335</v>
      </c>
      <c r="M230" s="504" t="s">
        <v>336</v>
      </c>
      <c r="N230" s="509" t="s">
        <v>30</v>
      </c>
      <c r="O230" s="509" t="s">
        <v>30</v>
      </c>
      <c r="P230" s="509" t="s">
        <v>30</v>
      </c>
      <c r="Q230" s="507" t="str">
        <f t="shared" si="59"/>
        <v>BAR_SR-SB-DA</v>
      </c>
      <c r="R230" s="473"/>
      <c r="S230" s="510">
        <v>0.25</v>
      </c>
      <c r="T230" s="511">
        <v>2</v>
      </c>
      <c r="U230" s="511" t="s">
        <v>30</v>
      </c>
      <c r="V230" s="511" t="s">
        <v>30</v>
      </c>
      <c r="W230" s="511" t="s">
        <v>30</v>
      </c>
      <c r="X230" s="512"/>
      <c r="Y230" s="513">
        <f t="shared" si="52"/>
        <v>0</v>
      </c>
      <c r="Z230" s="473"/>
      <c r="AA230" s="499"/>
      <c r="AB230" s="511">
        <v>1</v>
      </c>
      <c r="AC230" s="513">
        <f t="shared" si="54"/>
        <v>0</v>
      </c>
      <c r="AD230" s="513">
        <f t="shared" si="57"/>
        <v>0</v>
      </c>
      <c r="AE230" s="476"/>
      <c r="AF230" s="501"/>
      <c r="AG230" s="511">
        <v>1</v>
      </c>
      <c r="AH230" s="513">
        <f t="shared" si="56"/>
        <v>0</v>
      </c>
      <c r="AI230" s="513">
        <f t="shared" si="60"/>
        <v>0</v>
      </c>
    </row>
    <row r="231" spans="2:35" s="515" customFormat="1" ht="14.4" x14ac:dyDescent="0.25">
      <c r="B231" s="545" t="s">
        <v>362</v>
      </c>
      <c r="C231" s="504" t="s">
        <v>331</v>
      </c>
      <c r="D231" s="504" t="s">
        <v>331</v>
      </c>
      <c r="E231" s="504" t="s">
        <v>353</v>
      </c>
      <c r="F231" s="566" t="s">
        <v>363</v>
      </c>
      <c r="G231" s="511"/>
      <c r="H231" s="508" t="s">
        <v>74</v>
      </c>
      <c r="I231" s="507" t="s">
        <v>615</v>
      </c>
      <c r="J231" s="509" t="s">
        <v>72</v>
      </c>
      <c r="K231" s="508" t="s">
        <v>112</v>
      </c>
      <c r="L231" s="504" t="s">
        <v>335</v>
      </c>
      <c r="M231" s="504" t="s">
        <v>336</v>
      </c>
      <c r="N231" s="509" t="s">
        <v>30</v>
      </c>
      <c r="O231" s="509" t="s">
        <v>30</v>
      </c>
      <c r="P231" s="509" t="s">
        <v>30</v>
      </c>
      <c r="Q231" s="507" t="str">
        <f t="shared" si="59"/>
        <v>BAR_SR-SB-TK</v>
      </c>
      <c r="R231" s="473"/>
      <c r="S231" s="510">
        <v>0.25</v>
      </c>
      <c r="T231" s="511">
        <v>10</v>
      </c>
      <c r="U231" s="511" t="s">
        <v>30</v>
      </c>
      <c r="V231" s="511" t="s">
        <v>30</v>
      </c>
      <c r="W231" s="511" t="s">
        <v>30</v>
      </c>
      <c r="X231" s="512"/>
      <c r="Y231" s="513">
        <f t="shared" si="52"/>
        <v>0</v>
      </c>
      <c r="Z231" s="473"/>
      <c r="AA231" s="499"/>
      <c r="AB231" s="511">
        <f t="shared" si="61"/>
        <v>2</v>
      </c>
      <c r="AC231" s="513">
        <f t="shared" si="54"/>
        <v>0</v>
      </c>
      <c r="AD231" s="513">
        <f t="shared" si="57"/>
        <v>0</v>
      </c>
      <c r="AE231" s="476"/>
      <c r="AF231" s="501"/>
      <c r="AG231" s="511">
        <f t="shared" si="62"/>
        <v>2</v>
      </c>
      <c r="AH231" s="513">
        <f t="shared" si="56"/>
        <v>0</v>
      </c>
      <c r="AI231" s="513">
        <f t="shared" si="60"/>
        <v>0</v>
      </c>
    </row>
    <row r="232" spans="2:35" s="515" customFormat="1" ht="14.4" x14ac:dyDescent="0.25">
      <c r="B232" s="545" t="s">
        <v>365</v>
      </c>
      <c r="C232" s="504" t="s">
        <v>331</v>
      </c>
      <c r="D232" s="504" t="s">
        <v>331</v>
      </c>
      <c r="E232" s="504" t="s">
        <v>353</v>
      </c>
      <c r="F232" s="566" t="s">
        <v>366</v>
      </c>
      <c r="G232" s="511"/>
      <c r="H232" s="508" t="s">
        <v>74</v>
      </c>
      <c r="I232" s="507" t="s">
        <v>616</v>
      </c>
      <c r="J232" s="509" t="s">
        <v>72</v>
      </c>
      <c r="K232" s="508" t="s">
        <v>112</v>
      </c>
      <c r="L232" s="504" t="s">
        <v>335</v>
      </c>
      <c r="M232" s="504" t="s">
        <v>336</v>
      </c>
      <c r="N232" s="509" t="s">
        <v>30</v>
      </c>
      <c r="O232" s="509" t="s">
        <v>30</v>
      </c>
      <c r="P232" s="509" t="s">
        <v>30</v>
      </c>
      <c r="Q232" s="507" t="str">
        <f t="shared" si="59"/>
        <v>BAR_SR-SB-LV</v>
      </c>
      <c r="R232" s="473"/>
      <c r="S232" s="510">
        <v>0.5</v>
      </c>
      <c r="T232" s="511">
        <v>5</v>
      </c>
      <c r="U232" s="511" t="s">
        <v>30</v>
      </c>
      <c r="V232" s="511" t="s">
        <v>30</v>
      </c>
      <c r="W232" s="511" t="s">
        <v>30</v>
      </c>
      <c r="X232" s="512"/>
      <c r="Y232" s="513">
        <f t="shared" si="52"/>
        <v>0</v>
      </c>
      <c r="Z232" s="473"/>
      <c r="AA232" s="499"/>
      <c r="AB232" s="511">
        <f t="shared" si="61"/>
        <v>1</v>
      </c>
      <c r="AC232" s="513">
        <f t="shared" si="54"/>
        <v>0</v>
      </c>
      <c r="AD232" s="513">
        <f t="shared" si="57"/>
        <v>0</v>
      </c>
      <c r="AE232" s="476"/>
      <c r="AF232" s="501"/>
      <c r="AG232" s="511">
        <f t="shared" si="62"/>
        <v>1</v>
      </c>
      <c r="AH232" s="513">
        <f t="shared" si="56"/>
        <v>0</v>
      </c>
      <c r="AI232" s="513">
        <f t="shared" si="60"/>
        <v>0</v>
      </c>
    </row>
    <row r="233" spans="2:35" s="515" customFormat="1" ht="14.4" x14ac:dyDescent="0.25">
      <c r="B233" s="545" t="s">
        <v>368</v>
      </c>
      <c r="C233" s="504" t="s">
        <v>331</v>
      </c>
      <c r="D233" s="504" t="s">
        <v>331</v>
      </c>
      <c r="E233" s="504" t="s">
        <v>353</v>
      </c>
      <c r="F233" s="566" t="s">
        <v>369</v>
      </c>
      <c r="G233" s="511"/>
      <c r="H233" s="508" t="s">
        <v>74</v>
      </c>
      <c r="I233" s="507" t="s">
        <v>617</v>
      </c>
      <c r="J233" s="509" t="s">
        <v>72</v>
      </c>
      <c r="K233" s="508" t="s">
        <v>112</v>
      </c>
      <c r="L233" s="504" t="s">
        <v>335</v>
      </c>
      <c r="M233" s="504" t="s">
        <v>336</v>
      </c>
      <c r="N233" s="509" t="s">
        <v>30</v>
      </c>
      <c r="O233" s="509" t="s">
        <v>30</v>
      </c>
      <c r="P233" s="509" t="s">
        <v>30</v>
      </c>
      <c r="Q233" s="507" t="str">
        <f t="shared" si="59"/>
        <v>BAR_SR-SB-RC</v>
      </c>
      <c r="R233" s="473"/>
      <c r="S233" s="510">
        <v>0.25</v>
      </c>
      <c r="T233" s="511">
        <v>2</v>
      </c>
      <c r="U233" s="511" t="s">
        <v>30</v>
      </c>
      <c r="V233" s="511" t="s">
        <v>30</v>
      </c>
      <c r="W233" s="511" t="s">
        <v>30</v>
      </c>
      <c r="X233" s="512"/>
      <c r="Y233" s="513">
        <f t="shared" si="52"/>
        <v>0</v>
      </c>
      <c r="Z233" s="473"/>
      <c r="AA233" s="499"/>
      <c r="AB233" s="511">
        <v>1</v>
      </c>
      <c r="AC233" s="513">
        <f t="shared" si="54"/>
        <v>0</v>
      </c>
      <c r="AD233" s="513">
        <f t="shared" si="57"/>
        <v>0</v>
      </c>
      <c r="AE233" s="476"/>
      <c r="AF233" s="501"/>
      <c r="AG233" s="511">
        <v>1</v>
      </c>
      <c r="AH233" s="513">
        <f t="shared" si="56"/>
        <v>0</v>
      </c>
      <c r="AI233" s="513">
        <f t="shared" si="60"/>
        <v>0</v>
      </c>
    </row>
    <row r="234" spans="2:35" s="515" customFormat="1" ht="14.4" x14ac:dyDescent="0.25">
      <c r="B234" s="545" t="s">
        <v>371</v>
      </c>
      <c r="C234" s="504" t="s">
        <v>331</v>
      </c>
      <c r="D234" s="504" t="s">
        <v>331</v>
      </c>
      <c r="E234" s="504" t="s">
        <v>353</v>
      </c>
      <c r="F234" s="566" t="s">
        <v>372</v>
      </c>
      <c r="G234" s="511"/>
      <c r="H234" s="508" t="s">
        <v>74</v>
      </c>
      <c r="I234" s="507" t="s">
        <v>618</v>
      </c>
      <c r="J234" s="509" t="s">
        <v>72</v>
      </c>
      <c r="K234" s="508" t="s">
        <v>112</v>
      </c>
      <c r="L234" s="504" t="s">
        <v>335</v>
      </c>
      <c r="M234" s="504" t="s">
        <v>336</v>
      </c>
      <c r="N234" s="509" t="s">
        <v>30</v>
      </c>
      <c r="O234" s="509" t="s">
        <v>30</v>
      </c>
      <c r="P234" s="509" t="s">
        <v>30</v>
      </c>
      <c r="Q234" s="507" t="str">
        <f t="shared" si="59"/>
        <v>BAR_SR-SB-RO</v>
      </c>
      <c r="R234" s="473"/>
      <c r="S234" s="510">
        <v>0.25</v>
      </c>
      <c r="T234" s="511">
        <v>5</v>
      </c>
      <c r="U234" s="511" t="s">
        <v>30</v>
      </c>
      <c r="V234" s="511" t="s">
        <v>30</v>
      </c>
      <c r="W234" s="511" t="s">
        <v>30</v>
      </c>
      <c r="X234" s="512"/>
      <c r="Y234" s="513">
        <f t="shared" si="52"/>
        <v>0</v>
      </c>
      <c r="Z234" s="473"/>
      <c r="AA234" s="499"/>
      <c r="AB234" s="511">
        <f t="shared" si="61"/>
        <v>1</v>
      </c>
      <c r="AC234" s="513">
        <f t="shared" si="54"/>
        <v>0</v>
      </c>
      <c r="AD234" s="513">
        <f t="shared" si="57"/>
        <v>0</v>
      </c>
      <c r="AE234" s="476"/>
      <c r="AF234" s="501"/>
      <c r="AG234" s="511">
        <f t="shared" si="62"/>
        <v>1</v>
      </c>
      <c r="AH234" s="513">
        <f t="shared" si="56"/>
        <v>0</v>
      </c>
      <c r="AI234" s="513">
        <f t="shared" si="60"/>
        <v>0</v>
      </c>
    </row>
    <row r="235" spans="2:35" s="515" customFormat="1" ht="14.4" x14ac:dyDescent="0.25">
      <c r="B235" s="545" t="s">
        <v>374</v>
      </c>
      <c r="C235" s="504" t="s">
        <v>331</v>
      </c>
      <c r="D235" s="504" t="s">
        <v>331</v>
      </c>
      <c r="E235" s="504" t="s">
        <v>353</v>
      </c>
      <c r="F235" s="566" t="s">
        <v>375</v>
      </c>
      <c r="G235" s="511"/>
      <c r="H235" s="508" t="s">
        <v>74</v>
      </c>
      <c r="I235" s="507" t="s">
        <v>619</v>
      </c>
      <c r="J235" s="509" t="s">
        <v>72</v>
      </c>
      <c r="K235" s="508" t="s">
        <v>112</v>
      </c>
      <c r="L235" s="504" t="s">
        <v>335</v>
      </c>
      <c r="M235" s="504" t="s">
        <v>336</v>
      </c>
      <c r="N235" s="509" t="s">
        <v>30</v>
      </c>
      <c r="O235" s="509" t="s">
        <v>30</v>
      </c>
      <c r="P235" s="509" t="s">
        <v>30</v>
      </c>
      <c r="Q235" s="507" t="str">
        <f t="shared" si="59"/>
        <v>BAR_SR-SB-LA</v>
      </c>
      <c r="R235" s="473"/>
      <c r="S235" s="510">
        <v>0.75</v>
      </c>
      <c r="T235" s="511">
        <v>50</v>
      </c>
      <c r="U235" s="511" t="s">
        <v>30</v>
      </c>
      <c r="V235" s="511" t="s">
        <v>30</v>
      </c>
      <c r="W235" s="511" t="s">
        <v>30</v>
      </c>
      <c r="X235" s="512"/>
      <c r="Y235" s="513">
        <f t="shared" si="52"/>
        <v>0</v>
      </c>
      <c r="Z235" s="473"/>
      <c r="AA235" s="499"/>
      <c r="AB235" s="511">
        <f t="shared" si="61"/>
        <v>10</v>
      </c>
      <c r="AC235" s="513">
        <f t="shared" si="54"/>
        <v>0</v>
      </c>
      <c r="AD235" s="513">
        <f t="shared" si="57"/>
        <v>0</v>
      </c>
      <c r="AE235" s="476"/>
      <c r="AF235" s="501"/>
      <c r="AG235" s="511">
        <f t="shared" si="62"/>
        <v>10</v>
      </c>
      <c r="AH235" s="513">
        <f t="shared" si="56"/>
        <v>0</v>
      </c>
      <c r="AI235" s="513">
        <f t="shared" si="60"/>
        <v>0</v>
      </c>
    </row>
    <row r="236" spans="2:35" s="515" customFormat="1" ht="14.4" x14ac:dyDescent="0.25">
      <c r="B236" s="545" t="s">
        <v>377</v>
      </c>
      <c r="C236" s="504" t="s">
        <v>331</v>
      </c>
      <c r="D236" s="504" t="s">
        <v>331</v>
      </c>
      <c r="E236" s="504" t="s">
        <v>353</v>
      </c>
      <c r="F236" s="566" t="s">
        <v>378</v>
      </c>
      <c r="G236" s="511"/>
      <c r="H236" s="508" t="s">
        <v>74</v>
      </c>
      <c r="I236" s="507" t="s">
        <v>620</v>
      </c>
      <c r="J236" s="509" t="s">
        <v>72</v>
      </c>
      <c r="K236" s="508" t="s">
        <v>112</v>
      </c>
      <c r="L236" s="504" t="s">
        <v>335</v>
      </c>
      <c r="M236" s="504" t="s">
        <v>336</v>
      </c>
      <c r="N236" s="509" t="s">
        <v>30</v>
      </c>
      <c r="O236" s="509" t="s">
        <v>30</v>
      </c>
      <c r="P236" s="509" t="s">
        <v>30</v>
      </c>
      <c r="Q236" s="507" t="str">
        <f t="shared" si="59"/>
        <v>BAR_SR-SB-KC</v>
      </c>
      <c r="R236" s="473"/>
      <c r="S236" s="510">
        <v>0.25</v>
      </c>
      <c r="T236" s="511">
        <v>1</v>
      </c>
      <c r="U236" s="511" t="s">
        <v>30</v>
      </c>
      <c r="V236" s="511" t="s">
        <v>30</v>
      </c>
      <c r="W236" s="511" t="s">
        <v>30</v>
      </c>
      <c r="X236" s="512"/>
      <c r="Y236" s="513">
        <f t="shared" si="52"/>
        <v>0</v>
      </c>
      <c r="Z236" s="473"/>
      <c r="AA236" s="499"/>
      <c r="AB236" s="511">
        <v>1</v>
      </c>
      <c r="AC236" s="513">
        <f t="shared" si="54"/>
        <v>0</v>
      </c>
      <c r="AD236" s="513">
        <f t="shared" si="57"/>
        <v>0</v>
      </c>
      <c r="AE236" s="476"/>
      <c r="AF236" s="501"/>
      <c r="AG236" s="511">
        <v>1</v>
      </c>
      <c r="AH236" s="513">
        <f t="shared" si="56"/>
        <v>0</v>
      </c>
      <c r="AI236" s="513">
        <f t="shared" si="60"/>
        <v>0</v>
      </c>
    </row>
    <row r="237" spans="2:35" s="515" customFormat="1" ht="14.4" x14ac:dyDescent="0.25">
      <c r="B237" s="545" t="s">
        <v>380</v>
      </c>
      <c r="C237" s="504" t="s">
        <v>331</v>
      </c>
      <c r="D237" s="504" t="s">
        <v>331</v>
      </c>
      <c r="E237" s="504" t="s">
        <v>353</v>
      </c>
      <c r="F237" s="566" t="s">
        <v>381</v>
      </c>
      <c r="G237" s="511"/>
      <c r="H237" s="508" t="s">
        <v>74</v>
      </c>
      <c r="I237" s="507" t="s">
        <v>621</v>
      </c>
      <c r="J237" s="509" t="s">
        <v>72</v>
      </c>
      <c r="K237" s="508" t="s">
        <v>112</v>
      </c>
      <c r="L237" s="504" t="s">
        <v>335</v>
      </c>
      <c r="M237" s="504" t="s">
        <v>336</v>
      </c>
      <c r="N237" s="509" t="s">
        <v>30</v>
      </c>
      <c r="O237" s="509" t="s">
        <v>30</v>
      </c>
      <c r="P237" s="509" t="s">
        <v>30</v>
      </c>
      <c r="Q237" s="507" t="str">
        <f t="shared" si="59"/>
        <v>BAR_SR-SB-IM</v>
      </c>
      <c r="R237" s="473"/>
      <c r="S237" s="510">
        <v>0.5</v>
      </c>
      <c r="T237" s="511">
        <v>10</v>
      </c>
      <c r="U237" s="511" t="s">
        <v>30</v>
      </c>
      <c r="V237" s="511" t="s">
        <v>30</v>
      </c>
      <c r="W237" s="511" t="s">
        <v>30</v>
      </c>
      <c r="X237" s="512"/>
      <c r="Y237" s="513">
        <f t="shared" si="52"/>
        <v>0</v>
      </c>
      <c r="Z237" s="473"/>
      <c r="AA237" s="499"/>
      <c r="AB237" s="511">
        <f t="shared" si="61"/>
        <v>2</v>
      </c>
      <c r="AC237" s="513">
        <f t="shared" si="54"/>
        <v>0</v>
      </c>
      <c r="AD237" s="513">
        <f t="shared" si="57"/>
        <v>0</v>
      </c>
      <c r="AE237" s="476"/>
      <c r="AF237" s="501"/>
      <c r="AG237" s="511">
        <f t="shared" si="62"/>
        <v>2</v>
      </c>
      <c r="AH237" s="513">
        <f t="shared" si="56"/>
        <v>0</v>
      </c>
      <c r="AI237" s="513">
        <f t="shared" si="60"/>
        <v>0</v>
      </c>
    </row>
    <row r="238" spans="2:35" s="515" customFormat="1" ht="14.4" x14ac:dyDescent="0.25">
      <c r="B238" s="545" t="s">
        <v>383</v>
      </c>
      <c r="C238" s="504" t="s">
        <v>331</v>
      </c>
      <c r="D238" s="504" t="s">
        <v>331</v>
      </c>
      <c r="E238" s="504" t="s">
        <v>353</v>
      </c>
      <c r="F238" s="566" t="s">
        <v>384</v>
      </c>
      <c r="G238" s="511"/>
      <c r="H238" s="508" t="s">
        <v>74</v>
      </c>
      <c r="I238" s="507" t="s">
        <v>622</v>
      </c>
      <c r="J238" s="509" t="s">
        <v>72</v>
      </c>
      <c r="K238" s="508" t="s">
        <v>112</v>
      </c>
      <c r="L238" s="504" t="s">
        <v>335</v>
      </c>
      <c r="M238" s="504" t="s">
        <v>336</v>
      </c>
      <c r="N238" s="509" t="s">
        <v>30</v>
      </c>
      <c r="O238" s="509" t="s">
        <v>30</v>
      </c>
      <c r="P238" s="509" t="s">
        <v>30</v>
      </c>
      <c r="Q238" s="507" t="str">
        <f t="shared" si="59"/>
        <v>BAR_SR-SB-AM</v>
      </c>
      <c r="R238" s="473"/>
      <c r="S238" s="510">
        <v>0.5</v>
      </c>
      <c r="T238" s="511">
        <v>10</v>
      </c>
      <c r="U238" s="511" t="s">
        <v>30</v>
      </c>
      <c r="V238" s="511" t="s">
        <v>30</v>
      </c>
      <c r="W238" s="511" t="s">
        <v>30</v>
      </c>
      <c r="X238" s="512"/>
      <c r="Y238" s="513">
        <f t="shared" si="52"/>
        <v>0</v>
      </c>
      <c r="Z238" s="473"/>
      <c r="AA238" s="499"/>
      <c r="AB238" s="511">
        <f t="shared" si="61"/>
        <v>2</v>
      </c>
      <c r="AC238" s="513">
        <f t="shared" si="54"/>
        <v>0</v>
      </c>
      <c r="AD238" s="513">
        <f t="shared" si="57"/>
        <v>0</v>
      </c>
      <c r="AE238" s="476"/>
      <c r="AF238" s="501"/>
      <c r="AG238" s="511">
        <f t="shared" si="62"/>
        <v>2</v>
      </c>
      <c r="AH238" s="513">
        <f t="shared" si="56"/>
        <v>0</v>
      </c>
      <c r="AI238" s="513">
        <f t="shared" si="60"/>
        <v>0</v>
      </c>
    </row>
    <row r="239" spans="2:35" s="515" customFormat="1" ht="14.4" x14ac:dyDescent="0.25">
      <c r="B239" s="545" t="s">
        <v>386</v>
      </c>
      <c r="C239" s="504" t="s">
        <v>331</v>
      </c>
      <c r="D239" s="504" t="s">
        <v>331</v>
      </c>
      <c r="E239" s="504" t="s">
        <v>353</v>
      </c>
      <c r="F239" s="566" t="s">
        <v>387</v>
      </c>
      <c r="G239" s="511"/>
      <c r="H239" s="508" t="s">
        <v>74</v>
      </c>
      <c r="I239" s="507" t="s">
        <v>623</v>
      </c>
      <c r="J239" s="509" t="s">
        <v>72</v>
      </c>
      <c r="K239" s="508" t="s">
        <v>112</v>
      </c>
      <c r="L239" s="504" t="s">
        <v>335</v>
      </c>
      <c r="M239" s="504" t="s">
        <v>336</v>
      </c>
      <c r="N239" s="509" t="s">
        <v>30</v>
      </c>
      <c r="O239" s="509" t="s">
        <v>30</v>
      </c>
      <c r="P239" s="509" t="s">
        <v>30</v>
      </c>
      <c r="Q239" s="507" t="str">
        <f t="shared" si="59"/>
        <v>BAR_SR-SB-EM</v>
      </c>
      <c r="R239" s="473"/>
      <c r="S239" s="510">
        <v>0.5</v>
      </c>
      <c r="T239" s="511">
        <v>10</v>
      </c>
      <c r="U239" s="511" t="s">
        <v>30</v>
      </c>
      <c r="V239" s="511" t="s">
        <v>30</v>
      </c>
      <c r="W239" s="511" t="s">
        <v>30</v>
      </c>
      <c r="X239" s="512"/>
      <c r="Y239" s="513">
        <f t="shared" si="52"/>
        <v>0</v>
      </c>
      <c r="Z239" s="473"/>
      <c r="AA239" s="499"/>
      <c r="AB239" s="511">
        <f t="shared" si="61"/>
        <v>2</v>
      </c>
      <c r="AC239" s="513">
        <f t="shared" si="54"/>
        <v>0</v>
      </c>
      <c r="AD239" s="513">
        <f t="shared" si="57"/>
        <v>0</v>
      </c>
      <c r="AE239" s="476"/>
      <c r="AF239" s="501"/>
      <c r="AG239" s="511">
        <f t="shared" si="62"/>
        <v>2</v>
      </c>
      <c r="AH239" s="513">
        <f t="shared" si="56"/>
        <v>0</v>
      </c>
      <c r="AI239" s="513">
        <f t="shared" si="60"/>
        <v>0</v>
      </c>
    </row>
    <row r="240" spans="2:35" s="515" customFormat="1" ht="14.4" x14ac:dyDescent="0.25">
      <c r="B240" s="545" t="s">
        <v>389</v>
      </c>
      <c r="C240" s="504" t="s">
        <v>331</v>
      </c>
      <c r="D240" s="504" t="s">
        <v>331</v>
      </c>
      <c r="E240" s="504" t="s">
        <v>353</v>
      </c>
      <c r="F240" s="566" t="s">
        <v>390</v>
      </c>
      <c r="G240" s="511"/>
      <c r="H240" s="508" t="s">
        <v>74</v>
      </c>
      <c r="I240" s="507" t="s">
        <v>624</v>
      </c>
      <c r="J240" s="509" t="s">
        <v>72</v>
      </c>
      <c r="K240" s="508" t="s">
        <v>112</v>
      </c>
      <c r="L240" s="504" t="s">
        <v>335</v>
      </c>
      <c r="M240" s="504" t="s">
        <v>336</v>
      </c>
      <c r="N240" s="509" t="s">
        <v>30</v>
      </c>
      <c r="O240" s="509" t="s">
        <v>30</v>
      </c>
      <c r="P240" s="509" t="s">
        <v>30</v>
      </c>
      <c r="Q240" s="507" t="str">
        <f t="shared" si="59"/>
        <v>BAR_SR-SB-DR</v>
      </c>
      <c r="R240" s="473"/>
      <c r="S240" s="510">
        <v>0.25</v>
      </c>
      <c r="T240" s="511">
        <v>1</v>
      </c>
      <c r="U240" s="511" t="s">
        <v>30</v>
      </c>
      <c r="V240" s="511" t="s">
        <v>30</v>
      </c>
      <c r="W240" s="511" t="s">
        <v>30</v>
      </c>
      <c r="X240" s="512"/>
      <c r="Y240" s="513">
        <f t="shared" si="52"/>
        <v>0</v>
      </c>
      <c r="Z240" s="473"/>
      <c r="AA240" s="499"/>
      <c r="AB240" s="511">
        <v>1</v>
      </c>
      <c r="AC240" s="513">
        <f t="shared" si="54"/>
        <v>0</v>
      </c>
      <c r="AD240" s="513">
        <f t="shared" si="57"/>
        <v>0</v>
      </c>
      <c r="AE240" s="476"/>
      <c r="AF240" s="501"/>
      <c r="AG240" s="511">
        <v>1</v>
      </c>
      <c r="AH240" s="513">
        <f t="shared" si="56"/>
        <v>0</v>
      </c>
      <c r="AI240" s="513">
        <f t="shared" si="60"/>
        <v>0</v>
      </c>
    </row>
    <row r="241" spans="2:35" s="515" customFormat="1" ht="14.4" x14ac:dyDescent="0.25">
      <c r="B241" s="567" t="s">
        <v>392</v>
      </c>
      <c r="C241" s="546" t="s">
        <v>331</v>
      </c>
      <c r="D241" s="546" t="s">
        <v>331</v>
      </c>
      <c r="E241" s="546" t="s">
        <v>353</v>
      </c>
      <c r="F241" s="568" t="s">
        <v>393</v>
      </c>
      <c r="G241" s="547"/>
      <c r="H241" s="548" t="s">
        <v>74</v>
      </c>
      <c r="I241" s="549" t="s">
        <v>625</v>
      </c>
      <c r="J241" s="550" t="s">
        <v>72</v>
      </c>
      <c r="K241" s="548" t="s">
        <v>112</v>
      </c>
      <c r="L241" s="546" t="s">
        <v>335</v>
      </c>
      <c r="M241" s="546" t="s">
        <v>336</v>
      </c>
      <c r="N241" s="550" t="s">
        <v>30</v>
      </c>
      <c r="O241" s="550" t="s">
        <v>30</v>
      </c>
      <c r="P241" s="550" t="s">
        <v>30</v>
      </c>
      <c r="Q241" s="549" t="str">
        <f t="shared" si="59"/>
        <v>BAR_SR-SB-DS</v>
      </c>
      <c r="R241" s="473"/>
      <c r="S241" s="551">
        <v>0.25</v>
      </c>
      <c r="T241" s="547">
        <v>1</v>
      </c>
      <c r="U241" s="511" t="s">
        <v>30</v>
      </c>
      <c r="V241" s="547" t="s">
        <v>30</v>
      </c>
      <c r="W241" s="547" t="s">
        <v>30</v>
      </c>
      <c r="X241" s="552"/>
      <c r="Y241" s="553">
        <f t="shared" si="52"/>
        <v>0</v>
      </c>
      <c r="Z241" s="473"/>
      <c r="AA241" s="499"/>
      <c r="AB241" s="547">
        <v>1</v>
      </c>
      <c r="AC241" s="553">
        <f t="shared" si="54"/>
        <v>0</v>
      </c>
      <c r="AD241" s="553">
        <f t="shared" si="57"/>
        <v>0</v>
      </c>
      <c r="AE241" s="476"/>
      <c r="AF241" s="501"/>
      <c r="AG241" s="547">
        <v>1</v>
      </c>
      <c r="AH241" s="553">
        <f t="shared" si="56"/>
        <v>0</v>
      </c>
      <c r="AI241" s="553">
        <f t="shared" si="60"/>
        <v>0</v>
      </c>
    </row>
    <row r="242" spans="2:35" s="502" customFormat="1" x14ac:dyDescent="0.25">
      <c r="B242" s="554"/>
      <c r="C242" s="569"/>
      <c r="D242" s="528"/>
      <c r="E242" s="528"/>
      <c r="F242" s="528" t="str">
        <f>"Zwischensumme "&amp;E228</f>
        <v>Zwischensumme Service Request -SAP Basis</v>
      </c>
      <c r="G242" s="569"/>
      <c r="H242" s="569"/>
      <c r="I242" s="569"/>
      <c r="J242" s="569"/>
      <c r="K242" s="569"/>
      <c r="L242" s="569"/>
      <c r="M242" s="569"/>
      <c r="N242" s="569"/>
      <c r="O242" s="569"/>
      <c r="P242" s="569"/>
      <c r="Q242" s="570"/>
      <c r="S242" s="528"/>
      <c r="T242" s="528"/>
      <c r="U242" s="528"/>
      <c r="V242" s="528"/>
      <c r="W242" s="528"/>
      <c r="X242" s="528"/>
      <c r="Y242" s="529">
        <f>SUM(Y228:Y241)</f>
        <v>0</v>
      </c>
      <c r="Z242" s="473"/>
      <c r="AA242" s="499"/>
      <c r="AB242" s="528"/>
      <c r="AC242" s="528"/>
      <c r="AD242" s="529">
        <f>SUM(AD228:AD241)</f>
        <v>0</v>
      </c>
      <c r="AE242" s="476"/>
      <c r="AF242" s="501"/>
      <c r="AG242" s="528"/>
      <c r="AH242" s="528"/>
      <c r="AI242" s="529">
        <f>SUM(AI228:AI241)</f>
        <v>0</v>
      </c>
    </row>
    <row r="243" spans="2:35" x14ac:dyDescent="0.25">
      <c r="F243" s="707" t="s">
        <v>626</v>
      </c>
      <c r="G243" s="708"/>
      <c r="H243" s="708"/>
      <c r="I243" s="708"/>
      <c r="J243" s="708"/>
      <c r="K243" s="708"/>
      <c r="L243" s="708"/>
      <c r="M243" s="708"/>
      <c r="N243" s="708"/>
      <c r="O243" s="708"/>
      <c r="P243" s="708"/>
      <c r="Q243" s="709"/>
      <c r="R243" s="502"/>
      <c r="S243" s="710"/>
      <c r="T243" s="711"/>
      <c r="U243" s="711"/>
      <c r="V243" s="711"/>
      <c r="W243" s="711"/>
      <c r="X243" s="711"/>
      <c r="Y243" s="540">
        <f>Y242+Y227</f>
        <v>0</v>
      </c>
      <c r="AA243" s="499"/>
      <c r="AB243" s="541"/>
      <c r="AC243" s="542"/>
      <c r="AD243" s="540">
        <f>AD242+AD227</f>
        <v>0</v>
      </c>
      <c r="AF243" s="501"/>
      <c r="AG243" s="541"/>
      <c r="AH243" s="542"/>
      <c r="AI243" s="540">
        <f>AI242+AI227</f>
        <v>0</v>
      </c>
    </row>
    <row r="244" spans="2:35" x14ac:dyDescent="0.25">
      <c r="S244" s="515"/>
      <c r="T244" s="515"/>
      <c r="U244" s="515"/>
      <c r="V244" s="515"/>
      <c r="X244" s="571"/>
      <c r="Y244" s="515"/>
      <c r="AA244" s="515"/>
      <c r="AB244" s="515"/>
      <c r="AC244" s="571"/>
      <c r="AD244" s="571"/>
      <c r="AF244" s="572"/>
      <c r="AG244" s="515"/>
      <c r="AH244" s="571"/>
      <c r="AI244" s="571"/>
    </row>
    <row r="245" spans="2:35" ht="20.100000000000001" customHeight="1" x14ac:dyDescent="0.25">
      <c r="D245" s="473"/>
      <c r="E245" s="473"/>
      <c r="H245" s="473"/>
      <c r="I245" s="473"/>
      <c r="J245" s="473"/>
      <c r="K245" s="473"/>
      <c r="L245" s="473"/>
      <c r="M245" s="473"/>
      <c r="N245" s="473"/>
      <c r="O245" s="473"/>
      <c r="P245" s="473"/>
      <c r="Q245" s="473"/>
      <c r="S245" s="515"/>
      <c r="T245" s="515"/>
      <c r="U245" s="701" t="s">
        <v>627</v>
      </c>
      <c r="V245" s="706"/>
      <c r="W245" s="706"/>
      <c r="X245" s="702"/>
      <c r="Y245" s="573">
        <f>Y243+Y218</f>
        <v>0</v>
      </c>
      <c r="AB245" s="701" t="s">
        <v>628</v>
      </c>
      <c r="AC245" s="702"/>
      <c r="AD245" s="573">
        <f>AD243+AD218</f>
        <v>0</v>
      </c>
      <c r="AG245" s="701" t="s">
        <v>629</v>
      </c>
      <c r="AH245" s="702"/>
      <c r="AI245" s="573">
        <f>AI243+AI218</f>
        <v>0</v>
      </c>
    </row>
    <row r="246" spans="2:35" ht="20.100000000000001" customHeight="1" x14ac:dyDescent="0.25">
      <c r="D246" s="473"/>
      <c r="E246" s="473"/>
      <c r="H246" s="473"/>
      <c r="I246" s="473"/>
      <c r="J246" s="473"/>
      <c r="K246" s="473"/>
      <c r="L246" s="473"/>
      <c r="M246" s="473"/>
      <c r="N246" s="473"/>
      <c r="O246" s="473"/>
      <c r="P246" s="473"/>
      <c r="Q246" s="473"/>
      <c r="S246" s="502"/>
      <c r="T246" s="502"/>
      <c r="U246" s="712"/>
      <c r="V246" s="713"/>
      <c r="W246" s="713"/>
      <c r="X246" s="713"/>
      <c r="Y246" s="714"/>
      <c r="AB246" s="703" t="s">
        <v>398</v>
      </c>
      <c r="AC246" s="704"/>
      <c r="AD246" s="574">
        <v>0.8</v>
      </c>
      <c r="AG246" s="703" t="s">
        <v>399</v>
      </c>
      <c r="AH246" s="704"/>
      <c r="AI246" s="574">
        <v>0.8</v>
      </c>
    </row>
    <row r="247" spans="2:35" ht="20.100000000000001" customHeight="1" x14ac:dyDescent="0.25">
      <c r="D247" s="473"/>
      <c r="E247" s="473"/>
      <c r="H247" s="473"/>
      <c r="I247" s="473"/>
      <c r="J247" s="473"/>
      <c r="K247" s="473"/>
      <c r="L247" s="473"/>
      <c r="M247" s="473"/>
      <c r="N247" s="473"/>
      <c r="O247" s="473"/>
      <c r="P247" s="473"/>
      <c r="Q247" s="473"/>
      <c r="U247" s="715"/>
      <c r="V247" s="716"/>
      <c r="W247" s="716"/>
      <c r="X247" s="716"/>
      <c r="Y247" s="717"/>
      <c r="AB247" s="703" t="s">
        <v>630</v>
      </c>
      <c r="AC247" s="704"/>
      <c r="AD247" s="575">
        <f>AD245*AD246</f>
        <v>0</v>
      </c>
      <c r="AG247" s="703" t="s">
        <v>631</v>
      </c>
      <c r="AH247" s="704"/>
      <c r="AI247" s="575">
        <f>AI245*AI246*AD246</f>
        <v>0</v>
      </c>
    </row>
    <row r="248" spans="2:35" ht="20.100000000000001" customHeight="1" x14ac:dyDescent="0.25">
      <c r="D248" s="473"/>
      <c r="E248" s="473"/>
      <c r="H248" s="473"/>
      <c r="I248" s="473"/>
      <c r="J248" s="473"/>
      <c r="K248" s="473"/>
      <c r="L248" s="473"/>
      <c r="M248" s="473"/>
      <c r="N248" s="473"/>
      <c r="O248" s="473"/>
      <c r="P248" s="473"/>
      <c r="Q248" s="473"/>
      <c r="U248" s="701" t="s">
        <v>403</v>
      </c>
      <c r="V248" s="706"/>
      <c r="W248" s="706"/>
      <c r="X248" s="702"/>
      <c r="Y248" s="576">
        <v>0.19</v>
      </c>
      <c r="AB248" s="701" t="s">
        <v>403</v>
      </c>
      <c r="AC248" s="702"/>
      <c r="AD248" s="577">
        <v>0.19</v>
      </c>
      <c r="AG248" s="701" t="s">
        <v>403</v>
      </c>
      <c r="AH248" s="702"/>
      <c r="AI248" s="577">
        <v>0.19</v>
      </c>
    </row>
    <row r="249" spans="2:35" ht="20.100000000000001" customHeight="1" x14ac:dyDescent="0.25">
      <c r="D249" s="473"/>
      <c r="E249" s="473"/>
      <c r="H249" s="473"/>
      <c r="I249" s="473"/>
      <c r="J249" s="473"/>
      <c r="K249" s="473"/>
      <c r="L249" s="473"/>
      <c r="M249" s="473"/>
      <c r="N249" s="473"/>
      <c r="O249" s="473"/>
      <c r="P249" s="473"/>
      <c r="Q249" s="473"/>
      <c r="U249" s="701" t="s">
        <v>632</v>
      </c>
      <c r="V249" s="706"/>
      <c r="W249" s="706"/>
      <c r="X249" s="702"/>
      <c r="Y249" s="578">
        <f>Y245*(100%+Y248)</f>
        <v>0</v>
      </c>
      <c r="AB249" s="701" t="s">
        <v>633</v>
      </c>
      <c r="AC249" s="702"/>
      <c r="AD249" s="578">
        <f>AD247*(100%+AD248)</f>
        <v>0</v>
      </c>
      <c r="AG249" s="701" t="s">
        <v>634</v>
      </c>
      <c r="AH249" s="702"/>
      <c r="AI249" s="578">
        <f>AI247*(100%+AI248)</f>
        <v>0</v>
      </c>
    </row>
  </sheetData>
  <sheetProtection algorithmName="SHA-512" hashValue="QzsuKCt06vdJYTJSZauuoouO2X7vjdCGrLjItPsAl9tqrxhFJw7rbDoj/jeFSYZHB8KS1qCBTKTjpB2Lu4pkXg==" saltValue="USJzr52LG95m49ELztq9Yg==" spinCount="100000" sheet="1" objects="1" scenarios="1"/>
  <mergeCells count="21">
    <mergeCell ref="H2:L3"/>
    <mergeCell ref="U249:X249"/>
    <mergeCell ref="AB246:AC246"/>
    <mergeCell ref="AB247:AC247"/>
    <mergeCell ref="AB248:AC248"/>
    <mergeCell ref="AB249:AC249"/>
    <mergeCell ref="F218:H218"/>
    <mergeCell ref="I218:Q218"/>
    <mergeCell ref="S218:X218"/>
    <mergeCell ref="F243:H243"/>
    <mergeCell ref="I243:Q243"/>
    <mergeCell ref="S243:X243"/>
    <mergeCell ref="U245:X245"/>
    <mergeCell ref="U246:Y247"/>
    <mergeCell ref="U248:X248"/>
    <mergeCell ref="AB245:AC245"/>
    <mergeCell ref="AG245:AH245"/>
    <mergeCell ref="AG246:AH246"/>
    <mergeCell ref="AG247:AH247"/>
    <mergeCell ref="AG248:AH248"/>
    <mergeCell ref="AG249:AH249"/>
  </mergeCells>
  <phoneticPr fontId="47" type="noConversion"/>
  <dataValidations count="1">
    <dataValidation type="whole" operator="greaterThanOrEqual" allowBlank="1" showInputMessage="1" showErrorMessage="1" errorTitle="Eingabe nicht möglich!" error="Es kann kein Wert unterhalb von 0 für die Anzahl an SAPS eingetragen werden!" sqref="G6:G13">
      <formula1>0</formula1>
    </dataValidation>
  </dataValidations>
  <pageMargins left="0" right="0" top="0.85555555555555551" bottom="0.43307086614173229" header="0.27559055118110237" footer="0.23622047244094491"/>
  <pageSetup paperSize="9" scale="70" fitToHeight="0" pageOrder="overThenDown" orientation="landscape" r:id="rId1"/>
  <headerFooter scaleWithDoc="0" alignWithMargins="0">
    <oddHeader>&amp;L&amp;G&amp;CAusschreibung
TZB-SAP-2025&amp;RBeschaffung
Vergabe
01-06</oddHeader>
    <oddFooter>&amp;L© BARMER&amp;CSeite &amp;P von &amp;N&amp;RVersion 1.0</oddFooter>
  </headerFooter>
  <legacyDrawingHF r:id="rId2"/>
  <extLst>
    <ext xmlns:x14="http://schemas.microsoft.com/office/spreadsheetml/2009/9/main" uri="{CCE6A557-97BC-4b89-ADB6-D9C93CAAB3DF}">
      <x14:dataValidations xmlns:xm="http://schemas.microsoft.com/office/excel/2006/main" count="3">
        <x14:dataValidation type="custom" allowBlank="1" showInputMessage="1" showErrorMessage="1" errorTitle="Eingabe nicht möglich!" error="Es kann nur auf Shared oder Dedicated angeboten werden, nicht auf beides.">
          <x14:formula1>
            <xm:f>COUNTA('Skillprofile BARMER'!H22:H27)=0</xm:f>
          </x14:formula1>
          <xm:sqref>X216</xm:sqref>
        </x14:dataValidation>
        <x14:dataValidation type="custom" allowBlank="1" showInputMessage="1" showErrorMessage="1" errorTitle="Eingabe nicht möglich!" error="Es kann nur auf Shared oder Dedicated angeboten werden, nicht auf beides.">
          <x14:formula1>
            <xm:f>COUNTA('Skillprofile BARMER'!H22:H27)=0</xm:f>
          </x14:formula1>
          <xm:sqref>AH216</xm:sqref>
        </x14:dataValidation>
        <x14:dataValidation type="custom" allowBlank="1" showInputMessage="1" showErrorMessage="1" errorTitle="Eingabe nicht möglich!" error="Es kann nur auf Shared oder Dedicated angeboten werden, nicht auf beides.">
          <x14:formula1>
            <xm:f>COUNTA('Skillprofile BARMER'!H22:H27)=0</xm:f>
          </x14:formula1>
          <xm:sqref>AC216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B1:AI249"/>
  <sheetViews>
    <sheetView zoomScale="90" zoomScaleNormal="90" zoomScaleSheetLayoutView="50" workbookViewId="0">
      <selection activeCell="A2" sqref="A2"/>
    </sheetView>
  </sheetViews>
  <sheetFormatPr baseColWidth="10" defaultColWidth="9.44140625" defaultRowHeight="13.8" x14ac:dyDescent="0.25"/>
  <cols>
    <col min="1" max="1" width="4.44140625" style="473" customWidth="1"/>
    <col min="2" max="2" width="12.33203125" style="473" customWidth="1"/>
    <col min="3" max="3" width="27.5546875" style="473" customWidth="1"/>
    <col min="4" max="4" width="35.5546875" style="472" customWidth="1"/>
    <col min="5" max="5" width="41" style="472" bestFit="1" customWidth="1"/>
    <col min="6" max="6" width="63.5546875" style="473" customWidth="1"/>
    <col min="7" max="7" width="19.5546875" style="473" customWidth="1"/>
    <col min="8" max="8" width="19.33203125" style="472" customWidth="1"/>
    <col min="9" max="9" width="24.33203125" style="474" customWidth="1"/>
    <col min="10" max="10" width="11.44140625" style="474" bestFit="1" customWidth="1"/>
    <col min="11" max="11" width="22.44140625" style="474" customWidth="1"/>
    <col min="12" max="12" width="24.33203125" style="475" customWidth="1"/>
    <col min="13" max="13" width="21.44140625" style="472" customWidth="1"/>
    <col min="14" max="14" width="24.33203125" style="472" customWidth="1"/>
    <col min="15" max="15" width="21.44140625" style="472" customWidth="1"/>
    <col min="16" max="16" width="21" style="472" customWidth="1"/>
    <col min="17" max="17" width="35.33203125" style="474" customWidth="1"/>
    <col min="18" max="18" width="3.33203125" style="473" customWidth="1"/>
    <col min="19" max="19" width="18.5546875" style="473" customWidth="1"/>
    <col min="20" max="20" width="14.44140625" style="473" customWidth="1"/>
    <col min="21" max="21" width="19.109375" style="473" customWidth="1"/>
    <col min="22" max="22" width="20.5546875" style="473" customWidth="1"/>
    <col min="23" max="23" width="17.5546875" style="473" customWidth="1"/>
    <col min="24" max="24" width="24.33203125" style="476" customWidth="1"/>
    <col min="25" max="25" width="23" style="473" customWidth="1"/>
    <col min="26" max="26" width="8.33203125" style="473" customWidth="1"/>
    <col min="27" max="27" width="4.44140625" style="473" customWidth="1"/>
    <col min="28" max="28" width="30.44140625" style="473" customWidth="1"/>
    <col min="29" max="29" width="30.44140625" style="476" customWidth="1"/>
    <col min="30" max="30" width="24.33203125" style="476" customWidth="1"/>
    <col min="31" max="31" width="8.33203125" style="476" customWidth="1"/>
    <col min="32" max="32" width="4.44140625" style="477" customWidth="1"/>
    <col min="33" max="33" width="24.33203125" style="473" customWidth="1"/>
    <col min="34" max="34" width="29.6640625" style="476" customWidth="1"/>
    <col min="35" max="35" width="24.33203125" style="476" customWidth="1"/>
    <col min="36" max="36" width="21.33203125" style="473" customWidth="1"/>
    <col min="37" max="16384" width="9.44140625" style="473"/>
  </cols>
  <sheetData>
    <row r="1" spans="2:35" ht="21" x14ac:dyDescent="0.4">
      <c r="B1" s="688" t="s">
        <v>425</v>
      </c>
      <c r="C1" s="471"/>
      <c r="D1" s="471"/>
    </row>
    <row r="2" spans="2:35" ht="34.65" customHeight="1" x14ac:dyDescent="0.25">
      <c r="B2" s="689" t="s">
        <v>635</v>
      </c>
      <c r="E2" s="478" t="s">
        <v>34</v>
      </c>
      <c r="F2" s="479">
        <v>2725833</v>
      </c>
      <c r="G2" s="480"/>
      <c r="H2" s="705" t="s">
        <v>1072</v>
      </c>
      <c r="I2" s="705"/>
      <c r="J2" s="705"/>
      <c r="K2" s="705"/>
      <c r="L2" s="705"/>
      <c r="S2" s="481"/>
    </row>
    <row r="3" spans="2:35" ht="38.1" customHeight="1" x14ac:dyDescent="0.25">
      <c r="B3" s="398" t="s">
        <v>408</v>
      </c>
      <c r="C3" s="482" t="str">
        <f>IF(Übersicht!$C$5="","",Übersicht!$C$5)</f>
        <v/>
      </c>
      <c r="E3" s="483" t="s">
        <v>35</v>
      </c>
      <c r="F3" s="479">
        <f>SUM(G14:G31)</f>
        <v>0</v>
      </c>
      <c r="G3" s="480"/>
      <c r="H3" s="705"/>
      <c r="I3" s="705"/>
      <c r="J3" s="705"/>
      <c r="K3" s="705"/>
      <c r="L3" s="705"/>
      <c r="S3" s="481"/>
    </row>
    <row r="4" spans="2:35" ht="15.6" x14ac:dyDescent="0.25">
      <c r="E4" s="484"/>
      <c r="F4" s="447"/>
      <c r="G4" s="447"/>
      <c r="H4" s="485"/>
      <c r="L4" s="472"/>
      <c r="P4" s="474"/>
      <c r="S4" s="481"/>
      <c r="T4" s="486"/>
      <c r="U4" s="486"/>
      <c r="W4" s="487"/>
      <c r="AB4" s="486"/>
      <c r="AG4" s="486"/>
    </row>
    <row r="5" spans="2:35" s="502" customFormat="1" ht="63.15" customHeight="1" x14ac:dyDescent="0.25">
      <c r="B5" s="488" t="s">
        <v>36</v>
      </c>
      <c r="C5" s="488" t="s">
        <v>37</v>
      </c>
      <c r="D5" s="488" t="s">
        <v>38</v>
      </c>
      <c r="E5" s="489" t="s">
        <v>39</v>
      </c>
      <c r="F5" s="490" t="s">
        <v>40</v>
      </c>
      <c r="G5" s="491" t="s">
        <v>427</v>
      </c>
      <c r="H5" s="579" t="s">
        <v>428</v>
      </c>
      <c r="I5" s="493" t="s">
        <v>42</v>
      </c>
      <c r="J5" s="494" t="s">
        <v>43</v>
      </c>
      <c r="K5" s="494" t="s">
        <v>44</v>
      </c>
      <c r="L5" s="494" t="s">
        <v>45</v>
      </c>
      <c r="M5" s="494" t="s">
        <v>46</v>
      </c>
      <c r="N5" s="495" t="s">
        <v>47</v>
      </c>
      <c r="O5" s="495" t="s">
        <v>48</v>
      </c>
      <c r="P5" s="495" t="s">
        <v>49</v>
      </c>
      <c r="Q5" s="493" t="s">
        <v>50</v>
      </c>
      <c r="R5" s="496"/>
      <c r="S5" s="492" t="s">
        <v>51</v>
      </c>
      <c r="T5" s="492" t="s">
        <v>52</v>
      </c>
      <c r="U5" s="492" t="s">
        <v>429</v>
      </c>
      <c r="V5" s="492" t="s">
        <v>54</v>
      </c>
      <c r="W5" s="492" t="s">
        <v>55</v>
      </c>
      <c r="X5" s="497" t="s">
        <v>56</v>
      </c>
      <c r="Y5" s="498" t="s">
        <v>430</v>
      </c>
      <c r="Z5" s="473"/>
      <c r="AA5" s="580"/>
      <c r="AB5" s="492" t="s">
        <v>431</v>
      </c>
      <c r="AC5" s="497" t="s">
        <v>432</v>
      </c>
      <c r="AD5" s="500" t="s">
        <v>433</v>
      </c>
      <c r="AE5" s="476"/>
      <c r="AF5" s="581"/>
      <c r="AG5" s="492" t="s">
        <v>636</v>
      </c>
      <c r="AH5" s="497" t="s">
        <v>435</v>
      </c>
      <c r="AI5" s="500" t="s">
        <v>436</v>
      </c>
    </row>
    <row r="6" spans="2:35" s="502" customFormat="1" ht="14.4" x14ac:dyDescent="0.25">
      <c r="B6" s="516" t="s">
        <v>67</v>
      </c>
      <c r="C6" s="517" t="s">
        <v>68</v>
      </c>
      <c r="D6" s="517" t="s">
        <v>69</v>
      </c>
      <c r="E6" s="582" t="s">
        <v>637</v>
      </c>
      <c r="F6" s="401"/>
      <c r="G6" s="401"/>
      <c r="H6" s="583"/>
      <c r="I6" s="520"/>
      <c r="J6" s="521"/>
      <c r="K6" s="521"/>
      <c r="L6" s="521"/>
      <c r="M6" s="522"/>
      <c r="N6" s="522"/>
      <c r="O6" s="522"/>
      <c r="P6" s="522"/>
      <c r="Q6" s="520"/>
      <c r="S6" s="523"/>
      <c r="T6" s="524"/>
      <c r="U6" s="524"/>
      <c r="V6" s="524"/>
      <c r="W6" s="524"/>
      <c r="X6" s="525"/>
      <c r="Y6" s="526"/>
      <c r="Z6" s="473"/>
      <c r="AA6" s="580"/>
      <c r="AB6" s="524"/>
      <c r="AC6" s="525"/>
      <c r="AD6" s="526"/>
      <c r="AE6" s="476"/>
      <c r="AF6" s="581"/>
      <c r="AG6" s="524"/>
      <c r="AH6" s="525"/>
      <c r="AI6" s="526"/>
    </row>
    <row r="7" spans="2:35" s="502" customFormat="1" ht="14.4" x14ac:dyDescent="0.25">
      <c r="B7" s="516" t="s">
        <v>81</v>
      </c>
      <c r="C7" s="517" t="s">
        <v>68</v>
      </c>
      <c r="D7" s="517" t="s">
        <v>69</v>
      </c>
      <c r="E7" s="582" t="s">
        <v>637</v>
      </c>
      <c r="F7" s="401"/>
      <c r="G7" s="401"/>
      <c r="H7" s="583"/>
      <c r="I7" s="520"/>
      <c r="J7" s="521"/>
      <c r="K7" s="521"/>
      <c r="L7" s="521"/>
      <c r="M7" s="522"/>
      <c r="N7" s="522"/>
      <c r="O7" s="522"/>
      <c r="P7" s="522"/>
      <c r="Q7" s="520"/>
      <c r="S7" s="523"/>
      <c r="T7" s="524"/>
      <c r="U7" s="524"/>
      <c r="V7" s="524"/>
      <c r="W7" s="524"/>
      <c r="X7" s="525"/>
      <c r="Y7" s="526"/>
      <c r="Z7" s="473"/>
      <c r="AA7" s="580"/>
      <c r="AB7" s="524"/>
      <c r="AC7" s="525"/>
      <c r="AD7" s="526"/>
      <c r="AE7" s="476"/>
      <c r="AF7" s="581"/>
      <c r="AG7" s="524"/>
      <c r="AH7" s="525"/>
      <c r="AI7" s="526"/>
    </row>
    <row r="8" spans="2:35" s="502" customFormat="1" ht="14.4" x14ac:dyDescent="0.25">
      <c r="B8" s="516" t="s">
        <v>84</v>
      </c>
      <c r="C8" s="517" t="s">
        <v>68</v>
      </c>
      <c r="D8" s="517" t="s">
        <v>69</v>
      </c>
      <c r="E8" s="582" t="s">
        <v>637</v>
      </c>
      <c r="F8" s="401"/>
      <c r="G8" s="401"/>
      <c r="H8" s="583"/>
      <c r="I8" s="520"/>
      <c r="J8" s="521"/>
      <c r="K8" s="521"/>
      <c r="L8" s="521"/>
      <c r="M8" s="522"/>
      <c r="N8" s="522"/>
      <c r="O8" s="522"/>
      <c r="P8" s="522"/>
      <c r="Q8" s="520"/>
      <c r="S8" s="523"/>
      <c r="T8" s="524"/>
      <c r="U8" s="524"/>
      <c r="V8" s="524"/>
      <c r="W8" s="524"/>
      <c r="X8" s="525"/>
      <c r="Y8" s="526"/>
      <c r="Z8" s="473"/>
      <c r="AA8" s="580"/>
      <c r="AB8" s="524"/>
      <c r="AC8" s="525"/>
      <c r="AD8" s="526"/>
      <c r="AE8" s="476"/>
      <c r="AF8" s="581"/>
      <c r="AG8" s="524"/>
      <c r="AH8" s="525"/>
      <c r="AI8" s="526"/>
    </row>
    <row r="9" spans="2:35" s="502" customFormat="1" ht="14.4" x14ac:dyDescent="0.25">
      <c r="B9" s="516" t="s">
        <v>87</v>
      </c>
      <c r="C9" s="517" t="s">
        <v>68</v>
      </c>
      <c r="D9" s="517" t="s">
        <v>69</v>
      </c>
      <c r="E9" s="582" t="s">
        <v>637</v>
      </c>
      <c r="F9" s="401"/>
      <c r="G9" s="401"/>
      <c r="H9" s="583"/>
      <c r="I9" s="520"/>
      <c r="J9" s="521"/>
      <c r="K9" s="521"/>
      <c r="L9" s="521"/>
      <c r="M9" s="522"/>
      <c r="N9" s="522"/>
      <c r="O9" s="522"/>
      <c r="P9" s="522"/>
      <c r="Q9" s="520"/>
      <c r="S9" s="523"/>
      <c r="T9" s="524"/>
      <c r="U9" s="524"/>
      <c r="V9" s="524"/>
      <c r="W9" s="524"/>
      <c r="X9" s="525"/>
      <c r="Y9" s="526"/>
      <c r="Z9" s="473"/>
      <c r="AA9" s="580"/>
      <c r="AB9" s="524"/>
      <c r="AC9" s="525"/>
      <c r="AD9" s="526"/>
      <c r="AE9" s="476"/>
      <c r="AF9" s="581"/>
      <c r="AG9" s="524"/>
      <c r="AH9" s="525"/>
      <c r="AI9" s="526"/>
    </row>
    <row r="10" spans="2:35" s="502" customFormat="1" ht="14.4" x14ac:dyDescent="0.25">
      <c r="B10" s="516" t="s">
        <v>90</v>
      </c>
      <c r="C10" s="517" t="s">
        <v>68</v>
      </c>
      <c r="D10" s="517" t="s">
        <v>69</v>
      </c>
      <c r="E10" s="582" t="s">
        <v>637</v>
      </c>
      <c r="F10" s="582"/>
      <c r="G10" s="582"/>
      <c r="H10" s="583"/>
      <c r="I10" s="520"/>
      <c r="J10" s="521"/>
      <c r="K10" s="521"/>
      <c r="L10" s="521"/>
      <c r="M10" s="522"/>
      <c r="N10" s="522"/>
      <c r="O10" s="522"/>
      <c r="P10" s="522"/>
      <c r="Q10" s="520"/>
      <c r="S10" s="523"/>
      <c r="T10" s="524"/>
      <c r="U10" s="524"/>
      <c r="V10" s="524"/>
      <c r="W10" s="524"/>
      <c r="X10" s="525"/>
      <c r="Y10" s="526"/>
      <c r="Z10" s="473"/>
      <c r="AA10" s="580"/>
      <c r="AB10" s="524"/>
      <c r="AC10" s="525"/>
      <c r="AD10" s="526"/>
      <c r="AE10" s="476"/>
      <c r="AF10" s="581"/>
      <c r="AG10" s="524"/>
      <c r="AH10" s="525"/>
      <c r="AI10" s="526"/>
    </row>
    <row r="11" spans="2:35" s="502" customFormat="1" ht="14.4" x14ac:dyDescent="0.25">
      <c r="B11" s="516" t="s">
        <v>93</v>
      </c>
      <c r="C11" s="517" t="s">
        <v>68</v>
      </c>
      <c r="D11" s="517" t="s">
        <v>69</v>
      </c>
      <c r="E11" s="582" t="s">
        <v>637</v>
      </c>
      <c r="F11" s="582"/>
      <c r="G11" s="582"/>
      <c r="H11" s="583"/>
      <c r="I11" s="520"/>
      <c r="J11" s="521"/>
      <c r="K11" s="521"/>
      <c r="L11" s="521"/>
      <c r="M11" s="522"/>
      <c r="N11" s="522"/>
      <c r="O11" s="522"/>
      <c r="P11" s="522"/>
      <c r="Q11" s="520"/>
      <c r="S11" s="523"/>
      <c r="T11" s="524"/>
      <c r="U11" s="524"/>
      <c r="V11" s="524"/>
      <c r="W11" s="524"/>
      <c r="X11" s="525"/>
      <c r="Y11" s="526"/>
      <c r="Z11" s="473"/>
      <c r="AA11" s="580"/>
      <c r="AB11" s="524"/>
      <c r="AC11" s="525"/>
      <c r="AD11" s="526"/>
      <c r="AE11" s="476"/>
      <c r="AF11" s="581"/>
      <c r="AG11" s="524"/>
      <c r="AH11" s="525"/>
      <c r="AI11" s="526"/>
    </row>
    <row r="12" spans="2:35" s="502" customFormat="1" ht="14.4" x14ac:dyDescent="0.25">
      <c r="B12" s="516" t="s">
        <v>96</v>
      </c>
      <c r="C12" s="517" t="s">
        <v>68</v>
      </c>
      <c r="D12" s="517" t="s">
        <v>69</v>
      </c>
      <c r="E12" s="582" t="s">
        <v>637</v>
      </c>
      <c r="F12" s="582"/>
      <c r="G12" s="582"/>
      <c r="H12" s="583"/>
      <c r="I12" s="520"/>
      <c r="J12" s="521"/>
      <c r="K12" s="521"/>
      <c r="L12" s="521"/>
      <c r="M12" s="522"/>
      <c r="N12" s="522"/>
      <c r="O12" s="522"/>
      <c r="P12" s="522"/>
      <c r="Q12" s="520"/>
      <c r="S12" s="523"/>
      <c r="T12" s="524"/>
      <c r="U12" s="524"/>
      <c r="V12" s="524"/>
      <c r="W12" s="524"/>
      <c r="X12" s="525"/>
      <c r="Y12" s="526"/>
      <c r="Z12" s="473"/>
      <c r="AA12" s="580"/>
      <c r="AB12" s="524"/>
      <c r="AC12" s="525"/>
      <c r="AD12" s="526"/>
      <c r="AE12" s="476"/>
      <c r="AF12" s="581"/>
      <c r="AG12" s="524"/>
      <c r="AH12" s="525"/>
      <c r="AI12" s="526"/>
    </row>
    <row r="13" spans="2:35" s="502" customFormat="1" ht="14.4" x14ac:dyDescent="0.25">
      <c r="B13" s="516" t="s">
        <v>99</v>
      </c>
      <c r="C13" s="517" t="s">
        <v>68</v>
      </c>
      <c r="D13" s="517" t="s">
        <v>69</v>
      </c>
      <c r="E13" s="582" t="s">
        <v>637</v>
      </c>
      <c r="F13" s="582"/>
      <c r="G13" s="582"/>
      <c r="H13" s="583"/>
      <c r="I13" s="520"/>
      <c r="J13" s="521"/>
      <c r="K13" s="521"/>
      <c r="L13" s="521"/>
      <c r="M13" s="522"/>
      <c r="N13" s="522"/>
      <c r="O13" s="522"/>
      <c r="P13" s="522"/>
      <c r="Q13" s="520"/>
      <c r="R13" s="515"/>
      <c r="S13" s="523"/>
      <c r="T13" s="524"/>
      <c r="U13" s="524"/>
      <c r="V13" s="524"/>
      <c r="W13" s="524"/>
      <c r="X13" s="525"/>
      <c r="Y13" s="526"/>
      <c r="Z13" s="473"/>
      <c r="AA13" s="580"/>
      <c r="AB13" s="524"/>
      <c r="AC13" s="525"/>
      <c r="AD13" s="526"/>
      <c r="AE13" s="476"/>
      <c r="AF13" s="581"/>
      <c r="AG13" s="524"/>
      <c r="AH13" s="525"/>
      <c r="AI13" s="526"/>
    </row>
    <row r="14" spans="2:35" s="502" customFormat="1" ht="27.6" x14ac:dyDescent="0.25">
      <c r="B14" s="509" t="s">
        <v>445</v>
      </c>
      <c r="C14" s="727" t="s">
        <v>68</v>
      </c>
      <c r="D14" s="727" t="s">
        <v>69</v>
      </c>
      <c r="E14" s="727" t="s">
        <v>70</v>
      </c>
      <c r="F14" s="751" t="s">
        <v>71</v>
      </c>
      <c r="G14" s="752"/>
      <c r="H14" s="732" t="s">
        <v>72</v>
      </c>
      <c r="I14" s="761" t="s">
        <v>638</v>
      </c>
      <c r="J14" s="734" t="s">
        <v>74</v>
      </c>
      <c r="K14" s="734" t="s">
        <v>75</v>
      </c>
      <c r="L14" s="734" t="s">
        <v>76</v>
      </c>
      <c r="M14" s="736" t="s">
        <v>77</v>
      </c>
      <c r="N14" s="509" t="s">
        <v>639</v>
      </c>
      <c r="O14" s="736" t="s">
        <v>79</v>
      </c>
      <c r="P14" s="509" t="s">
        <v>640</v>
      </c>
      <c r="Q14" s="507" t="str">
        <f>I14&amp;"-"&amp;N14&amp;"-"&amp;P14</f>
        <v>HEK_SAP-OG-SC-Basis / Silber-DR2-4</v>
      </c>
      <c r="S14" s="510">
        <v>0.6</v>
      </c>
      <c r="T14" s="726">
        <v>1</v>
      </c>
      <c r="U14" s="726">
        <v>1</v>
      </c>
      <c r="V14" s="726">
        <v>60</v>
      </c>
      <c r="W14" s="726">
        <v>60</v>
      </c>
      <c r="X14" s="512"/>
      <c r="Y14" s="513">
        <f>S14*$T$14*V14*X14</f>
        <v>0</v>
      </c>
      <c r="Z14" s="473"/>
      <c r="AA14" s="580"/>
      <c r="AB14" s="726">
        <f>T14</f>
        <v>1</v>
      </c>
      <c r="AC14" s="512"/>
      <c r="AD14" s="513">
        <f>AB14*AC14*12*S14</f>
        <v>0</v>
      </c>
      <c r="AE14" s="476"/>
      <c r="AF14" s="581"/>
      <c r="AG14" s="726">
        <f>T14</f>
        <v>1</v>
      </c>
      <c r="AH14" s="512"/>
      <c r="AI14" s="513">
        <f>AG14*AH14*12*S14</f>
        <v>0</v>
      </c>
    </row>
    <row r="15" spans="2:35" s="502" customFormat="1" ht="28.2" thickBot="1" x14ac:dyDescent="0.3">
      <c r="B15" s="584" t="s">
        <v>447</v>
      </c>
      <c r="C15" s="719"/>
      <c r="D15" s="719"/>
      <c r="E15" s="719"/>
      <c r="F15" s="746"/>
      <c r="G15" s="748"/>
      <c r="H15" s="733"/>
      <c r="I15" s="723"/>
      <c r="J15" s="735"/>
      <c r="K15" s="735"/>
      <c r="L15" s="735"/>
      <c r="M15" s="737"/>
      <c r="N15" s="584" t="s">
        <v>78</v>
      </c>
      <c r="O15" s="737"/>
      <c r="P15" s="584" t="s">
        <v>641</v>
      </c>
      <c r="Q15" s="585" t="str">
        <f>I14&amp;"-"&amp;N15&amp;"-"&amp;P15</f>
        <v>HEK_SAP-OG-SC-Bronze / Gold-DR2-5</v>
      </c>
      <c r="S15" s="586">
        <v>0.4</v>
      </c>
      <c r="T15" s="757"/>
      <c r="U15" s="757"/>
      <c r="V15" s="725"/>
      <c r="W15" s="725"/>
      <c r="X15" s="512"/>
      <c r="Y15" s="587">
        <f>S15*$T$14*V14*X15</f>
        <v>0</v>
      </c>
      <c r="Z15" s="473"/>
      <c r="AA15" s="499"/>
      <c r="AB15" s="725"/>
      <c r="AC15" s="512"/>
      <c r="AD15" s="513">
        <f>AB14*AC15*12*S15</f>
        <v>0</v>
      </c>
      <c r="AE15" s="477"/>
      <c r="AF15" s="501"/>
      <c r="AG15" s="725"/>
      <c r="AH15" s="512"/>
      <c r="AI15" s="513">
        <f>AG14*AH15*12*S15</f>
        <v>0</v>
      </c>
    </row>
    <row r="16" spans="2:35" s="502" customFormat="1" ht="27.6" x14ac:dyDescent="0.25">
      <c r="B16" s="588" t="s">
        <v>448</v>
      </c>
      <c r="C16" s="718" t="s">
        <v>68</v>
      </c>
      <c r="D16" s="720" t="s">
        <v>69</v>
      </c>
      <c r="E16" s="718" t="s">
        <v>70</v>
      </c>
      <c r="F16" s="745" t="s">
        <v>82</v>
      </c>
      <c r="G16" s="747"/>
      <c r="H16" s="749" t="s">
        <v>72</v>
      </c>
      <c r="I16" s="722" t="s">
        <v>642</v>
      </c>
      <c r="J16" s="750" t="s">
        <v>74</v>
      </c>
      <c r="K16" s="750" t="s">
        <v>75</v>
      </c>
      <c r="L16" s="750" t="s">
        <v>76</v>
      </c>
      <c r="M16" s="738" t="s">
        <v>77</v>
      </c>
      <c r="N16" s="588" t="s">
        <v>639</v>
      </c>
      <c r="O16" s="738" t="s">
        <v>79</v>
      </c>
      <c r="P16" s="509" t="s">
        <v>640</v>
      </c>
      <c r="Q16" s="507" t="str">
        <f>I16&amp;"-"&amp;N16&amp;"-"&amp;P16</f>
        <v>HEK_SAP-OG-SBW-Basis / Silber-DR2-4</v>
      </c>
      <c r="S16" s="510">
        <v>0.6</v>
      </c>
      <c r="T16" s="753">
        <v>1</v>
      </c>
      <c r="U16" s="753">
        <v>1</v>
      </c>
      <c r="V16" s="726">
        <v>60</v>
      </c>
      <c r="W16" s="726">
        <v>60</v>
      </c>
      <c r="X16" s="589"/>
      <c r="Y16" s="513">
        <f>S16*$T$16*V16*X16</f>
        <v>0</v>
      </c>
      <c r="Z16" s="473"/>
      <c r="AA16" s="499"/>
      <c r="AB16" s="726">
        <f t="shared" ref="AB16" si="0">T16</f>
        <v>1</v>
      </c>
      <c r="AC16" s="589"/>
      <c r="AD16" s="590">
        <f>AB16*AC16*12*S16</f>
        <v>0</v>
      </c>
      <c r="AE16" s="477"/>
      <c r="AF16" s="501"/>
      <c r="AG16" s="724">
        <f t="shared" ref="AG16" si="1">T16</f>
        <v>1</v>
      </c>
      <c r="AH16" s="589"/>
      <c r="AI16" s="590">
        <f>AG16*AH16*12*S16</f>
        <v>0</v>
      </c>
    </row>
    <row r="17" spans="2:35" s="502" customFormat="1" ht="15" customHeight="1" thickBot="1" x14ac:dyDescent="0.3">
      <c r="B17" s="584" t="s">
        <v>449</v>
      </c>
      <c r="C17" s="719"/>
      <c r="D17" s="721"/>
      <c r="E17" s="719"/>
      <c r="F17" s="746"/>
      <c r="G17" s="748"/>
      <c r="H17" s="733"/>
      <c r="I17" s="723"/>
      <c r="J17" s="735"/>
      <c r="K17" s="735"/>
      <c r="L17" s="735" t="s">
        <v>76</v>
      </c>
      <c r="M17" s="737"/>
      <c r="N17" s="584" t="s">
        <v>78</v>
      </c>
      <c r="O17" s="737"/>
      <c r="P17" s="584" t="s">
        <v>641</v>
      </c>
      <c r="Q17" s="585" t="str">
        <f>I16&amp;"-"&amp;N17&amp;"-"&amp;P17</f>
        <v>HEK_SAP-OG-SBW-Bronze / Gold-DR2-5</v>
      </c>
      <c r="S17" s="586">
        <v>0.4</v>
      </c>
      <c r="T17" s="756"/>
      <c r="U17" s="756"/>
      <c r="V17" s="725">
        <v>60</v>
      </c>
      <c r="W17" s="725">
        <v>60</v>
      </c>
      <c r="X17" s="512"/>
      <c r="Y17" s="587">
        <f>S17*$T$16*V16*X17</f>
        <v>0</v>
      </c>
      <c r="Z17" s="473"/>
      <c r="AA17" s="499"/>
      <c r="AB17" s="725"/>
      <c r="AC17" s="512"/>
      <c r="AD17" s="513">
        <f>AB16*AC17*12*S17</f>
        <v>0</v>
      </c>
      <c r="AE17" s="477"/>
      <c r="AF17" s="501"/>
      <c r="AG17" s="725"/>
      <c r="AH17" s="512"/>
      <c r="AI17" s="564">
        <f>AG16*AH17*12*S17</f>
        <v>0</v>
      </c>
    </row>
    <row r="18" spans="2:35" s="502" customFormat="1" ht="27.6" x14ac:dyDescent="0.25">
      <c r="B18" s="509" t="s">
        <v>450</v>
      </c>
      <c r="C18" s="718" t="s">
        <v>68</v>
      </c>
      <c r="D18" s="720" t="s">
        <v>69</v>
      </c>
      <c r="E18" s="718" t="s">
        <v>70</v>
      </c>
      <c r="F18" s="745" t="s">
        <v>85</v>
      </c>
      <c r="G18" s="747"/>
      <c r="H18" s="749" t="s">
        <v>72</v>
      </c>
      <c r="I18" s="722" t="s">
        <v>643</v>
      </c>
      <c r="J18" s="750" t="s">
        <v>74</v>
      </c>
      <c r="K18" s="750" t="s">
        <v>75</v>
      </c>
      <c r="L18" s="750" t="s">
        <v>76</v>
      </c>
      <c r="M18" s="738" t="s">
        <v>77</v>
      </c>
      <c r="N18" s="509" t="s">
        <v>639</v>
      </c>
      <c r="O18" s="736" t="s">
        <v>79</v>
      </c>
      <c r="P18" s="509" t="s">
        <v>640</v>
      </c>
      <c r="Q18" s="591" t="str">
        <f t="shared" ref="Q18:Q19" si="2">I18&amp;"-"&amp;N18&amp;"-"&amp;P18</f>
        <v>HEK_SAP-OG-SST-Basis / Silber-DR2-4</v>
      </c>
      <c r="S18" s="510">
        <v>0.6</v>
      </c>
      <c r="T18" s="753">
        <v>1</v>
      </c>
      <c r="U18" s="753">
        <v>1</v>
      </c>
      <c r="V18" s="726">
        <v>60</v>
      </c>
      <c r="W18" s="726">
        <v>60</v>
      </c>
      <c r="X18" s="589"/>
      <c r="Y18" s="513">
        <f t="shared" ref="Y18" si="3">S18*T18*V18*X18</f>
        <v>0</v>
      </c>
      <c r="Z18" s="473"/>
      <c r="AA18" s="580"/>
      <c r="AB18" s="726">
        <f t="shared" ref="AB18" si="4">T18</f>
        <v>1</v>
      </c>
      <c r="AC18" s="589"/>
      <c r="AD18" s="590">
        <f t="shared" ref="AD18" si="5">AB18*AC18*12*S18</f>
        <v>0</v>
      </c>
      <c r="AE18" s="476"/>
      <c r="AF18" s="581"/>
      <c r="AG18" s="724">
        <f t="shared" ref="AG18" si="6">T18</f>
        <v>1</v>
      </c>
      <c r="AH18" s="589"/>
      <c r="AI18" s="590">
        <f>AG18*AH18*12*S18</f>
        <v>0</v>
      </c>
    </row>
    <row r="19" spans="2:35" s="502" customFormat="1" ht="28.2" thickBot="1" x14ac:dyDescent="0.3">
      <c r="B19" s="584" t="s">
        <v>451</v>
      </c>
      <c r="C19" s="719" t="s">
        <v>68</v>
      </c>
      <c r="D19" s="721" t="s">
        <v>69</v>
      </c>
      <c r="E19" s="719"/>
      <c r="F19" s="746"/>
      <c r="G19" s="748"/>
      <c r="H19" s="733"/>
      <c r="I19" s="723" t="s">
        <v>643</v>
      </c>
      <c r="J19" s="735"/>
      <c r="K19" s="735"/>
      <c r="L19" s="735" t="s">
        <v>76</v>
      </c>
      <c r="M19" s="737"/>
      <c r="N19" s="584" t="s">
        <v>78</v>
      </c>
      <c r="O19" s="737" t="s">
        <v>79</v>
      </c>
      <c r="P19" s="584" t="s">
        <v>641</v>
      </c>
      <c r="Q19" s="585" t="str">
        <f t="shared" si="2"/>
        <v>HEK_SAP-OG-SST-Bronze / Gold-DR2-5</v>
      </c>
      <c r="S19" s="586">
        <v>0.4</v>
      </c>
      <c r="T19" s="756"/>
      <c r="U19" s="756"/>
      <c r="V19" s="725">
        <v>60</v>
      </c>
      <c r="W19" s="725">
        <v>60</v>
      </c>
      <c r="X19" s="512"/>
      <c r="Y19" s="587">
        <f>S19*T18*V18*X19</f>
        <v>0</v>
      </c>
      <c r="Z19" s="473"/>
      <c r="AA19" s="580"/>
      <c r="AB19" s="725"/>
      <c r="AC19" s="512"/>
      <c r="AD19" s="513">
        <f>AB18*AC19*12*S19</f>
        <v>0</v>
      </c>
      <c r="AE19" s="476"/>
      <c r="AF19" s="581"/>
      <c r="AG19" s="725"/>
      <c r="AH19" s="512"/>
      <c r="AI19" s="587">
        <f>AG18*AH19*12*S19</f>
        <v>0</v>
      </c>
    </row>
    <row r="20" spans="2:35" s="592" customFormat="1" ht="27.6" x14ac:dyDescent="0.25">
      <c r="B20" s="509" t="s">
        <v>452</v>
      </c>
      <c r="C20" s="718" t="s">
        <v>68</v>
      </c>
      <c r="D20" s="720" t="s">
        <v>69</v>
      </c>
      <c r="E20" s="727" t="s">
        <v>70</v>
      </c>
      <c r="F20" s="751" t="s">
        <v>91</v>
      </c>
      <c r="G20" s="752"/>
      <c r="H20" s="732" t="s">
        <v>72</v>
      </c>
      <c r="I20" s="722" t="s">
        <v>644</v>
      </c>
      <c r="J20" s="734" t="s">
        <v>74</v>
      </c>
      <c r="K20" s="734" t="s">
        <v>75</v>
      </c>
      <c r="L20" s="734" t="s">
        <v>76</v>
      </c>
      <c r="M20" s="736" t="s">
        <v>77</v>
      </c>
      <c r="N20" s="509" t="s">
        <v>639</v>
      </c>
      <c r="O20" s="736" t="s">
        <v>79</v>
      </c>
      <c r="P20" s="509" t="s">
        <v>640</v>
      </c>
      <c r="Q20" s="591" t="str">
        <f t="shared" ref="Q20:Q21" si="7">I20&amp;"-"&amp;N20&amp;"-"&amp;P20</f>
        <v>HEK_SAP-OG-SJS-Basis / Silber-DR2-4</v>
      </c>
      <c r="S20" s="510">
        <v>0.6</v>
      </c>
      <c r="T20" s="753">
        <v>1</v>
      </c>
      <c r="U20" s="753">
        <v>1</v>
      </c>
      <c r="V20" s="726">
        <v>60</v>
      </c>
      <c r="W20" s="726">
        <v>60</v>
      </c>
      <c r="X20" s="593"/>
      <c r="Y20" s="513">
        <f t="shared" ref="Y20" si="8">S20*T20*V20*X20</f>
        <v>0</v>
      </c>
      <c r="Z20" s="473"/>
      <c r="AA20" s="594"/>
      <c r="AB20" s="726">
        <f t="shared" ref="AB20" si="9">T20</f>
        <v>1</v>
      </c>
      <c r="AC20" s="593"/>
      <c r="AD20" s="590">
        <f>AB20*AC20*12*S20</f>
        <v>0</v>
      </c>
      <c r="AE20" s="476"/>
      <c r="AF20" s="595"/>
      <c r="AG20" s="726">
        <f t="shared" ref="AG20" si="10">T20</f>
        <v>1</v>
      </c>
      <c r="AH20" s="593"/>
      <c r="AI20" s="564">
        <f>AG20*AH20*12*S20</f>
        <v>0</v>
      </c>
    </row>
    <row r="21" spans="2:35" s="592" customFormat="1" ht="28.2" thickBot="1" x14ac:dyDescent="0.3">
      <c r="B21" s="584" t="s">
        <v>453</v>
      </c>
      <c r="C21" s="719" t="s">
        <v>68</v>
      </c>
      <c r="D21" s="721" t="s">
        <v>69</v>
      </c>
      <c r="E21" s="719"/>
      <c r="F21" s="746"/>
      <c r="G21" s="748"/>
      <c r="H21" s="733"/>
      <c r="I21" s="723" t="s">
        <v>644</v>
      </c>
      <c r="J21" s="735"/>
      <c r="K21" s="735" t="s">
        <v>75</v>
      </c>
      <c r="L21" s="735" t="s">
        <v>76</v>
      </c>
      <c r="M21" s="737"/>
      <c r="N21" s="584" t="s">
        <v>78</v>
      </c>
      <c r="O21" s="737" t="s">
        <v>79</v>
      </c>
      <c r="P21" s="584" t="s">
        <v>641</v>
      </c>
      <c r="Q21" s="585" t="str">
        <f t="shared" si="7"/>
        <v>HEK_SAP-OG-SJS-Bronze / Gold-DR2-5</v>
      </c>
      <c r="S21" s="586">
        <v>0.4</v>
      </c>
      <c r="T21" s="754"/>
      <c r="U21" s="754"/>
      <c r="V21" s="725">
        <v>60</v>
      </c>
      <c r="W21" s="725">
        <v>60</v>
      </c>
      <c r="X21" s="596"/>
      <c r="Y21" s="587">
        <f>S21*T20*V20*X21</f>
        <v>0</v>
      </c>
      <c r="Z21" s="473"/>
      <c r="AA21" s="594"/>
      <c r="AB21" s="725"/>
      <c r="AC21" s="596"/>
      <c r="AD21" s="587">
        <f>AB20*AC21*12*S21</f>
        <v>0</v>
      </c>
      <c r="AE21" s="476"/>
      <c r="AF21" s="595"/>
      <c r="AG21" s="725"/>
      <c r="AH21" s="596"/>
      <c r="AI21" s="587">
        <f>AG20*AH21*12*S21</f>
        <v>0</v>
      </c>
    </row>
    <row r="22" spans="2:35" s="502" customFormat="1" ht="27.6" x14ac:dyDescent="0.25">
      <c r="B22" s="509" t="s">
        <v>454</v>
      </c>
      <c r="C22" s="718" t="s">
        <v>68</v>
      </c>
      <c r="D22" s="720" t="s">
        <v>69</v>
      </c>
      <c r="E22" s="727" t="s">
        <v>70</v>
      </c>
      <c r="F22" s="751" t="s">
        <v>645</v>
      </c>
      <c r="G22" s="752"/>
      <c r="H22" s="732" t="s">
        <v>72</v>
      </c>
      <c r="I22" s="722" t="s">
        <v>646</v>
      </c>
      <c r="J22" s="734" t="s">
        <v>74</v>
      </c>
      <c r="K22" s="734" t="s">
        <v>75</v>
      </c>
      <c r="L22" s="734" t="s">
        <v>76</v>
      </c>
      <c r="M22" s="736" t="s">
        <v>77</v>
      </c>
      <c r="N22" s="509" t="s">
        <v>639</v>
      </c>
      <c r="O22" s="736" t="s">
        <v>79</v>
      </c>
      <c r="P22" s="509" t="s">
        <v>640</v>
      </c>
      <c r="Q22" s="591" t="str">
        <f t="shared" ref="Q22:Q23" si="11">I22&amp;"-"&amp;N22&amp;"-"&amp;P22</f>
        <v>HEK_SAP-OG-SFI-Basis / Silber-DR2-4</v>
      </c>
      <c r="S22" s="510">
        <v>0.6</v>
      </c>
      <c r="T22" s="753">
        <v>1</v>
      </c>
      <c r="U22" s="753">
        <v>1</v>
      </c>
      <c r="V22" s="726">
        <v>60</v>
      </c>
      <c r="W22" s="726">
        <v>60</v>
      </c>
      <c r="X22" s="589"/>
      <c r="Y22" s="513">
        <f>S22*T22*V22*X22</f>
        <v>0</v>
      </c>
      <c r="Z22" s="473"/>
      <c r="AA22" s="580"/>
      <c r="AB22" s="726">
        <f t="shared" ref="AB22" si="12">T22</f>
        <v>1</v>
      </c>
      <c r="AC22" s="589"/>
      <c r="AD22" s="590">
        <f>AB22*AC22*12*S22</f>
        <v>0</v>
      </c>
      <c r="AE22" s="476"/>
      <c r="AF22" s="581"/>
      <c r="AG22" s="726">
        <f t="shared" ref="AG22" si="13">T22</f>
        <v>1</v>
      </c>
      <c r="AH22" s="589"/>
      <c r="AI22" s="564">
        <f>AG22*AH22*12*S22</f>
        <v>0</v>
      </c>
    </row>
    <row r="23" spans="2:35" s="502" customFormat="1" ht="28.2" thickBot="1" x14ac:dyDescent="0.3">
      <c r="B23" s="584" t="s">
        <v>455</v>
      </c>
      <c r="C23" s="719" t="s">
        <v>68</v>
      </c>
      <c r="D23" s="721" t="s">
        <v>69</v>
      </c>
      <c r="E23" s="719"/>
      <c r="F23" s="746"/>
      <c r="G23" s="748"/>
      <c r="H23" s="733"/>
      <c r="I23" s="723" t="s">
        <v>646</v>
      </c>
      <c r="J23" s="735"/>
      <c r="K23" s="735" t="s">
        <v>75</v>
      </c>
      <c r="L23" s="735" t="s">
        <v>76</v>
      </c>
      <c r="M23" s="737"/>
      <c r="N23" s="584" t="s">
        <v>78</v>
      </c>
      <c r="O23" s="737" t="s">
        <v>79</v>
      </c>
      <c r="P23" s="584" t="s">
        <v>641</v>
      </c>
      <c r="Q23" s="585" t="str">
        <f t="shared" si="11"/>
        <v>HEK_SAP-OG-SFI-Bronze / Gold-DR2-5</v>
      </c>
      <c r="S23" s="586">
        <v>0.4</v>
      </c>
      <c r="T23" s="754"/>
      <c r="U23" s="754"/>
      <c r="V23" s="725">
        <v>60</v>
      </c>
      <c r="W23" s="725">
        <v>60</v>
      </c>
      <c r="X23" s="597"/>
      <c r="Y23" s="587">
        <f>S23*T22*V22*X23</f>
        <v>0</v>
      </c>
      <c r="Z23" s="473"/>
      <c r="AA23" s="580"/>
      <c r="AB23" s="725"/>
      <c r="AC23" s="597"/>
      <c r="AD23" s="587">
        <f>AB22*AC23*12*S23</f>
        <v>0</v>
      </c>
      <c r="AE23" s="476"/>
      <c r="AF23" s="581"/>
      <c r="AG23" s="725"/>
      <c r="AH23" s="597"/>
      <c r="AI23" s="587">
        <f>AG22*AH23*12*S23</f>
        <v>0</v>
      </c>
    </row>
    <row r="24" spans="2:35" s="502" customFormat="1" ht="27.6" x14ac:dyDescent="0.25">
      <c r="B24" s="509" t="s">
        <v>456</v>
      </c>
      <c r="C24" s="718" t="s">
        <v>68</v>
      </c>
      <c r="D24" s="720" t="s">
        <v>69</v>
      </c>
      <c r="E24" s="727" t="s">
        <v>70</v>
      </c>
      <c r="F24" s="751" t="s">
        <v>647</v>
      </c>
      <c r="G24" s="752"/>
      <c r="H24" s="732" t="s">
        <v>72</v>
      </c>
      <c r="I24" s="722" t="s">
        <v>648</v>
      </c>
      <c r="J24" s="734" t="s">
        <v>74</v>
      </c>
      <c r="K24" s="734" t="s">
        <v>75</v>
      </c>
      <c r="L24" s="734" t="s">
        <v>76</v>
      </c>
      <c r="M24" s="736" t="s">
        <v>77</v>
      </c>
      <c r="N24" s="509" t="s">
        <v>639</v>
      </c>
      <c r="O24" s="736" t="s">
        <v>79</v>
      </c>
      <c r="P24" s="509" t="s">
        <v>640</v>
      </c>
      <c r="Q24" s="591" t="str">
        <f t="shared" ref="Q24:Q25" si="14">I24&amp;"-"&amp;N24&amp;"-"&amp;P24</f>
        <v>HEK_SAP-OG-SDA-Basis / Silber-DR2-4</v>
      </c>
      <c r="S24" s="510">
        <v>0.6</v>
      </c>
      <c r="T24" s="753">
        <v>1</v>
      </c>
      <c r="U24" s="753">
        <v>1</v>
      </c>
      <c r="V24" s="726">
        <v>60</v>
      </c>
      <c r="W24" s="726">
        <v>60</v>
      </c>
      <c r="X24" s="589"/>
      <c r="Y24" s="513">
        <f>S24*T24*V24*X24</f>
        <v>0</v>
      </c>
      <c r="Z24" s="473"/>
      <c r="AA24" s="580"/>
      <c r="AB24" s="724">
        <f t="shared" ref="AB24" si="15">T24</f>
        <v>1</v>
      </c>
      <c r="AC24" s="589"/>
      <c r="AD24" s="590">
        <f>AB24*AC24*12*S24</f>
        <v>0</v>
      </c>
      <c r="AE24" s="476"/>
      <c r="AF24" s="581"/>
      <c r="AG24" s="726">
        <f t="shared" ref="AG24" si="16">T24</f>
        <v>1</v>
      </c>
      <c r="AH24" s="589"/>
      <c r="AI24" s="564">
        <f>AG24*AH24*12*S24</f>
        <v>0</v>
      </c>
    </row>
    <row r="25" spans="2:35" s="502" customFormat="1" ht="28.2" thickBot="1" x14ac:dyDescent="0.3">
      <c r="B25" s="584" t="s">
        <v>457</v>
      </c>
      <c r="C25" s="719" t="s">
        <v>68</v>
      </c>
      <c r="D25" s="721" t="s">
        <v>69</v>
      </c>
      <c r="E25" s="719"/>
      <c r="F25" s="746"/>
      <c r="G25" s="748"/>
      <c r="H25" s="733"/>
      <c r="I25" s="723" t="s">
        <v>648</v>
      </c>
      <c r="J25" s="735"/>
      <c r="K25" s="735" t="s">
        <v>75</v>
      </c>
      <c r="L25" s="735" t="s">
        <v>76</v>
      </c>
      <c r="M25" s="737"/>
      <c r="N25" s="584" t="s">
        <v>78</v>
      </c>
      <c r="O25" s="737" t="s">
        <v>79</v>
      </c>
      <c r="P25" s="584" t="s">
        <v>641</v>
      </c>
      <c r="Q25" s="585" t="str">
        <f t="shared" si="14"/>
        <v>HEK_SAP-OG-SDA-Bronze / Gold-DR2-5</v>
      </c>
      <c r="S25" s="586">
        <v>0.4</v>
      </c>
      <c r="T25" s="754"/>
      <c r="U25" s="754"/>
      <c r="V25" s="725">
        <v>60</v>
      </c>
      <c r="W25" s="725">
        <v>60</v>
      </c>
      <c r="X25" s="597"/>
      <c r="Y25" s="587">
        <f>S25*T24*V24*X25</f>
        <v>0</v>
      </c>
      <c r="Z25" s="473"/>
      <c r="AA25" s="580"/>
      <c r="AB25" s="725"/>
      <c r="AC25" s="597"/>
      <c r="AD25" s="587">
        <f>AB24*AC25*12*S25</f>
        <v>0</v>
      </c>
      <c r="AE25" s="476"/>
      <c r="AF25" s="581"/>
      <c r="AG25" s="725"/>
      <c r="AH25" s="597"/>
      <c r="AI25" s="587">
        <f>AG24*AH25*12*S25</f>
        <v>0</v>
      </c>
    </row>
    <row r="26" spans="2:35" s="502" customFormat="1" ht="27.6" x14ac:dyDescent="0.25">
      <c r="B26" s="509" t="s">
        <v>458</v>
      </c>
      <c r="C26" s="718" t="s">
        <v>68</v>
      </c>
      <c r="D26" s="720" t="s">
        <v>69</v>
      </c>
      <c r="E26" s="727" t="s">
        <v>70</v>
      </c>
      <c r="F26" s="751" t="s">
        <v>649</v>
      </c>
      <c r="G26" s="752"/>
      <c r="H26" s="732" t="s">
        <v>72</v>
      </c>
      <c r="I26" s="722" t="s">
        <v>650</v>
      </c>
      <c r="J26" s="734" t="s">
        <v>74</v>
      </c>
      <c r="K26" s="734" t="s">
        <v>75</v>
      </c>
      <c r="L26" s="734" t="s">
        <v>76</v>
      </c>
      <c r="M26" s="736" t="s">
        <v>77</v>
      </c>
      <c r="N26" s="509" t="s">
        <v>639</v>
      </c>
      <c r="O26" s="736" t="s">
        <v>79</v>
      </c>
      <c r="P26" s="509" t="s">
        <v>640</v>
      </c>
      <c r="Q26" s="591" t="str">
        <f t="shared" ref="Q26:Q30" si="17">I26&amp;"-"&amp;N26&amp;"-"&amp;P26</f>
        <v>HEK_SAP-OG-HCM-Basis / Silber-DR2-4</v>
      </c>
      <c r="S26" s="510">
        <v>0.6</v>
      </c>
      <c r="T26" s="753">
        <v>1</v>
      </c>
      <c r="U26" s="753">
        <v>1</v>
      </c>
      <c r="V26" s="726">
        <v>60</v>
      </c>
      <c r="W26" s="726">
        <v>60</v>
      </c>
      <c r="X26" s="589"/>
      <c r="Y26" s="513">
        <f t="shared" ref="Y26" si="18">S26*T26*V26*X26</f>
        <v>0</v>
      </c>
      <c r="Z26" s="473"/>
      <c r="AA26" s="580"/>
      <c r="AB26" s="724">
        <f t="shared" ref="AB26" si="19">T26</f>
        <v>1</v>
      </c>
      <c r="AC26" s="589"/>
      <c r="AD26" s="590">
        <f>AB26*AC26*12*S26</f>
        <v>0</v>
      </c>
      <c r="AE26" s="476"/>
      <c r="AF26" s="581"/>
      <c r="AG26" s="726">
        <f t="shared" ref="AG26" si="20">T26</f>
        <v>1</v>
      </c>
      <c r="AH26" s="589"/>
      <c r="AI26" s="564">
        <f>AG26*AH26*12*S26</f>
        <v>0</v>
      </c>
    </row>
    <row r="27" spans="2:35" s="502" customFormat="1" ht="28.2" thickBot="1" x14ac:dyDescent="0.3">
      <c r="B27" s="584" t="s">
        <v>459</v>
      </c>
      <c r="C27" s="719" t="s">
        <v>68</v>
      </c>
      <c r="D27" s="721" t="s">
        <v>69</v>
      </c>
      <c r="E27" s="719"/>
      <c r="F27" s="746"/>
      <c r="G27" s="748"/>
      <c r="H27" s="733"/>
      <c r="I27" s="723" t="s">
        <v>651</v>
      </c>
      <c r="J27" s="735"/>
      <c r="K27" s="735" t="s">
        <v>75</v>
      </c>
      <c r="L27" s="735" t="s">
        <v>76</v>
      </c>
      <c r="M27" s="737"/>
      <c r="N27" s="584" t="s">
        <v>78</v>
      </c>
      <c r="O27" s="737" t="s">
        <v>79</v>
      </c>
      <c r="P27" s="584" t="s">
        <v>641</v>
      </c>
      <c r="Q27" s="585" t="str">
        <f t="shared" si="17"/>
        <v>HEK_SAP-OE-HCM-Bronze / Gold-DR2-5</v>
      </c>
      <c r="S27" s="586">
        <v>0.4</v>
      </c>
      <c r="T27" s="754"/>
      <c r="U27" s="754"/>
      <c r="V27" s="725">
        <v>60</v>
      </c>
      <c r="W27" s="725">
        <v>60</v>
      </c>
      <c r="X27" s="597"/>
      <c r="Y27" s="587">
        <f>S27*T26*V26*X27</f>
        <v>0</v>
      </c>
      <c r="Z27" s="473"/>
      <c r="AA27" s="580"/>
      <c r="AB27" s="725"/>
      <c r="AC27" s="597"/>
      <c r="AD27" s="587">
        <f>AB26*AC27*12*S27</f>
        <v>0</v>
      </c>
      <c r="AE27" s="476"/>
      <c r="AF27" s="581"/>
      <c r="AG27" s="725"/>
      <c r="AH27" s="597"/>
      <c r="AI27" s="587">
        <f>AG26*AH27*12*S27</f>
        <v>0</v>
      </c>
    </row>
    <row r="28" spans="2:35" s="502" customFormat="1" ht="14.4" x14ac:dyDescent="0.25">
      <c r="B28" s="598" t="s">
        <v>460</v>
      </c>
      <c r="C28" s="718" t="s">
        <v>68</v>
      </c>
      <c r="D28" s="720" t="s">
        <v>69</v>
      </c>
      <c r="E28" s="727" t="s">
        <v>70</v>
      </c>
      <c r="F28" s="745" t="s">
        <v>652</v>
      </c>
      <c r="G28" s="747"/>
      <c r="H28" s="732" t="s">
        <v>72</v>
      </c>
      <c r="I28" s="722" t="s">
        <v>653</v>
      </c>
      <c r="J28" s="734" t="s">
        <v>74</v>
      </c>
      <c r="K28" s="734" t="s">
        <v>75</v>
      </c>
      <c r="L28" s="734" t="s">
        <v>76</v>
      </c>
      <c r="M28" s="736" t="s">
        <v>77</v>
      </c>
      <c r="N28" s="509" t="s">
        <v>243</v>
      </c>
      <c r="O28" s="736" t="s">
        <v>79</v>
      </c>
      <c r="P28" s="509" t="s">
        <v>641</v>
      </c>
      <c r="Q28" s="591" t="str">
        <f t="shared" ref="Q28" si="21">I28&amp;"-"&amp;N28&amp;"-"&amp;P28</f>
        <v>HEK_SAP-OG-SJX-Silber-DR2-5</v>
      </c>
      <c r="S28" s="510">
        <v>0.6</v>
      </c>
      <c r="T28" s="753">
        <v>1</v>
      </c>
      <c r="U28" s="753">
        <v>1</v>
      </c>
      <c r="V28" s="726">
        <v>60</v>
      </c>
      <c r="W28" s="726">
        <v>60</v>
      </c>
      <c r="X28" s="589"/>
      <c r="Y28" s="513">
        <f>S28*T28*V28*X28</f>
        <v>0</v>
      </c>
      <c r="Z28" s="473"/>
      <c r="AA28" s="580"/>
      <c r="AB28" s="726">
        <v>1</v>
      </c>
      <c r="AC28" s="589"/>
      <c r="AD28" s="590">
        <f t="shared" ref="AD28" si="22">AB28*AC28*12*S28</f>
        <v>0</v>
      </c>
      <c r="AE28" s="476"/>
      <c r="AF28" s="581"/>
      <c r="AG28" s="726">
        <v>1</v>
      </c>
      <c r="AH28" s="589"/>
      <c r="AI28" s="564">
        <f>AG28*AH28*12*S28</f>
        <v>0</v>
      </c>
    </row>
    <row r="29" spans="2:35" s="502" customFormat="1" ht="15" thickBot="1" x14ac:dyDescent="0.3">
      <c r="B29" s="599" t="s">
        <v>461</v>
      </c>
      <c r="C29" s="719" t="s">
        <v>68</v>
      </c>
      <c r="D29" s="721" t="s">
        <v>69</v>
      </c>
      <c r="E29" s="719" t="s">
        <v>70</v>
      </c>
      <c r="F29" s="746"/>
      <c r="G29" s="748"/>
      <c r="H29" s="733" t="s">
        <v>72</v>
      </c>
      <c r="I29" s="723" t="s">
        <v>653</v>
      </c>
      <c r="J29" s="735" t="s">
        <v>74</v>
      </c>
      <c r="K29" s="735" t="s">
        <v>75</v>
      </c>
      <c r="L29" s="735" t="s">
        <v>76</v>
      </c>
      <c r="M29" s="737"/>
      <c r="N29" s="584" t="s">
        <v>116</v>
      </c>
      <c r="O29" s="737" t="s">
        <v>79</v>
      </c>
      <c r="P29" s="584" t="s">
        <v>641</v>
      </c>
      <c r="Q29" s="585" t="str">
        <f t="shared" si="17"/>
        <v>HEK_SAP-OG-SJX-Gold-DR2-5</v>
      </c>
      <c r="S29" s="586">
        <v>0.4</v>
      </c>
      <c r="T29" s="754"/>
      <c r="U29" s="754"/>
      <c r="V29" s="725">
        <v>60</v>
      </c>
      <c r="W29" s="725">
        <v>60</v>
      </c>
      <c r="X29" s="597"/>
      <c r="Y29" s="587">
        <f>S29*T28*V28*X29</f>
        <v>0</v>
      </c>
      <c r="Z29" s="473"/>
      <c r="AA29" s="580"/>
      <c r="AB29" s="725"/>
      <c r="AC29" s="597"/>
      <c r="AD29" s="587">
        <f t="shared" ref="AD29" si="23">AB28*AC29*12*S29</f>
        <v>0</v>
      </c>
      <c r="AE29" s="476"/>
      <c r="AF29" s="581"/>
      <c r="AG29" s="725"/>
      <c r="AH29" s="597"/>
      <c r="AI29" s="587">
        <f>AG28*AH29*12*S29</f>
        <v>0</v>
      </c>
    </row>
    <row r="30" spans="2:35" s="502" customFormat="1" ht="14.4" x14ac:dyDescent="0.25">
      <c r="B30" s="598" t="s">
        <v>462</v>
      </c>
      <c r="C30" s="718" t="s">
        <v>68</v>
      </c>
      <c r="D30" s="720" t="s">
        <v>69</v>
      </c>
      <c r="E30" s="727" t="s">
        <v>70</v>
      </c>
      <c r="F30" s="745" t="s">
        <v>654</v>
      </c>
      <c r="G30" s="747"/>
      <c r="H30" s="732" t="s">
        <v>72</v>
      </c>
      <c r="I30" s="722" t="s">
        <v>653</v>
      </c>
      <c r="J30" s="734" t="s">
        <v>74</v>
      </c>
      <c r="K30" s="734" t="s">
        <v>75</v>
      </c>
      <c r="L30" s="734" t="s">
        <v>76</v>
      </c>
      <c r="M30" s="738" t="s">
        <v>77</v>
      </c>
      <c r="N30" s="509" t="s">
        <v>243</v>
      </c>
      <c r="O30" s="736" t="s">
        <v>79</v>
      </c>
      <c r="P30" s="509" t="s">
        <v>641</v>
      </c>
      <c r="Q30" s="591" t="str">
        <f t="shared" si="17"/>
        <v>HEK_SAP-OG-SJX-Silber-DR2-5</v>
      </c>
      <c r="S30" s="510">
        <v>0.6</v>
      </c>
      <c r="T30" s="724">
        <v>1</v>
      </c>
      <c r="U30" s="753">
        <v>1</v>
      </c>
      <c r="V30" s="726">
        <v>60</v>
      </c>
      <c r="W30" s="726">
        <v>60</v>
      </c>
      <c r="X30" s="589"/>
      <c r="Y30" s="513">
        <f>S30*T30*V30*X30</f>
        <v>0</v>
      </c>
      <c r="Z30" s="473"/>
      <c r="AA30" s="580"/>
      <c r="AB30" s="724">
        <v>1</v>
      </c>
      <c r="AC30" s="589"/>
      <c r="AD30" s="590">
        <f t="shared" ref="AD30" si="24">AB30*AC30*12*S30</f>
        <v>0</v>
      </c>
      <c r="AE30" s="476"/>
      <c r="AF30" s="581"/>
      <c r="AG30" s="726">
        <v>1</v>
      </c>
      <c r="AH30" s="589"/>
      <c r="AI30" s="564">
        <f>AG30*AH30*12*S30</f>
        <v>0</v>
      </c>
    </row>
    <row r="31" spans="2:35" s="502" customFormat="1" ht="15" thickBot="1" x14ac:dyDescent="0.3">
      <c r="B31" s="599" t="s">
        <v>463</v>
      </c>
      <c r="C31" s="719" t="s">
        <v>68</v>
      </c>
      <c r="D31" s="721" t="s">
        <v>69</v>
      </c>
      <c r="E31" s="719" t="s">
        <v>70</v>
      </c>
      <c r="F31" s="746"/>
      <c r="G31" s="748"/>
      <c r="H31" s="733" t="s">
        <v>72</v>
      </c>
      <c r="I31" s="723" t="s">
        <v>653</v>
      </c>
      <c r="J31" s="735" t="s">
        <v>74</v>
      </c>
      <c r="K31" s="735" t="s">
        <v>75</v>
      </c>
      <c r="L31" s="735" t="s">
        <v>76</v>
      </c>
      <c r="M31" s="737"/>
      <c r="N31" s="584" t="s">
        <v>116</v>
      </c>
      <c r="O31" s="737" t="s">
        <v>79</v>
      </c>
      <c r="P31" s="584" t="s">
        <v>641</v>
      </c>
      <c r="Q31" s="585" t="str">
        <f t="shared" ref="Q31" si="25">I31&amp;"-"&amp;N31&amp;"-"&amp;P31</f>
        <v>HEK_SAP-OG-SJX-Gold-DR2-5</v>
      </c>
      <c r="S31" s="586">
        <v>0.4</v>
      </c>
      <c r="T31" s="725"/>
      <c r="U31" s="754"/>
      <c r="V31" s="725">
        <v>60</v>
      </c>
      <c r="W31" s="725">
        <v>60</v>
      </c>
      <c r="X31" s="597"/>
      <c r="Y31" s="587">
        <f>S31*T30*V30*X31</f>
        <v>0</v>
      </c>
      <c r="Z31" s="473"/>
      <c r="AA31" s="580"/>
      <c r="AB31" s="725"/>
      <c r="AC31" s="597"/>
      <c r="AD31" s="587">
        <f t="shared" ref="AD31" si="26">AB30*AC31*12*S31</f>
        <v>0</v>
      </c>
      <c r="AE31" s="476"/>
      <c r="AF31" s="581"/>
      <c r="AG31" s="725"/>
      <c r="AH31" s="597"/>
      <c r="AI31" s="587">
        <f>AG30*AH31*12*S31</f>
        <v>0</v>
      </c>
    </row>
    <row r="32" spans="2:35" s="502" customFormat="1" x14ac:dyDescent="0.25">
      <c r="B32" s="600"/>
      <c r="C32" s="600"/>
      <c r="D32" s="600"/>
      <c r="E32" s="600"/>
      <c r="F32" s="600" t="s">
        <v>655</v>
      </c>
      <c r="G32" s="600"/>
      <c r="H32" s="601"/>
      <c r="I32" s="600"/>
      <c r="J32" s="600"/>
      <c r="K32" s="600"/>
      <c r="L32" s="600"/>
      <c r="M32" s="600"/>
      <c r="N32" s="600"/>
      <c r="O32" s="600"/>
      <c r="P32" s="600"/>
      <c r="Q32" s="600"/>
      <c r="S32" s="600"/>
      <c r="T32" s="600"/>
      <c r="U32" s="600"/>
      <c r="V32" s="600"/>
      <c r="W32" s="600"/>
      <c r="X32" s="600"/>
      <c r="Y32" s="602">
        <f>SUM(Y14:Y31)</f>
        <v>0</v>
      </c>
      <c r="Z32" s="473"/>
      <c r="AA32" s="580"/>
      <c r="AB32" s="600"/>
      <c r="AC32" s="600"/>
      <c r="AD32" s="602">
        <f>SUM(AD14:AD31)</f>
        <v>0</v>
      </c>
      <c r="AE32" s="477"/>
      <c r="AF32" s="581"/>
      <c r="AG32" s="600"/>
      <c r="AH32" s="600"/>
      <c r="AI32" s="602">
        <f>SUM(AI14:AI31)</f>
        <v>0</v>
      </c>
    </row>
    <row r="33" spans="2:35" s="502" customFormat="1" ht="15" thickBot="1" x14ac:dyDescent="0.3">
      <c r="B33" s="603" t="s">
        <v>102</v>
      </c>
      <c r="C33" s="604" t="s">
        <v>103</v>
      </c>
      <c r="D33" s="604" t="s">
        <v>104</v>
      </c>
      <c r="E33" s="604" t="s">
        <v>105</v>
      </c>
      <c r="F33" s="605" t="s">
        <v>106</v>
      </c>
      <c r="G33" s="606"/>
      <c r="H33" s="607" t="s">
        <v>74</v>
      </c>
      <c r="I33" s="585" t="s">
        <v>656</v>
      </c>
      <c r="J33" s="608" t="s">
        <v>74</v>
      </c>
      <c r="K33" s="608" t="s">
        <v>75</v>
      </c>
      <c r="L33" s="608" t="s">
        <v>108</v>
      </c>
      <c r="M33" s="584" t="s">
        <v>77</v>
      </c>
      <c r="N33" s="584" t="s">
        <v>30</v>
      </c>
      <c r="O33" s="584" t="s">
        <v>30</v>
      </c>
      <c r="P33" s="584" t="s">
        <v>30</v>
      </c>
      <c r="Q33" s="585" t="str">
        <f>I33&amp;""</f>
        <v>HEK_SAP-BB-BER</v>
      </c>
      <c r="S33" s="586">
        <v>1</v>
      </c>
      <c r="T33" s="609">
        <v>1</v>
      </c>
      <c r="U33" s="609">
        <v>1</v>
      </c>
      <c r="V33" s="609">
        <v>60</v>
      </c>
      <c r="W33" s="609">
        <v>60</v>
      </c>
      <c r="X33" s="597"/>
      <c r="Y33" s="587">
        <f>S33*T33*V33*X33</f>
        <v>0</v>
      </c>
      <c r="Z33" s="473"/>
      <c r="AA33" s="580"/>
      <c r="AB33" s="609">
        <f>T33</f>
        <v>1</v>
      </c>
      <c r="AC33" s="597"/>
      <c r="AD33" s="587">
        <f>AB33*AC33*12*S33</f>
        <v>0</v>
      </c>
      <c r="AE33" s="477"/>
      <c r="AF33" s="581"/>
      <c r="AG33" s="609">
        <f>T33</f>
        <v>1</v>
      </c>
      <c r="AH33" s="597"/>
      <c r="AI33" s="587">
        <f>AG33*AH33*12*S33</f>
        <v>0</v>
      </c>
    </row>
    <row r="34" spans="2:35" s="502" customFormat="1" ht="14.4" x14ac:dyDescent="0.25">
      <c r="B34" s="610" t="s">
        <v>109</v>
      </c>
      <c r="C34" s="739" t="s">
        <v>103</v>
      </c>
      <c r="D34" s="770" t="s">
        <v>104</v>
      </c>
      <c r="E34" s="739" t="s">
        <v>105</v>
      </c>
      <c r="F34" s="766" t="s">
        <v>110</v>
      </c>
      <c r="G34" s="742"/>
      <c r="H34" s="743" t="s">
        <v>74</v>
      </c>
      <c r="I34" s="767" t="s">
        <v>657</v>
      </c>
      <c r="J34" s="744" t="s">
        <v>74</v>
      </c>
      <c r="K34" s="744" t="s">
        <v>112</v>
      </c>
      <c r="L34" s="744" t="s">
        <v>113</v>
      </c>
      <c r="M34" s="755" t="s">
        <v>77</v>
      </c>
      <c r="N34" s="561" t="s">
        <v>658</v>
      </c>
      <c r="O34" s="755" t="s">
        <v>79</v>
      </c>
      <c r="P34" s="755" t="s">
        <v>30</v>
      </c>
      <c r="Q34" s="560" t="str">
        <f>I34&amp;"-"&amp;N34</f>
        <v>HEK_SAP-BB-SID-Basis</v>
      </c>
      <c r="R34" s="515"/>
      <c r="S34" s="611">
        <v>0.6</v>
      </c>
      <c r="T34" s="724">
        <v>14</v>
      </c>
      <c r="U34" s="724" t="s">
        <v>30</v>
      </c>
      <c r="V34" s="724">
        <v>60</v>
      </c>
      <c r="W34" s="724">
        <v>0</v>
      </c>
      <c r="X34" s="589"/>
      <c r="Y34" s="590">
        <f>S34*T34*V34*X34</f>
        <v>0</v>
      </c>
      <c r="Z34" s="473"/>
      <c r="AA34" s="580"/>
      <c r="AB34" s="757">
        <f>T34</f>
        <v>14</v>
      </c>
      <c r="AC34" s="564">
        <f>X34</f>
        <v>0</v>
      </c>
      <c r="AD34" s="564">
        <f>AB34*AC34*12*S34</f>
        <v>0</v>
      </c>
      <c r="AE34" s="476"/>
      <c r="AF34" s="581"/>
      <c r="AG34" s="726">
        <f>T34</f>
        <v>14</v>
      </c>
      <c r="AH34" s="564">
        <f>X34</f>
        <v>0</v>
      </c>
      <c r="AI34" s="564">
        <f>AG34*AH34*12*S34</f>
        <v>0</v>
      </c>
    </row>
    <row r="35" spans="2:35" s="502" customFormat="1" ht="15" thickBot="1" x14ac:dyDescent="0.3">
      <c r="B35" s="603" t="s">
        <v>115</v>
      </c>
      <c r="C35" s="719" t="s">
        <v>103</v>
      </c>
      <c r="D35" s="721" t="s">
        <v>104</v>
      </c>
      <c r="E35" s="719" t="s">
        <v>105</v>
      </c>
      <c r="F35" s="746" t="s">
        <v>110</v>
      </c>
      <c r="G35" s="731"/>
      <c r="H35" s="733" t="s">
        <v>74</v>
      </c>
      <c r="I35" s="723" t="s">
        <v>657</v>
      </c>
      <c r="J35" s="735" t="s">
        <v>74</v>
      </c>
      <c r="K35" s="735" t="s">
        <v>112</v>
      </c>
      <c r="L35" s="735" t="s">
        <v>113</v>
      </c>
      <c r="M35" s="737"/>
      <c r="N35" s="584" t="s">
        <v>114</v>
      </c>
      <c r="O35" s="737" t="s">
        <v>79</v>
      </c>
      <c r="P35" s="737"/>
      <c r="Q35" s="585" t="str">
        <f>I35&amp;"-"&amp;N35</f>
        <v>HEK_SAP-BB-SID-Bronze</v>
      </c>
      <c r="R35" s="515"/>
      <c r="S35" s="586">
        <v>0.4</v>
      </c>
      <c r="T35" s="725"/>
      <c r="U35" s="725"/>
      <c r="V35" s="725"/>
      <c r="W35" s="725"/>
      <c r="X35" s="597"/>
      <c r="Y35" s="587">
        <f>S35*T34*V34*X35</f>
        <v>0</v>
      </c>
      <c r="Z35" s="473"/>
      <c r="AA35" s="580"/>
      <c r="AB35" s="725">
        <f>T35</f>
        <v>0</v>
      </c>
      <c r="AC35" s="587">
        <f>X35</f>
        <v>0</v>
      </c>
      <c r="AD35" s="587">
        <f>AB34*AC35*12*S35</f>
        <v>0</v>
      </c>
      <c r="AE35" s="476"/>
      <c r="AF35" s="581"/>
      <c r="AG35" s="725">
        <f>T35</f>
        <v>0</v>
      </c>
      <c r="AH35" s="587">
        <f>X35</f>
        <v>0</v>
      </c>
      <c r="AI35" s="587">
        <f>AG34*AH35*12*S35</f>
        <v>0</v>
      </c>
    </row>
    <row r="36" spans="2:35" s="502" customFormat="1" ht="14.4" x14ac:dyDescent="0.25">
      <c r="B36" s="612" t="s">
        <v>466</v>
      </c>
      <c r="C36" s="718" t="s">
        <v>103</v>
      </c>
      <c r="D36" s="720" t="s">
        <v>104</v>
      </c>
      <c r="E36" s="718" t="s">
        <v>105</v>
      </c>
      <c r="F36" s="745" t="s">
        <v>110</v>
      </c>
      <c r="G36" s="771"/>
      <c r="H36" s="749" t="s">
        <v>74</v>
      </c>
      <c r="I36" s="722" t="s">
        <v>657</v>
      </c>
      <c r="J36" s="750" t="s">
        <v>74</v>
      </c>
      <c r="K36" s="750" t="s">
        <v>112</v>
      </c>
      <c r="L36" s="750" t="s">
        <v>113</v>
      </c>
      <c r="M36" s="738" t="s">
        <v>77</v>
      </c>
      <c r="N36" s="588" t="s">
        <v>243</v>
      </c>
      <c r="O36" s="738" t="s">
        <v>79</v>
      </c>
      <c r="P36" s="738" t="s">
        <v>30</v>
      </c>
      <c r="Q36" s="591" t="str">
        <f t="shared" ref="Q36" si="27">I36&amp;"-"&amp;N36</f>
        <v>HEK_SAP-BB-SID-Silber</v>
      </c>
      <c r="S36" s="611">
        <v>0.6</v>
      </c>
      <c r="T36" s="724">
        <v>9</v>
      </c>
      <c r="U36" s="724" t="s">
        <v>30</v>
      </c>
      <c r="V36" s="724">
        <v>60</v>
      </c>
      <c r="W36" s="724">
        <v>0</v>
      </c>
      <c r="X36" s="589"/>
      <c r="Y36" s="590">
        <f>S36*T36*V36*X36</f>
        <v>0</v>
      </c>
      <c r="Z36" s="473"/>
      <c r="AA36" s="580"/>
      <c r="AB36" s="724">
        <f t="shared" ref="AB36" si="28">T36</f>
        <v>9</v>
      </c>
      <c r="AC36" s="590">
        <f t="shared" ref="AC36" si="29">X36</f>
        <v>0</v>
      </c>
      <c r="AD36" s="590">
        <f t="shared" ref="AD36" si="30">AB36*AC36*12*S36</f>
        <v>0</v>
      </c>
      <c r="AE36" s="476"/>
      <c r="AF36" s="581"/>
      <c r="AG36" s="724">
        <f t="shared" ref="AG36" si="31">T36</f>
        <v>9</v>
      </c>
      <c r="AH36" s="590">
        <f t="shared" ref="AH36" si="32">X36</f>
        <v>0</v>
      </c>
      <c r="AI36" s="590">
        <f>AG36*AH36*12*S36</f>
        <v>0</v>
      </c>
    </row>
    <row r="37" spans="2:35" s="502" customFormat="1" ht="15" thickBot="1" x14ac:dyDescent="0.3">
      <c r="B37" s="603" t="s">
        <v>467</v>
      </c>
      <c r="C37" s="719" t="s">
        <v>103</v>
      </c>
      <c r="D37" s="721" t="s">
        <v>104</v>
      </c>
      <c r="E37" s="719" t="s">
        <v>105</v>
      </c>
      <c r="F37" s="746" t="s">
        <v>110</v>
      </c>
      <c r="G37" s="731"/>
      <c r="H37" s="733" t="s">
        <v>74</v>
      </c>
      <c r="I37" s="723" t="s">
        <v>657</v>
      </c>
      <c r="J37" s="735" t="s">
        <v>74</v>
      </c>
      <c r="K37" s="735" t="s">
        <v>112</v>
      </c>
      <c r="L37" s="735" t="s">
        <v>113</v>
      </c>
      <c r="M37" s="737"/>
      <c r="N37" s="584" t="s">
        <v>659</v>
      </c>
      <c r="O37" s="737" t="s">
        <v>79</v>
      </c>
      <c r="P37" s="737"/>
      <c r="Q37" s="585" t="str">
        <f t="shared" ref="Q37" si="33">I37&amp;"-"&amp;N37</f>
        <v xml:space="preserve">HEK_SAP-BB-SID-Gold </v>
      </c>
      <c r="S37" s="613">
        <v>0.4</v>
      </c>
      <c r="T37" s="725"/>
      <c r="U37" s="725"/>
      <c r="V37" s="725"/>
      <c r="W37" s="725"/>
      <c r="X37" s="597"/>
      <c r="Y37" s="587">
        <f>S37*T36*V36*X37</f>
        <v>0</v>
      </c>
      <c r="Z37" s="473"/>
      <c r="AA37" s="580"/>
      <c r="AB37" s="725">
        <f t="shared" ref="AB37" si="34">T37</f>
        <v>0</v>
      </c>
      <c r="AC37" s="587">
        <f t="shared" ref="AC37" si="35">X37</f>
        <v>0</v>
      </c>
      <c r="AD37" s="587">
        <f>AB36*AC37*12*S37</f>
        <v>0</v>
      </c>
      <c r="AE37" s="476"/>
      <c r="AF37" s="581"/>
      <c r="AG37" s="725"/>
      <c r="AH37" s="587">
        <f t="shared" ref="AH37" si="36">X37</f>
        <v>0</v>
      </c>
      <c r="AI37" s="587">
        <f>AG36*AH37*12*S37</f>
        <v>0</v>
      </c>
    </row>
    <row r="38" spans="2:35" s="502" customFormat="1" x14ac:dyDescent="0.25">
      <c r="B38" s="600"/>
      <c r="C38" s="600"/>
      <c r="D38" s="600"/>
      <c r="E38" s="600"/>
      <c r="F38" s="600" t="str">
        <f>"Zwischensumme "&amp;E33</f>
        <v xml:space="preserve">Zwischensumme SAP Basis Betriebsleistungen </v>
      </c>
      <c r="G38" s="600"/>
      <c r="H38" s="601"/>
      <c r="I38" s="600"/>
      <c r="J38" s="600"/>
      <c r="K38" s="600"/>
      <c r="L38" s="600"/>
      <c r="M38" s="600"/>
      <c r="N38" s="600"/>
      <c r="O38" s="600"/>
      <c r="P38" s="600"/>
      <c r="Q38" s="600"/>
      <c r="S38" s="600"/>
      <c r="T38" s="600"/>
      <c r="U38" s="600"/>
      <c r="V38" s="600"/>
      <c r="W38" s="600"/>
      <c r="X38" s="600"/>
      <c r="Y38" s="602">
        <f>SUM(Y33:Y37)</f>
        <v>0</v>
      </c>
      <c r="Z38" s="473"/>
      <c r="AA38" s="580"/>
      <c r="AB38" s="600"/>
      <c r="AC38" s="600"/>
      <c r="AD38" s="602">
        <f>SUM(AD33:AD37)</f>
        <v>0</v>
      </c>
      <c r="AE38" s="476"/>
      <c r="AF38" s="581"/>
      <c r="AG38" s="600"/>
      <c r="AH38" s="600"/>
      <c r="AI38" s="602">
        <f>SUM(AI33:AI37)</f>
        <v>0</v>
      </c>
    </row>
    <row r="39" spans="2:35" s="502" customFormat="1" ht="14.4" x14ac:dyDescent="0.25">
      <c r="B39" s="516" t="s">
        <v>117</v>
      </c>
      <c r="C39" s="517" t="s">
        <v>68</v>
      </c>
      <c r="D39" s="517" t="s">
        <v>69</v>
      </c>
      <c r="E39" s="582" t="s">
        <v>637</v>
      </c>
      <c r="F39" s="527"/>
      <c r="G39" s="527"/>
      <c r="H39" s="583"/>
      <c r="I39" s="520"/>
      <c r="J39" s="521"/>
      <c r="K39" s="521"/>
      <c r="L39" s="521"/>
      <c r="M39" s="522"/>
      <c r="N39" s="522"/>
      <c r="O39" s="522"/>
      <c r="P39" s="522"/>
      <c r="Q39" s="520"/>
      <c r="S39" s="523"/>
      <c r="T39" s="524"/>
      <c r="U39" s="524"/>
      <c r="V39" s="524"/>
      <c r="W39" s="524"/>
      <c r="X39" s="525"/>
      <c r="Y39" s="526"/>
      <c r="Z39" s="473"/>
      <c r="AA39" s="580"/>
      <c r="AB39" s="524"/>
      <c r="AC39" s="525"/>
      <c r="AD39" s="526"/>
      <c r="AE39" s="476"/>
      <c r="AF39" s="581"/>
      <c r="AG39" s="524"/>
      <c r="AH39" s="525"/>
      <c r="AI39" s="526"/>
    </row>
    <row r="40" spans="2:35" s="502" customFormat="1" ht="14.4" x14ac:dyDescent="0.25">
      <c r="B40" s="516" t="s">
        <v>121</v>
      </c>
      <c r="C40" s="517" t="s">
        <v>68</v>
      </c>
      <c r="D40" s="517" t="s">
        <v>69</v>
      </c>
      <c r="E40" s="582" t="s">
        <v>637</v>
      </c>
      <c r="F40" s="527"/>
      <c r="G40" s="527"/>
      <c r="H40" s="583"/>
      <c r="I40" s="520"/>
      <c r="J40" s="521"/>
      <c r="K40" s="521"/>
      <c r="L40" s="521"/>
      <c r="M40" s="522"/>
      <c r="N40" s="522"/>
      <c r="O40" s="522"/>
      <c r="P40" s="522"/>
      <c r="Q40" s="520"/>
      <c r="S40" s="523"/>
      <c r="T40" s="524"/>
      <c r="U40" s="524"/>
      <c r="V40" s="524"/>
      <c r="W40" s="524"/>
      <c r="X40" s="525"/>
      <c r="Y40" s="526"/>
      <c r="Z40" s="473"/>
      <c r="AA40" s="580"/>
      <c r="AB40" s="524"/>
      <c r="AC40" s="525"/>
      <c r="AD40" s="526"/>
      <c r="AE40" s="476"/>
      <c r="AF40" s="581"/>
      <c r="AG40" s="524"/>
      <c r="AH40" s="525"/>
      <c r="AI40" s="526"/>
    </row>
    <row r="41" spans="2:35" s="502" customFormat="1" ht="14.4" x14ac:dyDescent="0.25">
      <c r="B41" s="516" t="s">
        <v>124</v>
      </c>
      <c r="C41" s="517" t="s">
        <v>68</v>
      </c>
      <c r="D41" s="517" t="s">
        <v>69</v>
      </c>
      <c r="E41" s="582" t="s">
        <v>637</v>
      </c>
      <c r="F41" s="527"/>
      <c r="G41" s="527"/>
      <c r="H41" s="583"/>
      <c r="I41" s="520"/>
      <c r="J41" s="521"/>
      <c r="K41" s="521"/>
      <c r="L41" s="521"/>
      <c r="M41" s="522"/>
      <c r="N41" s="522"/>
      <c r="O41" s="522"/>
      <c r="P41" s="522"/>
      <c r="Q41" s="520"/>
      <c r="R41" s="515"/>
      <c r="S41" s="523"/>
      <c r="T41" s="524"/>
      <c r="U41" s="524"/>
      <c r="V41" s="524"/>
      <c r="W41" s="524"/>
      <c r="X41" s="525"/>
      <c r="Y41" s="526"/>
      <c r="Z41" s="473"/>
      <c r="AA41" s="580"/>
      <c r="AB41" s="524"/>
      <c r="AC41" s="525"/>
      <c r="AD41" s="526"/>
      <c r="AE41" s="476"/>
      <c r="AF41" s="581"/>
      <c r="AG41" s="524"/>
      <c r="AH41" s="525"/>
      <c r="AI41" s="526"/>
    </row>
    <row r="42" spans="2:35" s="502" customFormat="1" ht="14.4" x14ac:dyDescent="0.25">
      <c r="B42" s="516" t="s">
        <v>127</v>
      </c>
      <c r="C42" s="517" t="s">
        <v>68</v>
      </c>
      <c r="D42" s="517" t="s">
        <v>69</v>
      </c>
      <c r="E42" s="582" t="s">
        <v>637</v>
      </c>
      <c r="F42" s="527"/>
      <c r="G42" s="527"/>
      <c r="H42" s="583"/>
      <c r="I42" s="520"/>
      <c r="J42" s="521"/>
      <c r="K42" s="521"/>
      <c r="L42" s="521"/>
      <c r="M42" s="522"/>
      <c r="N42" s="522"/>
      <c r="O42" s="522"/>
      <c r="P42" s="522"/>
      <c r="Q42" s="520"/>
      <c r="R42" s="515"/>
      <c r="S42" s="523"/>
      <c r="T42" s="524"/>
      <c r="U42" s="524"/>
      <c r="V42" s="524"/>
      <c r="W42" s="524"/>
      <c r="X42" s="525"/>
      <c r="Y42" s="526"/>
      <c r="Z42" s="473"/>
      <c r="AA42" s="580"/>
      <c r="AB42" s="524"/>
      <c r="AC42" s="525"/>
      <c r="AD42" s="526"/>
      <c r="AE42" s="476"/>
      <c r="AF42" s="581"/>
      <c r="AG42" s="524"/>
      <c r="AH42" s="525"/>
      <c r="AI42" s="526"/>
    </row>
    <row r="43" spans="2:35" s="502" customFormat="1" ht="14.4" x14ac:dyDescent="0.25">
      <c r="B43" s="516" t="s">
        <v>130</v>
      </c>
      <c r="C43" s="517" t="s">
        <v>68</v>
      </c>
      <c r="D43" s="517" t="s">
        <v>69</v>
      </c>
      <c r="E43" s="582" t="s">
        <v>637</v>
      </c>
      <c r="F43" s="527"/>
      <c r="G43" s="527"/>
      <c r="H43" s="583"/>
      <c r="I43" s="520"/>
      <c r="J43" s="521"/>
      <c r="K43" s="521"/>
      <c r="L43" s="521"/>
      <c r="M43" s="522"/>
      <c r="N43" s="522"/>
      <c r="O43" s="522"/>
      <c r="P43" s="522"/>
      <c r="Q43" s="520"/>
      <c r="R43" s="515"/>
      <c r="S43" s="523"/>
      <c r="T43" s="524"/>
      <c r="U43" s="524"/>
      <c r="V43" s="524"/>
      <c r="W43" s="524"/>
      <c r="X43" s="525"/>
      <c r="Y43" s="526"/>
      <c r="Z43" s="473"/>
      <c r="AA43" s="580"/>
      <c r="AB43" s="524"/>
      <c r="AC43" s="525"/>
      <c r="AD43" s="526"/>
      <c r="AE43" s="476"/>
      <c r="AF43" s="581"/>
      <c r="AG43" s="524"/>
      <c r="AH43" s="525"/>
      <c r="AI43" s="526"/>
    </row>
    <row r="44" spans="2:35" s="502" customFormat="1" ht="14.4" x14ac:dyDescent="0.25">
      <c r="B44" s="516" t="s">
        <v>133</v>
      </c>
      <c r="C44" s="517" t="s">
        <v>68</v>
      </c>
      <c r="D44" s="517" t="s">
        <v>69</v>
      </c>
      <c r="E44" s="582" t="s">
        <v>637</v>
      </c>
      <c r="F44" s="527"/>
      <c r="G44" s="527"/>
      <c r="H44" s="583"/>
      <c r="I44" s="520"/>
      <c r="J44" s="521"/>
      <c r="K44" s="521"/>
      <c r="L44" s="521"/>
      <c r="M44" s="522"/>
      <c r="N44" s="522"/>
      <c r="O44" s="522"/>
      <c r="P44" s="522"/>
      <c r="Q44" s="520"/>
      <c r="R44" s="515"/>
      <c r="S44" s="523"/>
      <c r="T44" s="524"/>
      <c r="U44" s="524"/>
      <c r="V44" s="524"/>
      <c r="W44" s="524"/>
      <c r="X44" s="525"/>
      <c r="Y44" s="526"/>
      <c r="Z44" s="473"/>
      <c r="AA44" s="580"/>
      <c r="AB44" s="524"/>
      <c r="AC44" s="525"/>
      <c r="AD44" s="526"/>
      <c r="AE44" s="476"/>
      <c r="AF44" s="581"/>
      <c r="AG44" s="524"/>
      <c r="AH44" s="525"/>
      <c r="AI44" s="526"/>
    </row>
    <row r="45" spans="2:35" s="502" customFormat="1" ht="14.4" x14ac:dyDescent="0.25">
      <c r="B45" s="516" t="s">
        <v>136</v>
      </c>
      <c r="C45" s="517" t="s">
        <v>68</v>
      </c>
      <c r="D45" s="517" t="s">
        <v>69</v>
      </c>
      <c r="E45" s="582" t="s">
        <v>637</v>
      </c>
      <c r="F45" s="527"/>
      <c r="G45" s="527"/>
      <c r="H45" s="583"/>
      <c r="I45" s="520"/>
      <c r="J45" s="521"/>
      <c r="K45" s="521"/>
      <c r="L45" s="521"/>
      <c r="M45" s="522"/>
      <c r="N45" s="522"/>
      <c r="O45" s="522"/>
      <c r="P45" s="522"/>
      <c r="Q45" s="520"/>
      <c r="R45" s="515"/>
      <c r="S45" s="523"/>
      <c r="T45" s="524"/>
      <c r="U45" s="524"/>
      <c r="V45" s="524"/>
      <c r="W45" s="524"/>
      <c r="X45" s="525"/>
      <c r="Y45" s="526"/>
      <c r="Z45" s="473"/>
      <c r="AA45" s="580"/>
      <c r="AB45" s="524"/>
      <c r="AC45" s="525"/>
      <c r="AD45" s="526"/>
      <c r="AE45" s="476"/>
      <c r="AF45" s="581"/>
      <c r="AG45" s="524"/>
      <c r="AH45" s="525"/>
      <c r="AI45" s="526"/>
    </row>
    <row r="46" spans="2:35" s="502" customFormat="1" ht="14.4" x14ac:dyDescent="0.25">
      <c r="B46" s="516" t="s">
        <v>139</v>
      </c>
      <c r="C46" s="517" t="s">
        <v>68</v>
      </c>
      <c r="D46" s="517" t="s">
        <v>69</v>
      </c>
      <c r="E46" s="582" t="s">
        <v>637</v>
      </c>
      <c r="F46" s="527"/>
      <c r="G46" s="527"/>
      <c r="H46" s="583"/>
      <c r="I46" s="520"/>
      <c r="J46" s="521"/>
      <c r="K46" s="521"/>
      <c r="L46" s="521"/>
      <c r="M46" s="522"/>
      <c r="N46" s="522"/>
      <c r="O46" s="522"/>
      <c r="P46" s="522"/>
      <c r="Q46" s="520"/>
      <c r="R46" s="515"/>
      <c r="S46" s="523"/>
      <c r="T46" s="524"/>
      <c r="U46" s="524"/>
      <c r="V46" s="524"/>
      <c r="W46" s="524"/>
      <c r="X46" s="525"/>
      <c r="Y46" s="526"/>
      <c r="Z46" s="473"/>
      <c r="AA46" s="580"/>
      <c r="AB46" s="524"/>
      <c r="AC46" s="525"/>
      <c r="AD46" s="526"/>
      <c r="AE46" s="476"/>
      <c r="AF46" s="581"/>
      <c r="AG46" s="524"/>
      <c r="AH46" s="525"/>
      <c r="AI46" s="526"/>
    </row>
    <row r="47" spans="2:35" s="502" customFormat="1" ht="14.4" x14ac:dyDescent="0.25">
      <c r="B47" s="516" t="s">
        <v>142</v>
      </c>
      <c r="C47" s="517" t="s">
        <v>68</v>
      </c>
      <c r="D47" s="517" t="s">
        <v>69</v>
      </c>
      <c r="E47" s="582" t="s">
        <v>637</v>
      </c>
      <c r="F47" s="527"/>
      <c r="G47" s="527"/>
      <c r="H47" s="583"/>
      <c r="I47" s="520"/>
      <c r="J47" s="521"/>
      <c r="K47" s="521"/>
      <c r="L47" s="521"/>
      <c r="M47" s="522"/>
      <c r="N47" s="522"/>
      <c r="O47" s="522"/>
      <c r="P47" s="522"/>
      <c r="Q47" s="520"/>
      <c r="R47" s="515"/>
      <c r="S47" s="523"/>
      <c r="T47" s="524"/>
      <c r="U47" s="524"/>
      <c r="V47" s="524"/>
      <c r="W47" s="524"/>
      <c r="X47" s="525"/>
      <c r="Y47" s="526"/>
      <c r="Z47" s="473"/>
      <c r="AA47" s="580"/>
      <c r="AB47" s="524"/>
      <c r="AC47" s="525"/>
      <c r="AD47" s="526"/>
      <c r="AE47" s="476"/>
      <c r="AF47" s="581"/>
      <c r="AG47" s="524"/>
      <c r="AH47" s="525"/>
      <c r="AI47" s="526"/>
    </row>
    <row r="48" spans="2:35" s="502" customFormat="1" ht="14.4" x14ac:dyDescent="0.25">
      <c r="B48" s="516" t="s">
        <v>145</v>
      </c>
      <c r="C48" s="517" t="s">
        <v>68</v>
      </c>
      <c r="D48" s="517" t="s">
        <v>69</v>
      </c>
      <c r="E48" s="582" t="s">
        <v>637</v>
      </c>
      <c r="F48" s="527"/>
      <c r="G48" s="527"/>
      <c r="H48" s="583"/>
      <c r="I48" s="520"/>
      <c r="J48" s="521"/>
      <c r="K48" s="521"/>
      <c r="L48" s="521"/>
      <c r="M48" s="522"/>
      <c r="N48" s="522"/>
      <c r="O48" s="522"/>
      <c r="P48" s="522"/>
      <c r="Q48" s="520"/>
      <c r="R48" s="515"/>
      <c r="S48" s="523"/>
      <c r="T48" s="524"/>
      <c r="U48" s="524"/>
      <c r="V48" s="524"/>
      <c r="W48" s="524"/>
      <c r="X48" s="525"/>
      <c r="Y48" s="526"/>
      <c r="Z48" s="473"/>
      <c r="AA48" s="580"/>
      <c r="AB48" s="524"/>
      <c r="AC48" s="525"/>
      <c r="AD48" s="526"/>
      <c r="AE48" s="476"/>
      <c r="AF48" s="581"/>
      <c r="AG48" s="524"/>
      <c r="AH48" s="525"/>
      <c r="AI48" s="526"/>
    </row>
    <row r="49" spans="2:35" s="502" customFormat="1" ht="14.4" x14ac:dyDescent="0.25">
      <c r="B49" s="516" t="s">
        <v>148</v>
      </c>
      <c r="C49" s="517" t="s">
        <v>68</v>
      </c>
      <c r="D49" s="517" t="s">
        <v>69</v>
      </c>
      <c r="E49" s="582" t="s">
        <v>637</v>
      </c>
      <c r="F49" s="527"/>
      <c r="G49" s="527"/>
      <c r="H49" s="583"/>
      <c r="I49" s="520"/>
      <c r="J49" s="521"/>
      <c r="K49" s="521"/>
      <c r="L49" s="521"/>
      <c r="M49" s="522"/>
      <c r="N49" s="522"/>
      <c r="O49" s="522"/>
      <c r="P49" s="522"/>
      <c r="Q49" s="520"/>
      <c r="R49" s="515"/>
      <c r="S49" s="523"/>
      <c r="T49" s="524"/>
      <c r="U49" s="524"/>
      <c r="V49" s="524"/>
      <c r="W49" s="524"/>
      <c r="X49" s="525"/>
      <c r="Y49" s="526"/>
      <c r="Z49" s="473"/>
      <c r="AA49" s="580"/>
      <c r="AB49" s="524"/>
      <c r="AC49" s="525"/>
      <c r="AD49" s="526"/>
      <c r="AE49" s="476"/>
      <c r="AF49" s="581"/>
      <c r="AG49" s="524"/>
      <c r="AH49" s="525"/>
      <c r="AI49" s="526"/>
    </row>
    <row r="50" spans="2:35" s="502" customFormat="1" ht="15" thickBot="1" x14ac:dyDescent="0.3">
      <c r="B50" s="614" t="s">
        <v>152</v>
      </c>
      <c r="C50" s="615" t="s">
        <v>68</v>
      </c>
      <c r="D50" s="615" t="s">
        <v>69</v>
      </c>
      <c r="E50" s="616" t="s">
        <v>637</v>
      </c>
      <c r="F50" s="617"/>
      <c r="G50" s="617"/>
      <c r="H50" s="618"/>
      <c r="I50" s="619"/>
      <c r="J50" s="620"/>
      <c r="K50" s="620"/>
      <c r="L50" s="620"/>
      <c r="M50" s="621"/>
      <c r="N50" s="621"/>
      <c r="O50" s="621"/>
      <c r="P50" s="621"/>
      <c r="Q50" s="619"/>
      <c r="R50" s="515"/>
      <c r="S50" s="622"/>
      <c r="T50" s="524"/>
      <c r="U50" s="524"/>
      <c r="V50" s="524"/>
      <c r="W50" s="524"/>
      <c r="X50" s="525"/>
      <c r="Y50" s="526"/>
      <c r="Z50" s="473"/>
      <c r="AA50" s="580"/>
      <c r="AB50" s="524"/>
      <c r="AC50" s="525"/>
      <c r="AD50" s="526"/>
      <c r="AE50" s="476"/>
      <c r="AF50" s="581"/>
      <c r="AG50" s="524"/>
      <c r="AH50" s="525"/>
      <c r="AI50" s="526"/>
    </row>
    <row r="51" spans="2:35" s="502" customFormat="1" ht="27.6" x14ac:dyDescent="0.25">
      <c r="B51" s="623" t="s">
        <v>480</v>
      </c>
      <c r="C51" s="718" t="s">
        <v>68</v>
      </c>
      <c r="D51" s="718" t="s">
        <v>69</v>
      </c>
      <c r="E51" s="739" t="s">
        <v>118</v>
      </c>
      <c r="F51" s="740" t="s">
        <v>660</v>
      </c>
      <c r="G51" s="742"/>
      <c r="H51" s="743" t="s">
        <v>72</v>
      </c>
      <c r="I51" s="722" t="s">
        <v>661</v>
      </c>
      <c r="J51" s="744" t="s">
        <v>72</v>
      </c>
      <c r="K51" s="744" t="s">
        <v>75</v>
      </c>
      <c r="L51" s="744" t="s">
        <v>76</v>
      </c>
      <c r="M51" s="755" t="s">
        <v>77</v>
      </c>
      <c r="N51" s="509" t="s">
        <v>639</v>
      </c>
      <c r="O51" s="738" t="s">
        <v>79</v>
      </c>
      <c r="P51" s="509" t="s">
        <v>640</v>
      </c>
      <c r="Q51" s="560" t="str">
        <f t="shared" ref="Q51" si="37">I51&amp;"-"&amp;N51&amp;"-"&amp;P51</f>
        <v>HEK_SAP-OG-SMC-Basis / Silber-DR2-4</v>
      </c>
      <c r="S51" s="562">
        <v>0.15</v>
      </c>
      <c r="T51" s="753">
        <v>1</v>
      </c>
      <c r="U51" s="726" t="s">
        <v>30</v>
      </c>
      <c r="V51" s="724">
        <v>12</v>
      </c>
      <c r="W51" s="724">
        <v>3</v>
      </c>
      <c r="X51" s="589"/>
      <c r="Y51" s="513">
        <f>S51*T51*V51*X51</f>
        <v>0</v>
      </c>
      <c r="Z51" s="473"/>
      <c r="AA51" s="580"/>
      <c r="AB51" s="726">
        <f>T51</f>
        <v>1</v>
      </c>
      <c r="AC51" s="624">
        <f t="shared" ref="AC51:AC81" si="38">X51</f>
        <v>0</v>
      </c>
      <c r="AD51" s="590">
        <f>AB51*AC51*12*S51</f>
        <v>0</v>
      </c>
      <c r="AE51" s="476"/>
      <c r="AF51" s="581"/>
      <c r="AG51" s="726">
        <f>T51</f>
        <v>1</v>
      </c>
      <c r="AH51" s="624">
        <f t="shared" ref="AH51:AH52" si="39">X51</f>
        <v>0</v>
      </c>
      <c r="AI51" s="564">
        <f>AG51*AH51*12*S51</f>
        <v>0</v>
      </c>
    </row>
    <row r="52" spans="2:35" s="502" customFormat="1" ht="28.2" thickBot="1" x14ac:dyDescent="0.3">
      <c r="B52" s="625" t="s">
        <v>481</v>
      </c>
      <c r="C52" s="719"/>
      <c r="D52" s="719"/>
      <c r="E52" s="719"/>
      <c r="F52" s="741"/>
      <c r="G52" s="731"/>
      <c r="H52" s="733"/>
      <c r="I52" s="723"/>
      <c r="J52" s="735"/>
      <c r="K52" s="735" t="s">
        <v>75</v>
      </c>
      <c r="L52" s="735" t="s">
        <v>76</v>
      </c>
      <c r="M52" s="737"/>
      <c r="N52" s="584" t="s">
        <v>78</v>
      </c>
      <c r="O52" s="737"/>
      <c r="P52" s="584" t="s">
        <v>641</v>
      </c>
      <c r="Q52" s="585" t="str">
        <f>I51&amp;"-"&amp;N52&amp;"-"&amp;P52</f>
        <v>HEK_SAP-OG-SMC-Bronze / Gold-DR2-5</v>
      </c>
      <c r="S52" s="586">
        <v>0.1</v>
      </c>
      <c r="T52" s="754"/>
      <c r="U52" s="725"/>
      <c r="V52" s="725">
        <v>12</v>
      </c>
      <c r="W52" s="725">
        <v>3</v>
      </c>
      <c r="X52" s="597"/>
      <c r="Y52" s="587">
        <f>S52*T51*V51*X52</f>
        <v>0</v>
      </c>
      <c r="Z52" s="473"/>
      <c r="AA52" s="580"/>
      <c r="AB52" s="725"/>
      <c r="AC52" s="626">
        <f t="shared" si="38"/>
        <v>0</v>
      </c>
      <c r="AD52" s="587">
        <f>AB51*AC52*12*S52</f>
        <v>0</v>
      </c>
      <c r="AE52" s="476"/>
      <c r="AF52" s="581"/>
      <c r="AG52" s="725"/>
      <c r="AH52" s="626">
        <f t="shared" si="39"/>
        <v>0</v>
      </c>
      <c r="AI52" s="587">
        <f>AG51*AH52*12*S52</f>
        <v>0</v>
      </c>
    </row>
    <row r="53" spans="2:35" s="502" customFormat="1" ht="27.6" x14ac:dyDescent="0.25">
      <c r="B53" s="623" t="s">
        <v>482</v>
      </c>
      <c r="C53" s="718" t="s">
        <v>68</v>
      </c>
      <c r="D53" s="718" t="s">
        <v>69</v>
      </c>
      <c r="E53" s="727" t="s">
        <v>118</v>
      </c>
      <c r="F53" s="728" t="s">
        <v>119</v>
      </c>
      <c r="G53" s="730"/>
      <c r="H53" s="732" t="s">
        <v>72</v>
      </c>
      <c r="I53" s="722" t="s">
        <v>662</v>
      </c>
      <c r="J53" s="734" t="s">
        <v>72</v>
      </c>
      <c r="K53" s="734" t="s">
        <v>75</v>
      </c>
      <c r="L53" s="734" t="s">
        <v>76</v>
      </c>
      <c r="M53" s="736" t="s">
        <v>77</v>
      </c>
      <c r="N53" s="588" t="s">
        <v>639</v>
      </c>
      <c r="O53" s="738" t="s">
        <v>79</v>
      </c>
      <c r="P53" s="509" t="s">
        <v>640</v>
      </c>
      <c r="Q53" s="507" t="str">
        <f t="shared" ref="Q53:Q54" si="40">I53&amp;"-"&amp;N53&amp;"-"&amp;P53</f>
        <v>HEK_SAP-OE-EA-Basis / Silber-DR2-4</v>
      </c>
      <c r="S53" s="562">
        <v>0.15</v>
      </c>
      <c r="T53" s="726">
        <v>1</v>
      </c>
      <c r="U53" s="726" t="s">
        <v>30</v>
      </c>
      <c r="V53" s="724">
        <v>12</v>
      </c>
      <c r="W53" s="724">
        <v>3</v>
      </c>
      <c r="X53" s="512"/>
      <c r="Y53" s="513">
        <f>S53*T53*V53*X53</f>
        <v>0</v>
      </c>
      <c r="Z53" s="473"/>
      <c r="AA53" s="580"/>
      <c r="AB53" s="726">
        <f>T53</f>
        <v>1</v>
      </c>
      <c r="AC53" s="624">
        <f t="shared" si="38"/>
        <v>0</v>
      </c>
      <c r="AD53" s="513">
        <f>AB53*AC53*12*S53</f>
        <v>0</v>
      </c>
      <c r="AE53" s="476"/>
      <c r="AF53" s="581"/>
      <c r="AG53" s="726">
        <f t="shared" ref="AG53" si="41">T53</f>
        <v>1</v>
      </c>
      <c r="AH53" s="624">
        <f>X53</f>
        <v>0</v>
      </c>
      <c r="AI53" s="513">
        <f>AG53*AH53*12*S53</f>
        <v>0</v>
      </c>
    </row>
    <row r="54" spans="2:35" s="502" customFormat="1" ht="28.2" thickBot="1" x14ac:dyDescent="0.3">
      <c r="B54" s="625" t="s">
        <v>483</v>
      </c>
      <c r="C54" s="719" t="s">
        <v>68</v>
      </c>
      <c r="D54" s="719" t="s">
        <v>69</v>
      </c>
      <c r="E54" s="719"/>
      <c r="F54" s="729"/>
      <c r="G54" s="731"/>
      <c r="H54" s="733"/>
      <c r="I54" s="723" t="s">
        <v>662</v>
      </c>
      <c r="J54" s="735"/>
      <c r="K54" s="735"/>
      <c r="L54" s="735"/>
      <c r="M54" s="737"/>
      <c r="N54" s="584" t="s">
        <v>78</v>
      </c>
      <c r="O54" s="737" t="s">
        <v>79</v>
      </c>
      <c r="P54" s="584" t="s">
        <v>641</v>
      </c>
      <c r="Q54" s="585" t="str">
        <f t="shared" si="40"/>
        <v>HEK_SAP-OE-EA-Bronze / Gold-DR2-5</v>
      </c>
      <c r="S54" s="586">
        <v>0.1</v>
      </c>
      <c r="T54" s="758"/>
      <c r="U54" s="725"/>
      <c r="V54" s="725">
        <v>12</v>
      </c>
      <c r="W54" s="725">
        <v>3</v>
      </c>
      <c r="X54" s="597"/>
      <c r="Y54" s="587">
        <f>S54*T53*V53*X54</f>
        <v>0</v>
      </c>
      <c r="Z54" s="473"/>
      <c r="AA54" s="580"/>
      <c r="AB54" s="725"/>
      <c r="AC54" s="626">
        <f t="shared" si="38"/>
        <v>0</v>
      </c>
      <c r="AD54" s="587">
        <f>AB53*AC54*12*S54</f>
        <v>0</v>
      </c>
      <c r="AE54" s="476"/>
      <c r="AF54" s="581"/>
      <c r="AG54" s="725"/>
      <c r="AH54" s="626">
        <f t="shared" ref="AH54" si="42">X54</f>
        <v>0</v>
      </c>
      <c r="AI54" s="627">
        <f>AG53*AH54*12*S54</f>
        <v>0</v>
      </c>
    </row>
    <row r="55" spans="2:35" s="502" customFormat="1" ht="27.6" x14ac:dyDescent="0.25">
      <c r="B55" s="623" t="s">
        <v>484</v>
      </c>
      <c r="C55" s="718" t="s">
        <v>68</v>
      </c>
      <c r="D55" s="718" t="s">
        <v>69</v>
      </c>
      <c r="E55" s="727" t="s">
        <v>118</v>
      </c>
      <c r="F55" s="728" t="s">
        <v>122</v>
      </c>
      <c r="G55" s="730"/>
      <c r="H55" s="732" t="s">
        <v>72</v>
      </c>
      <c r="I55" s="722" t="s">
        <v>663</v>
      </c>
      <c r="J55" s="734" t="s">
        <v>72</v>
      </c>
      <c r="K55" s="734" t="s">
        <v>75</v>
      </c>
      <c r="L55" s="734" t="s">
        <v>76</v>
      </c>
      <c r="M55" s="736" t="s">
        <v>77</v>
      </c>
      <c r="N55" s="509" t="s">
        <v>639</v>
      </c>
      <c r="O55" s="738" t="s">
        <v>79</v>
      </c>
      <c r="P55" s="509" t="s">
        <v>640</v>
      </c>
      <c r="Q55" s="507" t="str">
        <f t="shared" ref="Q55:Q56" si="43">I55&amp;"-"&amp;N55&amp;"-"&amp;P55</f>
        <v>HEK_SAP-OE-PO-Basis / Silber-DR2-4</v>
      </c>
      <c r="S55" s="510">
        <v>0.15</v>
      </c>
      <c r="T55" s="726">
        <v>1</v>
      </c>
      <c r="U55" s="726" t="s">
        <v>30</v>
      </c>
      <c r="V55" s="724">
        <v>12</v>
      </c>
      <c r="W55" s="724">
        <v>3</v>
      </c>
      <c r="X55" s="589"/>
      <c r="Y55" s="590">
        <f>S55*T55*V55*X55</f>
        <v>0</v>
      </c>
      <c r="Z55" s="473"/>
      <c r="AA55" s="580"/>
      <c r="AB55" s="726">
        <f t="shared" ref="AB55:AB56" si="44">T55</f>
        <v>1</v>
      </c>
      <c r="AC55" s="624">
        <f t="shared" si="38"/>
        <v>0</v>
      </c>
      <c r="AD55" s="590">
        <f>AB55*AC55*12*S55</f>
        <v>0</v>
      </c>
      <c r="AE55" s="476"/>
      <c r="AF55" s="581"/>
      <c r="AG55" s="726">
        <f t="shared" ref="AG55:AG56" si="45">T55</f>
        <v>1</v>
      </c>
      <c r="AH55" s="624">
        <f t="shared" ref="AH55:AH56" si="46">X55</f>
        <v>0</v>
      </c>
      <c r="AI55" s="590">
        <f>AG55*AH55*12*S55</f>
        <v>0</v>
      </c>
    </row>
    <row r="56" spans="2:35" s="502" customFormat="1" ht="28.2" thickBot="1" x14ac:dyDescent="0.3">
      <c r="B56" s="625" t="s">
        <v>485</v>
      </c>
      <c r="C56" s="719" t="s">
        <v>68</v>
      </c>
      <c r="D56" s="719" t="s">
        <v>69</v>
      </c>
      <c r="E56" s="719"/>
      <c r="F56" s="729"/>
      <c r="G56" s="731"/>
      <c r="H56" s="733"/>
      <c r="I56" s="723" t="s">
        <v>663</v>
      </c>
      <c r="J56" s="735"/>
      <c r="K56" s="735"/>
      <c r="L56" s="735" t="s">
        <v>76</v>
      </c>
      <c r="M56" s="737"/>
      <c r="N56" s="584" t="s">
        <v>78</v>
      </c>
      <c r="O56" s="737" t="s">
        <v>79</v>
      </c>
      <c r="P56" s="584" t="s">
        <v>641</v>
      </c>
      <c r="Q56" s="585" t="str">
        <f t="shared" si="43"/>
        <v>HEK_SAP-OE-PO-Bronze / Gold-DR2-5</v>
      </c>
      <c r="S56" s="586">
        <v>0.1</v>
      </c>
      <c r="T56" s="725">
        <v>1</v>
      </c>
      <c r="U56" s="725"/>
      <c r="V56" s="725">
        <v>12</v>
      </c>
      <c r="W56" s="725">
        <v>3</v>
      </c>
      <c r="X56" s="597"/>
      <c r="Y56" s="587">
        <f>S56*T55*V55*X56</f>
        <v>0</v>
      </c>
      <c r="Z56" s="473"/>
      <c r="AA56" s="580"/>
      <c r="AB56" s="725">
        <f t="shared" si="44"/>
        <v>1</v>
      </c>
      <c r="AC56" s="626">
        <f t="shared" si="38"/>
        <v>0</v>
      </c>
      <c r="AD56" s="587">
        <f>AB55*AC56*12*S56</f>
        <v>0</v>
      </c>
      <c r="AE56" s="476"/>
      <c r="AF56" s="581"/>
      <c r="AG56" s="725">
        <f t="shared" si="45"/>
        <v>1</v>
      </c>
      <c r="AH56" s="626">
        <f t="shared" si="46"/>
        <v>0</v>
      </c>
      <c r="AI56" s="627">
        <f>AG55*AH56*12*S56</f>
        <v>0</v>
      </c>
    </row>
    <row r="57" spans="2:35" s="502" customFormat="1" ht="27.6" x14ac:dyDescent="0.25">
      <c r="B57" s="623" t="s">
        <v>486</v>
      </c>
      <c r="C57" s="718" t="s">
        <v>68</v>
      </c>
      <c r="D57" s="718" t="s">
        <v>69</v>
      </c>
      <c r="E57" s="727" t="s">
        <v>118</v>
      </c>
      <c r="F57" s="728" t="s">
        <v>125</v>
      </c>
      <c r="G57" s="730"/>
      <c r="H57" s="732" t="s">
        <v>72</v>
      </c>
      <c r="I57" s="722" t="s">
        <v>664</v>
      </c>
      <c r="J57" s="734" t="s">
        <v>72</v>
      </c>
      <c r="K57" s="734" t="s">
        <v>75</v>
      </c>
      <c r="L57" s="734" t="s">
        <v>76</v>
      </c>
      <c r="M57" s="736" t="s">
        <v>77</v>
      </c>
      <c r="N57" s="588" t="s">
        <v>639</v>
      </c>
      <c r="O57" s="738" t="s">
        <v>79</v>
      </c>
      <c r="P57" s="509" t="s">
        <v>640</v>
      </c>
      <c r="Q57" s="507" t="str">
        <f t="shared" ref="Q57:Q58" si="47">I57&amp;"-"&amp;N57&amp;"-"&amp;P57</f>
        <v>HEK_SAP-OE-FS-Basis / Silber-DR2-4</v>
      </c>
      <c r="R57" s="515"/>
      <c r="S57" s="510">
        <v>0.15</v>
      </c>
      <c r="T57" s="726">
        <v>1</v>
      </c>
      <c r="U57" s="726" t="s">
        <v>30</v>
      </c>
      <c r="V57" s="724">
        <v>12</v>
      </c>
      <c r="W57" s="724">
        <v>3</v>
      </c>
      <c r="X57" s="589"/>
      <c r="Y57" s="590">
        <f>S57*T57*V57*X57</f>
        <v>0</v>
      </c>
      <c r="Z57" s="473"/>
      <c r="AA57" s="580"/>
      <c r="AB57" s="726">
        <f t="shared" ref="AB57:AB58" si="48">T57</f>
        <v>1</v>
      </c>
      <c r="AC57" s="624">
        <f t="shared" si="38"/>
        <v>0</v>
      </c>
      <c r="AD57" s="513">
        <f>AB57*AC57*12*S57</f>
        <v>0</v>
      </c>
      <c r="AE57" s="476"/>
      <c r="AF57" s="581"/>
      <c r="AG57" s="726">
        <f t="shared" ref="AG57:AG58" si="49">T57</f>
        <v>1</v>
      </c>
      <c r="AH57" s="624">
        <f t="shared" ref="AH57:AH58" si="50">X57</f>
        <v>0</v>
      </c>
      <c r="AI57" s="590">
        <f>AG57*AH57*12*S57</f>
        <v>0</v>
      </c>
    </row>
    <row r="58" spans="2:35" s="502" customFormat="1" ht="28.2" thickBot="1" x14ac:dyDescent="0.3">
      <c r="B58" s="625" t="s">
        <v>487</v>
      </c>
      <c r="C58" s="719" t="s">
        <v>68</v>
      </c>
      <c r="D58" s="719" t="s">
        <v>69</v>
      </c>
      <c r="E58" s="719"/>
      <c r="F58" s="729"/>
      <c r="G58" s="731"/>
      <c r="H58" s="733"/>
      <c r="I58" s="723" t="s">
        <v>664</v>
      </c>
      <c r="J58" s="735"/>
      <c r="K58" s="735"/>
      <c r="L58" s="735" t="s">
        <v>76</v>
      </c>
      <c r="M58" s="737"/>
      <c r="N58" s="584" t="s">
        <v>78</v>
      </c>
      <c r="O58" s="737" t="s">
        <v>79</v>
      </c>
      <c r="P58" s="584" t="s">
        <v>641</v>
      </c>
      <c r="Q58" s="585" t="str">
        <f t="shared" si="47"/>
        <v>HEK_SAP-OE-FS-Bronze / Gold-DR2-5</v>
      </c>
      <c r="R58" s="515"/>
      <c r="S58" s="586">
        <v>0.1</v>
      </c>
      <c r="T58" s="725">
        <v>1</v>
      </c>
      <c r="U58" s="725"/>
      <c r="V58" s="725">
        <v>12</v>
      </c>
      <c r="W58" s="725">
        <v>3</v>
      </c>
      <c r="X58" s="597"/>
      <c r="Y58" s="587">
        <f>S58*T57*V57*X58</f>
        <v>0</v>
      </c>
      <c r="Z58" s="473"/>
      <c r="AA58" s="580"/>
      <c r="AB58" s="725">
        <f t="shared" si="48"/>
        <v>1</v>
      </c>
      <c r="AC58" s="626">
        <f t="shared" si="38"/>
        <v>0</v>
      </c>
      <c r="AD58" s="587">
        <f>AB57*AC58*12*S58</f>
        <v>0</v>
      </c>
      <c r="AE58" s="476"/>
      <c r="AF58" s="581"/>
      <c r="AG58" s="725">
        <f t="shared" si="49"/>
        <v>1</v>
      </c>
      <c r="AH58" s="626">
        <f t="shared" si="50"/>
        <v>0</v>
      </c>
      <c r="AI58" s="627">
        <f>AG57*AH58*12*S58</f>
        <v>0</v>
      </c>
    </row>
    <row r="59" spans="2:35" s="502" customFormat="1" ht="27.6" x14ac:dyDescent="0.25">
      <c r="B59" s="623" t="s">
        <v>488</v>
      </c>
      <c r="C59" s="718" t="s">
        <v>68</v>
      </c>
      <c r="D59" s="718" t="s">
        <v>69</v>
      </c>
      <c r="E59" s="727" t="s">
        <v>118</v>
      </c>
      <c r="F59" s="728" t="s">
        <v>128</v>
      </c>
      <c r="G59" s="730"/>
      <c r="H59" s="732" t="s">
        <v>72</v>
      </c>
      <c r="I59" s="722" t="s">
        <v>665</v>
      </c>
      <c r="J59" s="734" t="s">
        <v>72</v>
      </c>
      <c r="K59" s="734" t="s">
        <v>75</v>
      </c>
      <c r="L59" s="734" t="s">
        <v>76</v>
      </c>
      <c r="M59" s="736" t="s">
        <v>77</v>
      </c>
      <c r="N59" s="509" t="s">
        <v>639</v>
      </c>
      <c r="O59" s="738" t="s">
        <v>79</v>
      </c>
      <c r="P59" s="509" t="s">
        <v>640</v>
      </c>
      <c r="Q59" s="507" t="str">
        <f t="shared" ref="Q59:Q60" si="51">I59&amp;"-"&amp;N59&amp;"-"&amp;P59</f>
        <v>HEK_SAP-OE-CRM-Basis / Silber-DR2-4</v>
      </c>
      <c r="R59" s="515"/>
      <c r="S59" s="510">
        <v>0.15</v>
      </c>
      <c r="T59" s="726">
        <v>1</v>
      </c>
      <c r="U59" s="726" t="s">
        <v>30</v>
      </c>
      <c r="V59" s="724">
        <v>12</v>
      </c>
      <c r="W59" s="724">
        <v>3</v>
      </c>
      <c r="X59" s="589"/>
      <c r="Y59" s="590">
        <f>S59*T59*V59*X59</f>
        <v>0</v>
      </c>
      <c r="Z59" s="473"/>
      <c r="AA59" s="580"/>
      <c r="AB59" s="726">
        <f t="shared" ref="AB59:AB60" si="52">T59</f>
        <v>1</v>
      </c>
      <c r="AC59" s="624">
        <f t="shared" si="38"/>
        <v>0</v>
      </c>
      <c r="AD59" s="513">
        <f>AB59*AC59*12*S59</f>
        <v>0</v>
      </c>
      <c r="AE59" s="476"/>
      <c r="AF59" s="581"/>
      <c r="AG59" s="726">
        <f t="shared" ref="AG59:AG60" si="53">T59</f>
        <v>1</v>
      </c>
      <c r="AH59" s="624">
        <f t="shared" ref="AH59:AH60" si="54">X59</f>
        <v>0</v>
      </c>
      <c r="AI59" s="590">
        <f>AG59*AH59*12*S59</f>
        <v>0</v>
      </c>
    </row>
    <row r="60" spans="2:35" s="502" customFormat="1" ht="28.2" thickBot="1" x14ac:dyDescent="0.3">
      <c r="B60" s="625" t="s">
        <v>489</v>
      </c>
      <c r="C60" s="719" t="s">
        <v>68</v>
      </c>
      <c r="D60" s="719" t="s">
        <v>69</v>
      </c>
      <c r="E60" s="719"/>
      <c r="F60" s="729"/>
      <c r="G60" s="731"/>
      <c r="H60" s="733"/>
      <c r="I60" s="723" t="s">
        <v>665</v>
      </c>
      <c r="J60" s="735"/>
      <c r="K60" s="735"/>
      <c r="L60" s="735" t="s">
        <v>76</v>
      </c>
      <c r="M60" s="737"/>
      <c r="N60" s="584" t="s">
        <v>78</v>
      </c>
      <c r="O60" s="737" t="s">
        <v>79</v>
      </c>
      <c r="P60" s="584" t="s">
        <v>641</v>
      </c>
      <c r="Q60" s="585" t="str">
        <f t="shared" si="51"/>
        <v>HEK_SAP-OE-CRM-Bronze / Gold-DR2-5</v>
      </c>
      <c r="R60" s="515"/>
      <c r="S60" s="586">
        <v>0.1</v>
      </c>
      <c r="T60" s="725">
        <v>1</v>
      </c>
      <c r="U60" s="725"/>
      <c r="V60" s="725">
        <v>12</v>
      </c>
      <c r="W60" s="725">
        <v>3</v>
      </c>
      <c r="X60" s="597"/>
      <c r="Y60" s="587">
        <f>S60*T59*V59*X60</f>
        <v>0</v>
      </c>
      <c r="Z60" s="473"/>
      <c r="AA60" s="580"/>
      <c r="AB60" s="725">
        <f t="shared" si="52"/>
        <v>1</v>
      </c>
      <c r="AC60" s="626">
        <f t="shared" si="38"/>
        <v>0</v>
      </c>
      <c r="AD60" s="587">
        <f>AB59*AC60*12*S60</f>
        <v>0</v>
      </c>
      <c r="AE60" s="476"/>
      <c r="AF60" s="581"/>
      <c r="AG60" s="725">
        <f t="shared" si="53"/>
        <v>1</v>
      </c>
      <c r="AH60" s="626">
        <f t="shared" si="54"/>
        <v>0</v>
      </c>
      <c r="AI60" s="627">
        <f>AG59*AH60*12*S60</f>
        <v>0</v>
      </c>
    </row>
    <row r="61" spans="2:35" s="502" customFormat="1" ht="27.6" x14ac:dyDescent="0.25">
      <c r="B61" s="623" t="s">
        <v>490</v>
      </c>
      <c r="C61" s="718" t="s">
        <v>68</v>
      </c>
      <c r="D61" s="718" t="s">
        <v>69</v>
      </c>
      <c r="E61" s="727" t="s">
        <v>118</v>
      </c>
      <c r="F61" s="728" t="s">
        <v>131</v>
      </c>
      <c r="G61" s="730"/>
      <c r="H61" s="732" t="s">
        <v>72</v>
      </c>
      <c r="I61" s="722" t="s">
        <v>666</v>
      </c>
      <c r="J61" s="734" t="s">
        <v>72</v>
      </c>
      <c r="K61" s="734" t="s">
        <v>75</v>
      </c>
      <c r="L61" s="734" t="s">
        <v>76</v>
      </c>
      <c r="M61" s="736" t="s">
        <v>77</v>
      </c>
      <c r="N61" s="588" t="s">
        <v>639</v>
      </c>
      <c r="O61" s="738" t="s">
        <v>79</v>
      </c>
      <c r="P61" s="509" t="s">
        <v>640</v>
      </c>
      <c r="Q61" s="507" t="str">
        <f t="shared" ref="Q61:Q62" si="55">I61&amp;"-"&amp;N61&amp;"-"&amp;P61</f>
        <v>HEK_SAP-OE-POR-Basis / Silber-DR2-4</v>
      </c>
      <c r="R61" s="515"/>
      <c r="S61" s="510">
        <v>0.15</v>
      </c>
      <c r="T61" s="726">
        <v>1</v>
      </c>
      <c r="U61" s="726" t="s">
        <v>30</v>
      </c>
      <c r="V61" s="724">
        <v>12</v>
      </c>
      <c r="W61" s="724">
        <v>3</v>
      </c>
      <c r="X61" s="589"/>
      <c r="Y61" s="590">
        <f>S61*T61*V61*X61</f>
        <v>0</v>
      </c>
      <c r="Z61" s="473"/>
      <c r="AA61" s="580"/>
      <c r="AB61" s="726">
        <f t="shared" ref="AB61:AB62" si="56">T61</f>
        <v>1</v>
      </c>
      <c r="AC61" s="624">
        <f t="shared" si="38"/>
        <v>0</v>
      </c>
      <c r="AD61" s="513">
        <f>AB61*AC61*12*S61</f>
        <v>0</v>
      </c>
      <c r="AE61" s="476"/>
      <c r="AF61" s="581"/>
      <c r="AG61" s="726">
        <f t="shared" ref="AG61:AG62" si="57">T61</f>
        <v>1</v>
      </c>
      <c r="AH61" s="624">
        <f t="shared" ref="AH61:AH62" si="58">X61</f>
        <v>0</v>
      </c>
      <c r="AI61" s="590">
        <f>AG61*AH61*12*S61</f>
        <v>0</v>
      </c>
    </row>
    <row r="62" spans="2:35" s="502" customFormat="1" ht="28.2" thickBot="1" x14ac:dyDescent="0.3">
      <c r="B62" s="625" t="s">
        <v>491</v>
      </c>
      <c r="C62" s="719" t="s">
        <v>68</v>
      </c>
      <c r="D62" s="719" t="s">
        <v>69</v>
      </c>
      <c r="E62" s="719"/>
      <c r="F62" s="729"/>
      <c r="G62" s="731"/>
      <c r="H62" s="733"/>
      <c r="I62" s="723" t="s">
        <v>666</v>
      </c>
      <c r="J62" s="735"/>
      <c r="K62" s="735"/>
      <c r="L62" s="735" t="s">
        <v>76</v>
      </c>
      <c r="M62" s="737"/>
      <c r="N62" s="584" t="s">
        <v>78</v>
      </c>
      <c r="O62" s="737" t="s">
        <v>79</v>
      </c>
      <c r="P62" s="584" t="s">
        <v>641</v>
      </c>
      <c r="Q62" s="585" t="str">
        <f t="shared" si="55"/>
        <v>HEK_SAP-OE-POR-Bronze / Gold-DR2-5</v>
      </c>
      <c r="R62" s="515"/>
      <c r="S62" s="586">
        <v>0.1</v>
      </c>
      <c r="T62" s="725">
        <v>1</v>
      </c>
      <c r="U62" s="725"/>
      <c r="V62" s="725">
        <v>12</v>
      </c>
      <c r="W62" s="725">
        <v>3</v>
      </c>
      <c r="X62" s="597"/>
      <c r="Y62" s="587">
        <f>S62*T61*V61*X62</f>
        <v>0</v>
      </c>
      <c r="Z62" s="473"/>
      <c r="AA62" s="580"/>
      <c r="AB62" s="725">
        <f t="shared" si="56"/>
        <v>1</v>
      </c>
      <c r="AC62" s="626">
        <f t="shared" si="38"/>
        <v>0</v>
      </c>
      <c r="AD62" s="587">
        <f>AB61*AC62*12*S62</f>
        <v>0</v>
      </c>
      <c r="AE62" s="476"/>
      <c r="AF62" s="581"/>
      <c r="AG62" s="725">
        <f t="shared" si="57"/>
        <v>1</v>
      </c>
      <c r="AH62" s="626">
        <f t="shared" si="58"/>
        <v>0</v>
      </c>
      <c r="AI62" s="627">
        <f>AG61*AH62*12*S62</f>
        <v>0</v>
      </c>
    </row>
    <row r="63" spans="2:35" s="502" customFormat="1" ht="27.6" x14ac:dyDescent="0.25">
      <c r="B63" s="623" t="s">
        <v>492</v>
      </c>
      <c r="C63" s="718" t="s">
        <v>68</v>
      </c>
      <c r="D63" s="718" t="s">
        <v>69</v>
      </c>
      <c r="E63" s="727" t="s">
        <v>118</v>
      </c>
      <c r="F63" s="728" t="s">
        <v>143</v>
      </c>
      <c r="G63" s="730"/>
      <c r="H63" s="732" t="s">
        <v>72</v>
      </c>
      <c r="I63" s="722" t="s">
        <v>667</v>
      </c>
      <c r="J63" s="734" t="s">
        <v>72</v>
      </c>
      <c r="K63" s="734" t="s">
        <v>75</v>
      </c>
      <c r="L63" s="734" t="s">
        <v>76</v>
      </c>
      <c r="M63" s="736" t="s">
        <v>77</v>
      </c>
      <c r="N63" s="509" t="s">
        <v>639</v>
      </c>
      <c r="O63" s="738" t="s">
        <v>79</v>
      </c>
      <c r="P63" s="509" t="s">
        <v>640</v>
      </c>
      <c r="Q63" s="507" t="str">
        <f t="shared" ref="Q63:Q64" si="59">I63&amp;"-"&amp;N63&amp;"-"&amp;P63</f>
        <v>HEK_SAP-OE-SOL-Basis / Silber-DR2-4</v>
      </c>
      <c r="R63" s="515"/>
      <c r="S63" s="510">
        <v>0.15</v>
      </c>
      <c r="T63" s="726">
        <v>1</v>
      </c>
      <c r="U63" s="726" t="s">
        <v>30</v>
      </c>
      <c r="V63" s="724">
        <v>12</v>
      </c>
      <c r="W63" s="724">
        <v>3</v>
      </c>
      <c r="X63" s="589"/>
      <c r="Y63" s="590">
        <f>S63*T63*V63*X63</f>
        <v>0</v>
      </c>
      <c r="Z63" s="473"/>
      <c r="AA63" s="580"/>
      <c r="AB63" s="726">
        <f t="shared" ref="AB63:AB64" si="60">T63</f>
        <v>1</v>
      </c>
      <c r="AC63" s="624">
        <f t="shared" si="38"/>
        <v>0</v>
      </c>
      <c r="AD63" s="513">
        <f>AB63*AC63*12*S63</f>
        <v>0</v>
      </c>
      <c r="AE63" s="476"/>
      <c r="AF63" s="581"/>
      <c r="AG63" s="726">
        <f t="shared" ref="AG63:AG64" si="61">T63</f>
        <v>1</v>
      </c>
      <c r="AH63" s="624">
        <f t="shared" ref="AH63:AH64" si="62">X63</f>
        <v>0</v>
      </c>
      <c r="AI63" s="590">
        <f>AG63*AH63*12*S63</f>
        <v>0</v>
      </c>
    </row>
    <row r="64" spans="2:35" s="502" customFormat="1" ht="28.2" thickBot="1" x14ac:dyDescent="0.3">
      <c r="B64" s="625" t="s">
        <v>493</v>
      </c>
      <c r="C64" s="719" t="s">
        <v>68</v>
      </c>
      <c r="D64" s="719" t="s">
        <v>69</v>
      </c>
      <c r="E64" s="719"/>
      <c r="F64" s="729"/>
      <c r="G64" s="731"/>
      <c r="H64" s="733"/>
      <c r="I64" s="723" t="s">
        <v>667</v>
      </c>
      <c r="J64" s="735"/>
      <c r="K64" s="735"/>
      <c r="L64" s="735" t="s">
        <v>76</v>
      </c>
      <c r="M64" s="737"/>
      <c r="N64" s="584" t="s">
        <v>78</v>
      </c>
      <c r="O64" s="737" t="s">
        <v>79</v>
      </c>
      <c r="P64" s="584" t="s">
        <v>641</v>
      </c>
      <c r="Q64" s="585" t="str">
        <f t="shared" si="59"/>
        <v>HEK_SAP-OE-SOL-Bronze / Gold-DR2-5</v>
      </c>
      <c r="R64" s="515"/>
      <c r="S64" s="586">
        <v>0.1</v>
      </c>
      <c r="T64" s="725">
        <v>1</v>
      </c>
      <c r="U64" s="725"/>
      <c r="V64" s="725">
        <v>12</v>
      </c>
      <c r="W64" s="725">
        <v>3</v>
      </c>
      <c r="X64" s="597"/>
      <c r="Y64" s="587">
        <f>S64*T63*V63*X64</f>
        <v>0</v>
      </c>
      <c r="Z64" s="473"/>
      <c r="AA64" s="580"/>
      <c r="AB64" s="725">
        <f t="shared" si="60"/>
        <v>1</v>
      </c>
      <c r="AC64" s="626">
        <f t="shared" si="38"/>
        <v>0</v>
      </c>
      <c r="AD64" s="587">
        <f>AB63*AC64*12*S64</f>
        <v>0</v>
      </c>
      <c r="AE64" s="476"/>
      <c r="AF64" s="581"/>
      <c r="AG64" s="725">
        <f t="shared" si="61"/>
        <v>1</v>
      </c>
      <c r="AH64" s="626">
        <f t="shared" si="62"/>
        <v>0</v>
      </c>
      <c r="AI64" s="627">
        <f>AG63*AH64*12*S64</f>
        <v>0</v>
      </c>
    </row>
    <row r="65" spans="2:35" s="502" customFormat="1" ht="17.7" customHeight="1" x14ac:dyDescent="0.25">
      <c r="B65" s="623" t="s">
        <v>494</v>
      </c>
      <c r="C65" s="718" t="s">
        <v>68</v>
      </c>
      <c r="D65" s="718" t="s">
        <v>69</v>
      </c>
      <c r="E65" s="727" t="s">
        <v>118</v>
      </c>
      <c r="F65" s="728" t="s">
        <v>668</v>
      </c>
      <c r="G65" s="730"/>
      <c r="H65" s="732" t="s">
        <v>72</v>
      </c>
      <c r="I65" s="722" t="s">
        <v>669</v>
      </c>
      <c r="J65" s="734" t="s">
        <v>72</v>
      </c>
      <c r="K65" s="734" t="s">
        <v>75</v>
      </c>
      <c r="L65" s="734" t="s">
        <v>76</v>
      </c>
      <c r="M65" s="736" t="s">
        <v>77</v>
      </c>
      <c r="N65" s="588" t="s">
        <v>639</v>
      </c>
      <c r="O65" s="738" t="s">
        <v>79</v>
      </c>
      <c r="P65" s="509" t="s">
        <v>640</v>
      </c>
      <c r="Q65" s="507" t="str">
        <f t="shared" ref="Q65:Q66" si="63">I65&amp;"-"&amp;N65&amp;"-"&amp;P65</f>
        <v>HEK_SAP-OE-OSLE-Basis / Silber-DR2-4</v>
      </c>
      <c r="R65" s="515"/>
      <c r="S65" s="510">
        <v>0.15</v>
      </c>
      <c r="T65" s="726">
        <v>1</v>
      </c>
      <c r="U65" s="726" t="s">
        <v>30</v>
      </c>
      <c r="V65" s="724">
        <v>12</v>
      </c>
      <c r="W65" s="724">
        <v>3</v>
      </c>
      <c r="X65" s="589"/>
      <c r="Y65" s="590">
        <f>S65*T65*V65*X65</f>
        <v>0</v>
      </c>
      <c r="Z65" s="473"/>
      <c r="AA65" s="580"/>
      <c r="AB65" s="726">
        <f t="shared" ref="AB65:AB66" si="64">T65</f>
        <v>1</v>
      </c>
      <c r="AC65" s="624">
        <f t="shared" si="38"/>
        <v>0</v>
      </c>
      <c r="AD65" s="513">
        <f>AB65*AC65*12*S65</f>
        <v>0</v>
      </c>
      <c r="AE65" s="476"/>
      <c r="AF65" s="581"/>
      <c r="AG65" s="726">
        <f t="shared" ref="AG65:AG66" si="65">T65</f>
        <v>1</v>
      </c>
      <c r="AH65" s="624">
        <f t="shared" ref="AH65:AH66" si="66">X65</f>
        <v>0</v>
      </c>
      <c r="AI65" s="590">
        <f>AG65*AH65*12*S65</f>
        <v>0</v>
      </c>
    </row>
    <row r="66" spans="2:35" s="502" customFormat="1" ht="16.649999999999999" customHeight="1" thickBot="1" x14ac:dyDescent="0.3">
      <c r="B66" s="628" t="s">
        <v>495</v>
      </c>
      <c r="C66" s="719" t="s">
        <v>68</v>
      </c>
      <c r="D66" s="719" t="s">
        <v>69</v>
      </c>
      <c r="E66" s="719"/>
      <c r="F66" s="729"/>
      <c r="G66" s="731"/>
      <c r="H66" s="733"/>
      <c r="I66" s="723" t="s">
        <v>669</v>
      </c>
      <c r="J66" s="735"/>
      <c r="K66" s="735"/>
      <c r="L66" s="735" t="s">
        <v>76</v>
      </c>
      <c r="M66" s="737"/>
      <c r="N66" s="584" t="s">
        <v>78</v>
      </c>
      <c r="O66" s="737" t="s">
        <v>79</v>
      </c>
      <c r="P66" s="584" t="s">
        <v>641</v>
      </c>
      <c r="Q66" s="585" t="str">
        <f t="shared" si="63"/>
        <v>HEK_SAP-OE-OSLE-Bronze / Gold-DR2-5</v>
      </c>
      <c r="R66" s="515"/>
      <c r="S66" s="586">
        <v>0.1</v>
      </c>
      <c r="T66" s="725">
        <v>1</v>
      </c>
      <c r="U66" s="725"/>
      <c r="V66" s="725">
        <v>12</v>
      </c>
      <c r="W66" s="725">
        <v>3</v>
      </c>
      <c r="X66" s="597"/>
      <c r="Y66" s="587">
        <f>S66*T65*V65*X66</f>
        <v>0</v>
      </c>
      <c r="Z66" s="473"/>
      <c r="AA66" s="580"/>
      <c r="AB66" s="725">
        <f t="shared" si="64"/>
        <v>1</v>
      </c>
      <c r="AC66" s="626">
        <f t="shared" si="38"/>
        <v>0</v>
      </c>
      <c r="AD66" s="587">
        <f>AB65*AC66*12*S66</f>
        <v>0</v>
      </c>
      <c r="AE66" s="476"/>
      <c r="AF66" s="581"/>
      <c r="AG66" s="725">
        <f t="shared" si="65"/>
        <v>1</v>
      </c>
      <c r="AH66" s="626">
        <f t="shared" si="66"/>
        <v>0</v>
      </c>
      <c r="AI66" s="627">
        <f>AG65*AH66*12*S66</f>
        <v>0</v>
      </c>
    </row>
    <row r="67" spans="2:35" s="502" customFormat="1" ht="27.6" x14ac:dyDescent="0.25">
      <c r="B67" s="629" t="s">
        <v>496</v>
      </c>
      <c r="C67" s="718" t="s">
        <v>68</v>
      </c>
      <c r="D67" s="718" t="s">
        <v>69</v>
      </c>
      <c r="E67" s="727" t="s">
        <v>118</v>
      </c>
      <c r="F67" s="728" t="s">
        <v>670</v>
      </c>
      <c r="G67" s="730"/>
      <c r="H67" s="732" t="s">
        <v>72</v>
      </c>
      <c r="I67" s="722" t="s">
        <v>671</v>
      </c>
      <c r="J67" s="734" t="s">
        <v>72</v>
      </c>
      <c r="K67" s="734" t="s">
        <v>75</v>
      </c>
      <c r="L67" s="734" t="s">
        <v>76</v>
      </c>
      <c r="M67" s="736" t="s">
        <v>77</v>
      </c>
      <c r="N67" s="509" t="s">
        <v>639</v>
      </c>
      <c r="O67" s="738" t="s">
        <v>79</v>
      </c>
      <c r="P67" s="509" t="s">
        <v>640</v>
      </c>
      <c r="Q67" s="507" t="str">
        <f t="shared" ref="Q67:Q68" si="67">I67&amp;"-"&amp;N67&amp;"-"&amp;P67</f>
        <v>HEK_SAP-OE-TP-Basis / Silber-DR2-4</v>
      </c>
      <c r="R67" s="515"/>
      <c r="S67" s="510">
        <v>0.15</v>
      </c>
      <c r="T67" s="726">
        <v>1</v>
      </c>
      <c r="U67" s="726" t="s">
        <v>30</v>
      </c>
      <c r="V67" s="724">
        <v>12</v>
      </c>
      <c r="W67" s="724">
        <v>3</v>
      </c>
      <c r="X67" s="589"/>
      <c r="Y67" s="590">
        <f>S67*T67*V67*X67</f>
        <v>0</v>
      </c>
      <c r="Z67" s="473"/>
      <c r="AA67" s="580"/>
      <c r="AB67" s="726">
        <f t="shared" ref="AB67:AB68" si="68">T67</f>
        <v>1</v>
      </c>
      <c r="AC67" s="624">
        <f t="shared" si="38"/>
        <v>0</v>
      </c>
      <c r="AD67" s="513">
        <f>AB67*AC67*12*S67</f>
        <v>0</v>
      </c>
      <c r="AE67" s="476"/>
      <c r="AF67" s="581"/>
      <c r="AG67" s="726">
        <f t="shared" ref="AG67:AG68" si="69">T67</f>
        <v>1</v>
      </c>
      <c r="AH67" s="624">
        <f t="shared" ref="AH67:AH68" si="70">X67</f>
        <v>0</v>
      </c>
      <c r="AI67" s="590">
        <f>AG67*AH67*12*S67</f>
        <v>0</v>
      </c>
    </row>
    <row r="68" spans="2:35" s="502" customFormat="1" ht="28.2" thickBot="1" x14ac:dyDescent="0.3">
      <c r="B68" s="628" t="s">
        <v>497</v>
      </c>
      <c r="C68" s="719" t="s">
        <v>68</v>
      </c>
      <c r="D68" s="719" t="s">
        <v>69</v>
      </c>
      <c r="E68" s="719"/>
      <c r="F68" s="729"/>
      <c r="G68" s="731"/>
      <c r="H68" s="733"/>
      <c r="I68" s="723" t="s">
        <v>671</v>
      </c>
      <c r="J68" s="735"/>
      <c r="K68" s="735"/>
      <c r="L68" s="735" t="s">
        <v>76</v>
      </c>
      <c r="M68" s="737"/>
      <c r="N68" s="584" t="s">
        <v>78</v>
      </c>
      <c r="O68" s="737" t="s">
        <v>79</v>
      </c>
      <c r="P68" s="584" t="s">
        <v>641</v>
      </c>
      <c r="Q68" s="585" t="str">
        <f t="shared" si="67"/>
        <v>HEK_SAP-OE-TP-Bronze / Gold-DR2-5</v>
      </c>
      <c r="R68" s="515"/>
      <c r="S68" s="586">
        <v>0.1</v>
      </c>
      <c r="T68" s="725">
        <v>1</v>
      </c>
      <c r="U68" s="725"/>
      <c r="V68" s="725">
        <v>12</v>
      </c>
      <c r="W68" s="725">
        <v>3</v>
      </c>
      <c r="X68" s="597"/>
      <c r="Y68" s="587">
        <f>S68*T67*V67*X68</f>
        <v>0</v>
      </c>
      <c r="Z68" s="473"/>
      <c r="AA68" s="580"/>
      <c r="AB68" s="725">
        <f t="shared" si="68"/>
        <v>1</v>
      </c>
      <c r="AC68" s="626">
        <f t="shared" si="38"/>
        <v>0</v>
      </c>
      <c r="AD68" s="587">
        <f>AB67*AC68*12*S68</f>
        <v>0</v>
      </c>
      <c r="AE68" s="476"/>
      <c r="AF68" s="581"/>
      <c r="AG68" s="725">
        <f t="shared" si="69"/>
        <v>1</v>
      </c>
      <c r="AH68" s="626">
        <f t="shared" si="70"/>
        <v>0</v>
      </c>
      <c r="AI68" s="627">
        <f>AG67*AH68*12*S68</f>
        <v>0</v>
      </c>
    </row>
    <row r="69" spans="2:35" s="502" customFormat="1" ht="28.2" thickBot="1" x14ac:dyDescent="0.3">
      <c r="B69" s="630" t="s">
        <v>498</v>
      </c>
      <c r="C69" s="631" t="s">
        <v>68</v>
      </c>
      <c r="D69" s="631" t="s">
        <v>69</v>
      </c>
      <c r="E69" s="631" t="s">
        <v>118</v>
      </c>
      <c r="F69" s="632" t="s">
        <v>672</v>
      </c>
      <c r="G69" s="633"/>
      <c r="H69" s="634" t="s">
        <v>72</v>
      </c>
      <c r="I69" s="635" t="s">
        <v>673</v>
      </c>
      <c r="J69" s="636" t="s">
        <v>72</v>
      </c>
      <c r="K69" s="636" t="s">
        <v>75</v>
      </c>
      <c r="L69" s="636" t="s">
        <v>76</v>
      </c>
      <c r="M69" s="637" t="s">
        <v>77</v>
      </c>
      <c r="N69" s="637" t="s">
        <v>78</v>
      </c>
      <c r="O69" s="637" t="s">
        <v>79</v>
      </c>
      <c r="P69" s="637" t="s">
        <v>641</v>
      </c>
      <c r="Q69" s="635" t="str">
        <f t="shared" ref="Q69:Q81" si="71">I69&amp;"-"&amp;N69&amp;"-"&amp;P69</f>
        <v>HEK_SAP-OE-BO-Bronze / Gold-DR2-5</v>
      </c>
      <c r="R69" s="515"/>
      <c r="S69" s="638">
        <v>0.2</v>
      </c>
      <c r="T69" s="639">
        <v>1</v>
      </c>
      <c r="U69" s="639" t="s">
        <v>30</v>
      </c>
      <c r="V69" s="639">
        <v>12</v>
      </c>
      <c r="W69" s="639">
        <v>3</v>
      </c>
      <c r="X69" s="640"/>
      <c r="Y69" s="641">
        <f>S69*T69*V69*X69</f>
        <v>0</v>
      </c>
      <c r="Z69" s="473"/>
      <c r="AA69" s="580"/>
      <c r="AB69" s="639">
        <f>T69</f>
        <v>1</v>
      </c>
      <c r="AC69" s="641">
        <f t="shared" si="38"/>
        <v>0</v>
      </c>
      <c r="AD69" s="641">
        <f>AB69*AC69*12*S69</f>
        <v>0</v>
      </c>
      <c r="AE69" s="476"/>
      <c r="AF69" s="581"/>
      <c r="AG69" s="639">
        <f t="shared" ref="AG69:AG74" si="72">T69</f>
        <v>1</v>
      </c>
      <c r="AH69" s="641">
        <f t="shared" ref="AH69:AH81" si="73">X69</f>
        <v>0</v>
      </c>
      <c r="AI69" s="641">
        <f>AG69*AH69*12*S69</f>
        <v>0</v>
      </c>
    </row>
    <row r="70" spans="2:35" s="502" customFormat="1" ht="14.4" x14ac:dyDescent="0.25">
      <c r="B70" s="623" t="s">
        <v>499</v>
      </c>
      <c r="C70" s="739" t="s">
        <v>68</v>
      </c>
      <c r="D70" s="739" t="s">
        <v>69</v>
      </c>
      <c r="E70" s="739" t="s">
        <v>118</v>
      </c>
      <c r="F70" s="766" t="s">
        <v>71</v>
      </c>
      <c r="G70" s="742"/>
      <c r="H70" s="743" t="s">
        <v>72</v>
      </c>
      <c r="I70" s="767" t="s">
        <v>638</v>
      </c>
      <c r="J70" s="734" t="s">
        <v>72</v>
      </c>
      <c r="K70" s="744" t="s">
        <v>75</v>
      </c>
      <c r="L70" s="744" t="s">
        <v>76</v>
      </c>
      <c r="M70" s="755" t="s">
        <v>77</v>
      </c>
      <c r="N70" s="561" t="s">
        <v>658</v>
      </c>
      <c r="O70" s="755" t="s">
        <v>79</v>
      </c>
      <c r="P70" s="561" t="s">
        <v>640</v>
      </c>
      <c r="Q70" s="560" t="str">
        <f>I70&amp;"-"&amp;N70&amp;"-"&amp;P70</f>
        <v>HEK_SAP-OG-SC-Basis-DR2-4</v>
      </c>
      <c r="S70" s="562">
        <v>0.15</v>
      </c>
      <c r="T70" s="757">
        <v>1</v>
      </c>
      <c r="U70" s="726" t="s">
        <v>30</v>
      </c>
      <c r="V70" s="724">
        <v>12</v>
      </c>
      <c r="W70" s="724">
        <v>3</v>
      </c>
      <c r="X70" s="563"/>
      <c r="Y70" s="590">
        <f>S70*T70*V70*X70</f>
        <v>0</v>
      </c>
      <c r="Z70" s="473"/>
      <c r="AA70" s="580"/>
      <c r="AB70" s="757">
        <f>T70</f>
        <v>1</v>
      </c>
      <c r="AC70" s="642">
        <f t="shared" si="38"/>
        <v>0</v>
      </c>
      <c r="AD70" s="564">
        <f>AB70*AC70*12*S70</f>
        <v>0</v>
      </c>
      <c r="AE70" s="476"/>
      <c r="AF70" s="581"/>
      <c r="AG70" s="757">
        <f>T70</f>
        <v>1</v>
      </c>
      <c r="AH70" s="642">
        <f t="shared" si="73"/>
        <v>0</v>
      </c>
      <c r="AI70" s="564">
        <f>AG70*AH70*12*S70</f>
        <v>0</v>
      </c>
    </row>
    <row r="71" spans="2:35" s="502" customFormat="1" ht="15" thickBot="1" x14ac:dyDescent="0.3">
      <c r="B71" s="625" t="s">
        <v>500</v>
      </c>
      <c r="C71" s="719"/>
      <c r="D71" s="719"/>
      <c r="E71" s="719"/>
      <c r="F71" s="746"/>
      <c r="G71" s="731"/>
      <c r="H71" s="733"/>
      <c r="I71" s="723"/>
      <c r="J71" s="735"/>
      <c r="K71" s="735"/>
      <c r="L71" s="735"/>
      <c r="M71" s="737"/>
      <c r="N71" s="584" t="s">
        <v>114</v>
      </c>
      <c r="O71" s="737"/>
      <c r="P71" s="584" t="s">
        <v>640</v>
      </c>
      <c r="Q71" s="585" t="str">
        <f>I70&amp;"-"&amp;N71&amp;"-"&amp;P71</f>
        <v>HEK_SAP-OG-SC-Bronze-DR2-4</v>
      </c>
      <c r="S71" s="586">
        <v>0.1</v>
      </c>
      <c r="T71" s="757"/>
      <c r="U71" s="725"/>
      <c r="V71" s="725">
        <v>12</v>
      </c>
      <c r="W71" s="725">
        <v>3</v>
      </c>
      <c r="X71" s="512"/>
      <c r="Y71" s="587">
        <f>S71*$T$70*V70*X71</f>
        <v>0</v>
      </c>
      <c r="Z71" s="473"/>
      <c r="AA71" s="499"/>
      <c r="AB71" s="725"/>
      <c r="AC71" s="643">
        <f t="shared" si="38"/>
        <v>0</v>
      </c>
      <c r="AD71" s="513">
        <f>AB70*AC71*12*S71</f>
        <v>0</v>
      </c>
      <c r="AE71" s="477"/>
      <c r="AF71" s="501"/>
      <c r="AG71" s="725"/>
      <c r="AH71" s="643">
        <f t="shared" si="73"/>
        <v>0</v>
      </c>
      <c r="AI71" s="513">
        <f>AG70*AH71*12*S71</f>
        <v>0</v>
      </c>
    </row>
    <row r="72" spans="2:35" s="502" customFormat="1" ht="14.4" x14ac:dyDescent="0.25">
      <c r="B72" s="623" t="s">
        <v>501</v>
      </c>
      <c r="C72" s="718" t="s">
        <v>68</v>
      </c>
      <c r="D72" s="720" t="s">
        <v>69</v>
      </c>
      <c r="E72" s="727" t="s">
        <v>118</v>
      </c>
      <c r="F72" s="745" t="s">
        <v>82</v>
      </c>
      <c r="G72" s="730"/>
      <c r="H72" s="749" t="s">
        <v>72</v>
      </c>
      <c r="I72" s="722" t="s">
        <v>642</v>
      </c>
      <c r="J72" s="734" t="s">
        <v>72</v>
      </c>
      <c r="K72" s="750" t="s">
        <v>75</v>
      </c>
      <c r="L72" s="750" t="s">
        <v>76</v>
      </c>
      <c r="M72" s="738" t="s">
        <v>77</v>
      </c>
      <c r="N72" s="509" t="s">
        <v>658</v>
      </c>
      <c r="O72" s="738" t="s">
        <v>79</v>
      </c>
      <c r="P72" s="561" t="s">
        <v>640</v>
      </c>
      <c r="Q72" s="507" t="str">
        <f>I72&amp;"-"&amp;N72&amp;"-"&amp;P72</f>
        <v>HEK_SAP-OG-SBW-Basis-DR2-4</v>
      </c>
      <c r="S72" s="562">
        <v>0.15</v>
      </c>
      <c r="T72" s="753">
        <v>1</v>
      </c>
      <c r="U72" s="726" t="s">
        <v>30</v>
      </c>
      <c r="V72" s="724">
        <v>12</v>
      </c>
      <c r="W72" s="724">
        <v>3</v>
      </c>
      <c r="X72" s="589"/>
      <c r="Y72" s="513">
        <f>S72*$T$72*V72*X72</f>
        <v>0</v>
      </c>
      <c r="Z72" s="473"/>
      <c r="AA72" s="499"/>
      <c r="AB72" s="724">
        <f t="shared" ref="AB72" si="74">T72</f>
        <v>1</v>
      </c>
      <c r="AC72" s="624">
        <f t="shared" si="38"/>
        <v>0</v>
      </c>
      <c r="AD72" s="590">
        <f>AB72*AC72*12*S72</f>
        <v>0</v>
      </c>
      <c r="AE72" s="477"/>
      <c r="AF72" s="501"/>
      <c r="AG72" s="724">
        <f t="shared" ref="AG72" si="75">T72</f>
        <v>1</v>
      </c>
      <c r="AH72" s="624">
        <f t="shared" si="73"/>
        <v>0</v>
      </c>
      <c r="AI72" s="590">
        <f>AG72*AH72*12*S72</f>
        <v>0</v>
      </c>
    </row>
    <row r="73" spans="2:35" s="502" customFormat="1" ht="15" thickBot="1" x14ac:dyDescent="0.3">
      <c r="B73" s="628" t="s">
        <v>502</v>
      </c>
      <c r="C73" s="719"/>
      <c r="D73" s="721"/>
      <c r="E73" s="719"/>
      <c r="F73" s="746"/>
      <c r="G73" s="731"/>
      <c r="H73" s="733"/>
      <c r="I73" s="723"/>
      <c r="J73" s="735"/>
      <c r="K73" s="735"/>
      <c r="L73" s="735" t="s">
        <v>76</v>
      </c>
      <c r="M73" s="737"/>
      <c r="N73" s="584" t="s">
        <v>114</v>
      </c>
      <c r="O73" s="737"/>
      <c r="P73" s="584" t="s">
        <v>640</v>
      </c>
      <c r="Q73" s="585" t="str">
        <f>I72&amp;"-"&amp;N73&amp;"-"&amp;P73</f>
        <v>HEK_SAP-OG-SBW-Bronze-DR2-4</v>
      </c>
      <c r="S73" s="586">
        <v>0.1</v>
      </c>
      <c r="T73" s="756"/>
      <c r="U73" s="725"/>
      <c r="V73" s="725">
        <v>12</v>
      </c>
      <c r="W73" s="725">
        <v>3</v>
      </c>
      <c r="X73" s="512"/>
      <c r="Y73" s="587">
        <f>S73*$T$72*V72*X73</f>
        <v>0</v>
      </c>
      <c r="Z73" s="473"/>
      <c r="AA73" s="499"/>
      <c r="AB73" s="725"/>
      <c r="AC73" s="643">
        <f t="shared" si="38"/>
        <v>0</v>
      </c>
      <c r="AD73" s="513">
        <f>AB72*AC73*12*S73</f>
        <v>0</v>
      </c>
      <c r="AE73" s="477"/>
      <c r="AF73" s="501"/>
      <c r="AG73" s="725"/>
      <c r="AH73" s="643">
        <f t="shared" si="73"/>
        <v>0</v>
      </c>
      <c r="AI73" s="564">
        <f>AG72*AH73*12*S73</f>
        <v>0</v>
      </c>
    </row>
    <row r="74" spans="2:35" s="592" customFormat="1" ht="14.4" x14ac:dyDescent="0.25">
      <c r="B74" s="629" t="s">
        <v>503</v>
      </c>
      <c r="C74" s="718" t="s">
        <v>68</v>
      </c>
      <c r="D74" s="720" t="s">
        <v>69</v>
      </c>
      <c r="E74" s="727" t="s">
        <v>118</v>
      </c>
      <c r="F74" s="751" t="s">
        <v>91</v>
      </c>
      <c r="G74" s="730"/>
      <c r="H74" s="732" t="s">
        <v>72</v>
      </c>
      <c r="I74" s="722" t="s">
        <v>644</v>
      </c>
      <c r="J74" s="734" t="s">
        <v>72</v>
      </c>
      <c r="K74" s="734" t="s">
        <v>75</v>
      </c>
      <c r="L74" s="734" t="s">
        <v>76</v>
      </c>
      <c r="M74" s="736" t="s">
        <v>77</v>
      </c>
      <c r="N74" s="509" t="s">
        <v>658</v>
      </c>
      <c r="O74" s="736" t="s">
        <v>79</v>
      </c>
      <c r="P74" s="561" t="s">
        <v>640</v>
      </c>
      <c r="Q74" s="591" t="str">
        <f t="shared" si="71"/>
        <v>HEK_SAP-OG-SJS-Basis-DR2-4</v>
      </c>
      <c r="S74" s="510">
        <v>0.15</v>
      </c>
      <c r="T74" s="753">
        <v>1</v>
      </c>
      <c r="U74" s="726" t="s">
        <v>30</v>
      </c>
      <c r="V74" s="724">
        <v>12</v>
      </c>
      <c r="W74" s="724">
        <v>3</v>
      </c>
      <c r="X74" s="593"/>
      <c r="Y74" s="513">
        <f t="shared" ref="Y74" si="76">S74*T74*V74*X74</f>
        <v>0</v>
      </c>
      <c r="Z74" s="473"/>
      <c r="AA74" s="594"/>
      <c r="AB74" s="757">
        <f t="shared" ref="AB74" si="77">T74</f>
        <v>1</v>
      </c>
      <c r="AC74" s="644">
        <f t="shared" si="38"/>
        <v>0</v>
      </c>
      <c r="AD74" s="590">
        <f>AB74*AC74*12*S74</f>
        <v>0</v>
      </c>
      <c r="AE74" s="476"/>
      <c r="AF74" s="595"/>
      <c r="AG74" s="726">
        <f t="shared" si="72"/>
        <v>1</v>
      </c>
      <c r="AH74" s="644">
        <f t="shared" si="73"/>
        <v>0</v>
      </c>
      <c r="AI74" s="564">
        <f>AG74*AH74*12*S74</f>
        <v>0</v>
      </c>
    </row>
    <row r="75" spans="2:35" s="592" customFormat="1" ht="15" thickBot="1" x14ac:dyDescent="0.3">
      <c r="B75" s="628" t="s">
        <v>504</v>
      </c>
      <c r="C75" s="719" t="s">
        <v>68</v>
      </c>
      <c r="D75" s="721" t="s">
        <v>69</v>
      </c>
      <c r="E75" s="719"/>
      <c r="F75" s="746"/>
      <c r="G75" s="731"/>
      <c r="H75" s="733"/>
      <c r="I75" s="723" t="s">
        <v>644</v>
      </c>
      <c r="J75" s="735"/>
      <c r="K75" s="735" t="s">
        <v>75</v>
      </c>
      <c r="L75" s="735" t="s">
        <v>76</v>
      </c>
      <c r="M75" s="737"/>
      <c r="N75" s="584" t="s">
        <v>114</v>
      </c>
      <c r="O75" s="737" t="s">
        <v>79</v>
      </c>
      <c r="P75" s="584" t="s">
        <v>640</v>
      </c>
      <c r="Q75" s="585" t="str">
        <f t="shared" si="71"/>
        <v>HEK_SAP-OG-SJS-Bronze-DR2-4</v>
      </c>
      <c r="S75" s="586">
        <v>0.1</v>
      </c>
      <c r="T75" s="754"/>
      <c r="U75" s="725"/>
      <c r="V75" s="725">
        <v>12</v>
      </c>
      <c r="W75" s="725">
        <v>3</v>
      </c>
      <c r="X75" s="596"/>
      <c r="Y75" s="587">
        <f>S75*T74*V74*X75</f>
        <v>0</v>
      </c>
      <c r="Z75" s="473"/>
      <c r="AA75" s="594"/>
      <c r="AB75" s="725"/>
      <c r="AC75" s="645">
        <f t="shared" si="38"/>
        <v>0</v>
      </c>
      <c r="AD75" s="587">
        <f>AB74*AC75*12*S75</f>
        <v>0</v>
      </c>
      <c r="AE75" s="476"/>
      <c r="AF75" s="595"/>
      <c r="AG75" s="725"/>
      <c r="AH75" s="645">
        <f t="shared" si="73"/>
        <v>0</v>
      </c>
      <c r="AI75" s="587">
        <f>AG74*AH75*12*S75</f>
        <v>0</v>
      </c>
    </row>
    <row r="76" spans="2:35" s="502" customFormat="1" ht="14.4" x14ac:dyDescent="0.25">
      <c r="B76" s="623" t="s">
        <v>505</v>
      </c>
      <c r="C76" s="718" t="s">
        <v>68</v>
      </c>
      <c r="D76" s="720" t="s">
        <v>69</v>
      </c>
      <c r="E76" s="727" t="s">
        <v>118</v>
      </c>
      <c r="F76" s="751" t="s">
        <v>645</v>
      </c>
      <c r="G76" s="730"/>
      <c r="H76" s="732" t="s">
        <v>72</v>
      </c>
      <c r="I76" s="722" t="s">
        <v>646</v>
      </c>
      <c r="J76" s="734" t="s">
        <v>72</v>
      </c>
      <c r="K76" s="734" t="s">
        <v>75</v>
      </c>
      <c r="L76" s="734" t="s">
        <v>76</v>
      </c>
      <c r="M76" s="736" t="s">
        <v>77</v>
      </c>
      <c r="N76" s="509" t="s">
        <v>658</v>
      </c>
      <c r="O76" s="736" t="s">
        <v>79</v>
      </c>
      <c r="P76" s="561" t="s">
        <v>640</v>
      </c>
      <c r="Q76" s="591" t="str">
        <f t="shared" si="71"/>
        <v>HEK_SAP-OG-SFI-Basis-DR2-4</v>
      </c>
      <c r="S76" s="510">
        <v>0.15</v>
      </c>
      <c r="T76" s="753">
        <v>1</v>
      </c>
      <c r="U76" s="726" t="s">
        <v>30</v>
      </c>
      <c r="V76" s="724">
        <v>12</v>
      </c>
      <c r="W76" s="724">
        <v>3</v>
      </c>
      <c r="X76" s="589"/>
      <c r="Y76" s="513">
        <f>S76*T76*V76*X76</f>
        <v>0</v>
      </c>
      <c r="Z76" s="473"/>
      <c r="AA76" s="580"/>
      <c r="AB76" s="726">
        <f t="shared" ref="AB76" si="78">T76</f>
        <v>1</v>
      </c>
      <c r="AC76" s="624">
        <f t="shared" si="38"/>
        <v>0</v>
      </c>
      <c r="AD76" s="590">
        <f>AB76*AC76*12*S76</f>
        <v>0</v>
      </c>
      <c r="AE76" s="476"/>
      <c r="AF76" s="581"/>
      <c r="AG76" s="726">
        <f t="shared" ref="AG76" si="79">T76</f>
        <v>1</v>
      </c>
      <c r="AH76" s="624">
        <f t="shared" si="73"/>
        <v>0</v>
      </c>
      <c r="AI76" s="564">
        <f>AG76*AH76*12*S76</f>
        <v>0</v>
      </c>
    </row>
    <row r="77" spans="2:35" s="502" customFormat="1" ht="15" thickBot="1" x14ac:dyDescent="0.3">
      <c r="B77" s="625" t="s">
        <v>506</v>
      </c>
      <c r="C77" s="719" t="s">
        <v>68</v>
      </c>
      <c r="D77" s="721" t="s">
        <v>69</v>
      </c>
      <c r="E77" s="719"/>
      <c r="F77" s="746"/>
      <c r="G77" s="731"/>
      <c r="H77" s="733"/>
      <c r="I77" s="723" t="s">
        <v>646</v>
      </c>
      <c r="J77" s="735"/>
      <c r="K77" s="735" t="s">
        <v>75</v>
      </c>
      <c r="L77" s="735" t="s">
        <v>76</v>
      </c>
      <c r="M77" s="737"/>
      <c r="N77" s="584" t="s">
        <v>114</v>
      </c>
      <c r="O77" s="737" t="s">
        <v>79</v>
      </c>
      <c r="P77" s="584" t="s">
        <v>640</v>
      </c>
      <c r="Q77" s="585" t="str">
        <f t="shared" si="71"/>
        <v>HEK_SAP-OG-SFI-Bronze-DR2-4</v>
      </c>
      <c r="S77" s="586">
        <v>0.1</v>
      </c>
      <c r="T77" s="754"/>
      <c r="U77" s="725"/>
      <c r="V77" s="725">
        <v>12</v>
      </c>
      <c r="W77" s="725">
        <v>3</v>
      </c>
      <c r="X77" s="597"/>
      <c r="Y77" s="587">
        <f>S77*T76*V76*X77</f>
        <v>0</v>
      </c>
      <c r="Z77" s="473"/>
      <c r="AA77" s="580"/>
      <c r="AB77" s="725"/>
      <c r="AC77" s="626">
        <f t="shared" si="38"/>
        <v>0</v>
      </c>
      <c r="AD77" s="587">
        <f>AB76*AC77*12*S77</f>
        <v>0</v>
      </c>
      <c r="AE77" s="476"/>
      <c r="AF77" s="581"/>
      <c r="AG77" s="725"/>
      <c r="AH77" s="626">
        <f t="shared" si="73"/>
        <v>0</v>
      </c>
      <c r="AI77" s="587">
        <f>AG76*AH77*12*S77</f>
        <v>0</v>
      </c>
    </row>
    <row r="78" spans="2:35" s="502" customFormat="1" ht="14.4" x14ac:dyDescent="0.25">
      <c r="B78" s="623" t="s">
        <v>507</v>
      </c>
      <c r="C78" s="718" t="s">
        <v>68</v>
      </c>
      <c r="D78" s="720" t="s">
        <v>69</v>
      </c>
      <c r="E78" s="727" t="s">
        <v>118</v>
      </c>
      <c r="F78" s="751" t="s">
        <v>647</v>
      </c>
      <c r="G78" s="730"/>
      <c r="H78" s="732" t="s">
        <v>72</v>
      </c>
      <c r="I78" s="722" t="s">
        <v>648</v>
      </c>
      <c r="J78" s="734" t="s">
        <v>72</v>
      </c>
      <c r="K78" s="734" t="s">
        <v>75</v>
      </c>
      <c r="L78" s="734" t="s">
        <v>76</v>
      </c>
      <c r="M78" s="736" t="s">
        <v>77</v>
      </c>
      <c r="N78" s="509" t="s">
        <v>658</v>
      </c>
      <c r="O78" s="736" t="s">
        <v>79</v>
      </c>
      <c r="P78" s="561" t="s">
        <v>640</v>
      </c>
      <c r="Q78" s="591" t="str">
        <f t="shared" si="71"/>
        <v>HEK_SAP-OG-SDA-Basis-DR2-4</v>
      </c>
      <c r="S78" s="510">
        <v>0.15</v>
      </c>
      <c r="T78" s="753">
        <v>1</v>
      </c>
      <c r="U78" s="726" t="s">
        <v>30</v>
      </c>
      <c r="V78" s="724">
        <v>12</v>
      </c>
      <c r="W78" s="724">
        <v>3</v>
      </c>
      <c r="X78" s="589"/>
      <c r="Y78" s="513">
        <f>S78*T78*V78*X78</f>
        <v>0</v>
      </c>
      <c r="Z78" s="473"/>
      <c r="AA78" s="580"/>
      <c r="AB78" s="726">
        <f t="shared" ref="AB78" si="80">T78</f>
        <v>1</v>
      </c>
      <c r="AC78" s="624">
        <f t="shared" si="38"/>
        <v>0</v>
      </c>
      <c r="AD78" s="590">
        <f>AB78*AC78*12*S78</f>
        <v>0</v>
      </c>
      <c r="AE78" s="476"/>
      <c r="AF78" s="581"/>
      <c r="AG78" s="726">
        <f t="shared" ref="AG78" si="81">T78</f>
        <v>1</v>
      </c>
      <c r="AH78" s="624">
        <f t="shared" si="73"/>
        <v>0</v>
      </c>
      <c r="AI78" s="564">
        <f>AG78*AH78*12*S78</f>
        <v>0</v>
      </c>
    </row>
    <row r="79" spans="2:35" s="502" customFormat="1" ht="15" thickBot="1" x14ac:dyDescent="0.3">
      <c r="B79" s="628" t="s">
        <v>508</v>
      </c>
      <c r="C79" s="719" t="s">
        <v>68</v>
      </c>
      <c r="D79" s="721" t="s">
        <v>69</v>
      </c>
      <c r="E79" s="719"/>
      <c r="F79" s="746"/>
      <c r="G79" s="731"/>
      <c r="H79" s="733"/>
      <c r="I79" s="723" t="s">
        <v>648</v>
      </c>
      <c r="J79" s="735"/>
      <c r="K79" s="735" t="s">
        <v>75</v>
      </c>
      <c r="L79" s="735" t="s">
        <v>76</v>
      </c>
      <c r="M79" s="737"/>
      <c r="N79" s="584" t="s">
        <v>114</v>
      </c>
      <c r="O79" s="737" t="s">
        <v>79</v>
      </c>
      <c r="P79" s="584" t="s">
        <v>640</v>
      </c>
      <c r="Q79" s="585" t="str">
        <f t="shared" si="71"/>
        <v>HEK_SAP-OG-SDA-Bronze-DR2-4</v>
      </c>
      <c r="S79" s="586">
        <v>0.1</v>
      </c>
      <c r="T79" s="754"/>
      <c r="U79" s="725"/>
      <c r="V79" s="725">
        <v>12</v>
      </c>
      <c r="W79" s="725">
        <v>3</v>
      </c>
      <c r="X79" s="597"/>
      <c r="Y79" s="587">
        <f>S79*T78*V78*X79</f>
        <v>0</v>
      </c>
      <c r="Z79" s="473"/>
      <c r="AA79" s="580"/>
      <c r="AB79" s="725"/>
      <c r="AC79" s="626">
        <f t="shared" si="38"/>
        <v>0</v>
      </c>
      <c r="AD79" s="587">
        <f>AB78*AC79*12*S79</f>
        <v>0</v>
      </c>
      <c r="AE79" s="476"/>
      <c r="AF79" s="581"/>
      <c r="AG79" s="725"/>
      <c r="AH79" s="626">
        <f t="shared" si="73"/>
        <v>0</v>
      </c>
      <c r="AI79" s="587">
        <f>AG78*AH79*12*S79</f>
        <v>0</v>
      </c>
    </row>
    <row r="80" spans="2:35" s="502" customFormat="1" ht="14.4" x14ac:dyDescent="0.25">
      <c r="B80" s="629" t="s">
        <v>509</v>
      </c>
      <c r="C80" s="718" t="s">
        <v>68</v>
      </c>
      <c r="D80" s="720" t="s">
        <v>69</v>
      </c>
      <c r="E80" s="727" t="s">
        <v>118</v>
      </c>
      <c r="F80" s="751" t="s">
        <v>649</v>
      </c>
      <c r="G80" s="730"/>
      <c r="H80" s="732" t="s">
        <v>72</v>
      </c>
      <c r="I80" s="722" t="s">
        <v>650</v>
      </c>
      <c r="J80" s="734" t="s">
        <v>72</v>
      </c>
      <c r="K80" s="734" t="s">
        <v>75</v>
      </c>
      <c r="L80" s="734" t="s">
        <v>76</v>
      </c>
      <c r="M80" s="736" t="s">
        <v>77</v>
      </c>
      <c r="N80" s="509" t="s">
        <v>658</v>
      </c>
      <c r="O80" s="736" t="s">
        <v>79</v>
      </c>
      <c r="P80" s="561" t="s">
        <v>640</v>
      </c>
      <c r="Q80" s="591" t="str">
        <f t="shared" si="71"/>
        <v>HEK_SAP-OG-HCM-Basis-DR2-4</v>
      </c>
      <c r="S80" s="510">
        <v>0.15</v>
      </c>
      <c r="T80" s="753">
        <v>1</v>
      </c>
      <c r="U80" s="726" t="s">
        <v>30</v>
      </c>
      <c r="V80" s="724">
        <v>12</v>
      </c>
      <c r="W80" s="724">
        <v>3</v>
      </c>
      <c r="X80" s="589"/>
      <c r="Y80" s="513">
        <f t="shared" ref="Y80" si="82">S80*T80*V80*X80</f>
        <v>0</v>
      </c>
      <c r="Z80" s="473"/>
      <c r="AA80" s="580"/>
      <c r="AB80" s="726">
        <f t="shared" ref="AB80" si="83">T80</f>
        <v>1</v>
      </c>
      <c r="AC80" s="624">
        <f t="shared" si="38"/>
        <v>0</v>
      </c>
      <c r="AD80" s="590">
        <f>AB80*AC80*12*S80</f>
        <v>0</v>
      </c>
      <c r="AE80" s="476"/>
      <c r="AF80" s="581"/>
      <c r="AG80" s="726">
        <f t="shared" ref="AG80" si="84">T80</f>
        <v>1</v>
      </c>
      <c r="AH80" s="624">
        <f t="shared" si="73"/>
        <v>0</v>
      </c>
      <c r="AI80" s="564">
        <f>AG80*AH80*12*S80</f>
        <v>0</v>
      </c>
    </row>
    <row r="81" spans="2:35" s="502" customFormat="1" ht="15" thickBot="1" x14ac:dyDescent="0.3">
      <c r="B81" s="628" t="s">
        <v>510</v>
      </c>
      <c r="C81" s="719" t="s">
        <v>68</v>
      </c>
      <c r="D81" s="721" t="s">
        <v>69</v>
      </c>
      <c r="E81" s="719"/>
      <c r="F81" s="746"/>
      <c r="G81" s="731"/>
      <c r="H81" s="733"/>
      <c r="I81" s="723" t="s">
        <v>651</v>
      </c>
      <c r="J81" s="735"/>
      <c r="K81" s="735" t="s">
        <v>75</v>
      </c>
      <c r="L81" s="735" t="s">
        <v>76</v>
      </c>
      <c r="M81" s="737"/>
      <c r="N81" s="584" t="s">
        <v>114</v>
      </c>
      <c r="O81" s="737" t="s">
        <v>79</v>
      </c>
      <c r="P81" s="584" t="s">
        <v>640</v>
      </c>
      <c r="Q81" s="585" t="str">
        <f t="shared" si="71"/>
        <v>HEK_SAP-OE-HCM-Bronze-DR2-4</v>
      </c>
      <c r="S81" s="586">
        <v>0.1</v>
      </c>
      <c r="T81" s="754"/>
      <c r="U81" s="725"/>
      <c r="V81" s="725">
        <v>12</v>
      </c>
      <c r="W81" s="725">
        <v>3</v>
      </c>
      <c r="X81" s="597"/>
      <c r="Y81" s="587">
        <f>S81*T80*V80*X81</f>
        <v>0</v>
      </c>
      <c r="Z81" s="473"/>
      <c r="AA81" s="580"/>
      <c r="AB81" s="725"/>
      <c r="AC81" s="626">
        <f t="shared" si="38"/>
        <v>0</v>
      </c>
      <c r="AD81" s="587">
        <f>AB80*AC81*12*S81</f>
        <v>0</v>
      </c>
      <c r="AE81" s="476"/>
      <c r="AF81" s="581"/>
      <c r="AG81" s="725"/>
      <c r="AH81" s="626">
        <f t="shared" si="73"/>
        <v>0</v>
      </c>
      <c r="AI81" s="587">
        <f>AG80*AH81*12*S81</f>
        <v>0</v>
      </c>
    </row>
    <row r="82" spans="2:35" s="502" customFormat="1" x14ac:dyDescent="0.25">
      <c r="B82" s="600"/>
      <c r="C82" s="600"/>
      <c r="D82" s="600"/>
      <c r="E82" s="600"/>
      <c r="F82" s="600" t="str">
        <f>"Zwischensumme "&amp;E51</f>
        <v>Zwischensumme Optionale Einzelsysteme</v>
      </c>
      <c r="G82" s="600"/>
      <c r="H82" s="601"/>
      <c r="I82" s="600"/>
      <c r="J82" s="600"/>
      <c r="K82" s="600"/>
      <c r="L82" s="600"/>
      <c r="M82" s="600"/>
      <c r="N82" s="600"/>
      <c r="O82" s="600"/>
      <c r="P82" s="600"/>
      <c r="Q82" s="600"/>
      <c r="S82" s="600"/>
      <c r="T82" s="600"/>
      <c r="U82" s="600"/>
      <c r="V82" s="600"/>
      <c r="W82" s="600"/>
      <c r="X82" s="600"/>
      <c r="Y82" s="602">
        <f>SUM(Y51:Y81)</f>
        <v>0</v>
      </c>
      <c r="Z82" s="473"/>
      <c r="AA82" s="580"/>
      <c r="AB82" s="600"/>
      <c r="AC82" s="600"/>
      <c r="AD82" s="602">
        <f>SUM(AD51:AD81)</f>
        <v>0</v>
      </c>
      <c r="AE82" s="476"/>
      <c r="AF82" s="581"/>
      <c r="AG82" s="600"/>
      <c r="AH82" s="600"/>
      <c r="AI82" s="602">
        <f>SUM(AI51:AI81)</f>
        <v>0</v>
      </c>
    </row>
    <row r="83" spans="2:35" s="502" customFormat="1" ht="14.4" x14ac:dyDescent="0.25">
      <c r="B83" s="516" t="s">
        <v>155</v>
      </c>
      <c r="C83" s="517" t="s">
        <v>68</v>
      </c>
      <c r="D83" s="517" t="s">
        <v>69</v>
      </c>
      <c r="E83" s="582" t="s">
        <v>637</v>
      </c>
      <c r="F83" s="527"/>
      <c r="G83" s="527"/>
      <c r="H83" s="583"/>
      <c r="I83" s="520"/>
      <c r="J83" s="521"/>
      <c r="K83" s="521"/>
      <c r="L83" s="521"/>
      <c r="M83" s="522"/>
      <c r="N83" s="522"/>
      <c r="O83" s="522"/>
      <c r="P83" s="522"/>
      <c r="Q83" s="520"/>
      <c r="R83" s="515"/>
      <c r="S83" s="523"/>
      <c r="T83" s="524"/>
      <c r="U83" s="524"/>
      <c r="V83" s="524"/>
      <c r="W83" s="524"/>
      <c r="X83" s="525"/>
      <c r="Y83" s="526"/>
      <c r="Z83" s="473"/>
      <c r="AA83" s="580"/>
      <c r="AB83" s="524"/>
      <c r="AC83" s="525"/>
      <c r="AD83" s="526"/>
      <c r="AE83" s="476"/>
      <c r="AF83" s="581"/>
      <c r="AG83" s="524"/>
      <c r="AH83" s="525"/>
      <c r="AI83" s="526"/>
    </row>
    <row r="84" spans="2:35" s="502" customFormat="1" ht="14.4" x14ac:dyDescent="0.25">
      <c r="B84" s="646" t="s">
        <v>512</v>
      </c>
      <c r="C84" s="504" t="s">
        <v>68</v>
      </c>
      <c r="D84" s="504" t="s">
        <v>69</v>
      </c>
      <c r="E84" s="504" t="s">
        <v>156</v>
      </c>
      <c r="F84" s="531" t="s">
        <v>157</v>
      </c>
      <c r="G84" s="647"/>
      <c r="H84" s="648" t="s">
        <v>72</v>
      </c>
      <c r="I84" s="507" t="s">
        <v>674</v>
      </c>
      <c r="J84" s="508" t="s">
        <v>74</v>
      </c>
      <c r="K84" s="508" t="s">
        <v>112</v>
      </c>
      <c r="L84" s="508" t="s">
        <v>159</v>
      </c>
      <c r="M84" s="509" t="s">
        <v>77</v>
      </c>
      <c r="N84" s="509" t="s">
        <v>116</v>
      </c>
      <c r="O84" s="509" t="s">
        <v>79</v>
      </c>
      <c r="P84" s="509" t="s">
        <v>244</v>
      </c>
      <c r="Q84" s="507" t="str">
        <f t="shared" ref="Q84" si="85">I84&amp;"-"&amp;N84&amp;"-"&amp;P84</f>
        <v>HEK_SAP-UES-Gold-DR4</v>
      </c>
      <c r="R84" s="515"/>
      <c r="S84" s="510">
        <v>1</v>
      </c>
      <c r="T84" s="511">
        <v>29000</v>
      </c>
      <c r="U84" s="511">
        <v>29000</v>
      </c>
      <c r="V84" s="511">
        <v>60</v>
      </c>
      <c r="W84" s="511">
        <v>60</v>
      </c>
      <c r="X84" s="512"/>
      <c r="Y84" s="513">
        <f>S84*T84*V84*X84</f>
        <v>0</v>
      </c>
      <c r="Z84" s="473"/>
      <c r="AA84" s="580"/>
      <c r="AB84" s="511">
        <f>T84</f>
        <v>29000</v>
      </c>
      <c r="AC84" s="512"/>
      <c r="AD84" s="513">
        <f t="shared" ref="AD84" si="86">AB84*AC84*12*S84</f>
        <v>0</v>
      </c>
      <c r="AE84" s="476"/>
      <c r="AF84" s="581"/>
      <c r="AG84" s="511">
        <f>T84</f>
        <v>29000</v>
      </c>
      <c r="AH84" s="512"/>
      <c r="AI84" s="513">
        <f>AG84*AH84*12*S84</f>
        <v>0</v>
      </c>
    </row>
    <row r="85" spans="2:35" s="502" customFormat="1" x14ac:dyDescent="0.25">
      <c r="B85" s="528"/>
      <c r="C85" s="528"/>
      <c r="D85" s="528"/>
      <c r="E85" s="528"/>
      <c r="F85" s="528" t="str">
        <f>"Zwischensumme "&amp;E84</f>
        <v>Zwischensumme Übergreifender Storage</v>
      </c>
      <c r="G85" s="528"/>
      <c r="H85" s="554"/>
      <c r="I85" s="528"/>
      <c r="J85" s="528"/>
      <c r="K85" s="528"/>
      <c r="L85" s="528"/>
      <c r="M85" s="528"/>
      <c r="N85" s="528"/>
      <c r="O85" s="528"/>
      <c r="P85" s="528"/>
      <c r="Q85" s="528"/>
      <c r="S85" s="528"/>
      <c r="T85" s="528"/>
      <c r="U85" s="528"/>
      <c r="V85" s="528"/>
      <c r="W85" s="528"/>
      <c r="X85" s="528"/>
      <c r="Y85" s="529">
        <f>SUM(Y84:Y84)</f>
        <v>0</v>
      </c>
      <c r="Z85" s="473"/>
      <c r="AA85" s="580"/>
      <c r="AB85" s="528"/>
      <c r="AC85" s="528"/>
      <c r="AD85" s="529">
        <f>SUM(AD84:AD84)</f>
        <v>0</v>
      </c>
      <c r="AE85" s="476"/>
      <c r="AF85" s="581"/>
      <c r="AG85" s="528"/>
      <c r="AH85" s="528"/>
      <c r="AI85" s="529">
        <f>SUM(AI84:AI84)</f>
        <v>0</v>
      </c>
    </row>
    <row r="86" spans="2:35" s="502" customFormat="1" ht="14.4" x14ac:dyDescent="0.25">
      <c r="B86" s="516" t="s">
        <v>161</v>
      </c>
      <c r="C86" s="517" t="s">
        <v>68</v>
      </c>
      <c r="D86" s="517" t="s">
        <v>69</v>
      </c>
      <c r="E86" s="582" t="s">
        <v>637</v>
      </c>
      <c r="F86" s="527"/>
      <c r="G86" s="527"/>
      <c r="H86" s="583"/>
      <c r="I86" s="520"/>
      <c r="J86" s="521"/>
      <c r="K86" s="521"/>
      <c r="L86" s="521"/>
      <c r="M86" s="522"/>
      <c r="N86" s="522"/>
      <c r="O86" s="522"/>
      <c r="P86" s="522"/>
      <c r="Q86" s="520"/>
      <c r="R86" s="515"/>
      <c r="S86" s="523"/>
      <c r="T86" s="524"/>
      <c r="U86" s="524"/>
      <c r="V86" s="524"/>
      <c r="W86" s="524"/>
      <c r="X86" s="525"/>
      <c r="Y86" s="526"/>
      <c r="Z86" s="473"/>
      <c r="AA86" s="580"/>
      <c r="AB86" s="524"/>
      <c r="AC86" s="525"/>
      <c r="AD86" s="526"/>
      <c r="AE86" s="476"/>
      <c r="AF86" s="581"/>
      <c r="AG86" s="524"/>
      <c r="AH86" s="525"/>
      <c r="AI86" s="526"/>
    </row>
    <row r="87" spans="2:35" s="502" customFormat="1" ht="14.4" x14ac:dyDescent="0.25">
      <c r="B87" s="516" t="s">
        <v>514</v>
      </c>
      <c r="C87" s="517" t="s">
        <v>68</v>
      </c>
      <c r="D87" s="517" t="s">
        <v>69</v>
      </c>
      <c r="E87" s="582" t="s">
        <v>637</v>
      </c>
      <c r="F87" s="527"/>
      <c r="G87" s="527"/>
      <c r="H87" s="583"/>
      <c r="I87" s="520"/>
      <c r="J87" s="521"/>
      <c r="K87" s="521"/>
      <c r="L87" s="521"/>
      <c r="M87" s="522"/>
      <c r="N87" s="522"/>
      <c r="O87" s="522"/>
      <c r="P87" s="522"/>
      <c r="Q87" s="520"/>
      <c r="R87" s="515"/>
      <c r="S87" s="523"/>
      <c r="T87" s="524"/>
      <c r="U87" s="524"/>
      <c r="V87" s="524"/>
      <c r="W87" s="524"/>
      <c r="X87" s="525"/>
      <c r="Y87" s="526"/>
      <c r="Z87" s="473"/>
      <c r="AA87" s="580"/>
      <c r="AB87" s="524"/>
      <c r="AC87" s="525"/>
      <c r="AD87" s="526"/>
      <c r="AE87" s="476"/>
      <c r="AF87" s="581"/>
      <c r="AG87" s="524"/>
      <c r="AH87" s="525"/>
      <c r="AI87" s="526"/>
    </row>
    <row r="88" spans="2:35" s="502" customFormat="1" ht="14.4" x14ac:dyDescent="0.25">
      <c r="B88" s="516" t="s">
        <v>167</v>
      </c>
      <c r="C88" s="517" t="s">
        <v>68</v>
      </c>
      <c r="D88" s="517" t="s">
        <v>69</v>
      </c>
      <c r="E88" s="582" t="s">
        <v>637</v>
      </c>
      <c r="F88" s="527"/>
      <c r="G88" s="527"/>
      <c r="H88" s="583"/>
      <c r="I88" s="520"/>
      <c r="J88" s="521"/>
      <c r="K88" s="521"/>
      <c r="L88" s="521"/>
      <c r="M88" s="522"/>
      <c r="N88" s="522"/>
      <c r="O88" s="522"/>
      <c r="P88" s="522"/>
      <c r="Q88" s="520"/>
      <c r="R88" s="515"/>
      <c r="S88" s="523"/>
      <c r="T88" s="524"/>
      <c r="U88" s="524"/>
      <c r="V88" s="524"/>
      <c r="W88" s="524"/>
      <c r="X88" s="525"/>
      <c r="Y88" s="526"/>
      <c r="Z88" s="473"/>
      <c r="AA88" s="580"/>
      <c r="AB88" s="524"/>
      <c r="AC88" s="525"/>
      <c r="AD88" s="526"/>
      <c r="AE88" s="476"/>
      <c r="AF88" s="581"/>
      <c r="AG88" s="524"/>
      <c r="AH88" s="525"/>
      <c r="AI88" s="526"/>
    </row>
    <row r="89" spans="2:35" s="502" customFormat="1" ht="14.4" x14ac:dyDescent="0.25">
      <c r="B89" s="516" t="s">
        <v>515</v>
      </c>
      <c r="C89" s="517" t="s">
        <v>68</v>
      </c>
      <c r="D89" s="517" t="s">
        <v>69</v>
      </c>
      <c r="E89" s="582" t="s">
        <v>637</v>
      </c>
      <c r="F89" s="527"/>
      <c r="G89" s="527"/>
      <c r="H89" s="583"/>
      <c r="I89" s="520"/>
      <c r="J89" s="521"/>
      <c r="K89" s="521"/>
      <c r="L89" s="521"/>
      <c r="M89" s="522"/>
      <c r="N89" s="522"/>
      <c r="O89" s="522"/>
      <c r="P89" s="522"/>
      <c r="Q89" s="520"/>
      <c r="R89" s="515"/>
      <c r="S89" s="523"/>
      <c r="T89" s="524"/>
      <c r="U89" s="524"/>
      <c r="V89" s="524"/>
      <c r="W89" s="524"/>
      <c r="X89" s="525"/>
      <c r="Y89" s="526"/>
      <c r="Z89" s="473"/>
      <c r="AA89" s="580"/>
      <c r="AB89" s="524"/>
      <c r="AC89" s="525"/>
      <c r="AD89" s="526"/>
      <c r="AE89" s="476"/>
      <c r="AF89" s="581"/>
      <c r="AG89" s="524"/>
      <c r="AH89" s="525"/>
      <c r="AI89" s="526"/>
    </row>
    <row r="90" spans="2:35" s="502" customFormat="1" ht="14.4" x14ac:dyDescent="0.25">
      <c r="B90" s="516" t="s">
        <v>168</v>
      </c>
      <c r="C90" s="517" t="s">
        <v>68</v>
      </c>
      <c r="D90" s="517" t="s">
        <v>69</v>
      </c>
      <c r="E90" s="582" t="s">
        <v>637</v>
      </c>
      <c r="F90" s="527"/>
      <c r="G90" s="527"/>
      <c r="H90" s="583"/>
      <c r="I90" s="520"/>
      <c r="J90" s="521"/>
      <c r="K90" s="521"/>
      <c r="L90" s="521"/>
      <c r="M90" s="522"/>
      <c r="N90" s="522"/>
      <c r="O90" s="522"/>
      <c r="P90" s="522"/>
      <c r="Q90" s="520"/>
      <c r="R90" s="515"/>
      <c r="S90" s="523"/>
      <c r="T90" s="524"/>
      <c r="U90" s="524"/>
      <c r="V90" s="524"/>
      <c r="W90" s="524"/>
      <c r="X90" s="525"/>
      <c r="Y90" s="526"/>
      <c r="Z90" s="473"/>
      <c r="AA90" s="580"/>
      <c r="AB90" s="524"/>
      <c r="AC90" s="525"/>
      <c r="AD90" s="526"/>
      <c r="AE90" s="476"/>
      <c r="AF90" s="581"/>
      <c r="AG90" s="524"/>
      <c r="AH90" s="525"/>
      <c r="AI90" s="526"/>
    </row>
    <row r="91" spans="2:35" s="502" customFormat="1" ht="14.4" x14ac:dyDescent="0.25">
      <c r="B91" s="516" t="s">
        <v>171</v>
      </c>
      <c r="C91" s="517" t="s">
        <v>68</v>
      </c>
      <c r="D91" s="517" t="s">
        <v>69</v>
      </c>
      <c r="E91" s="582" t="s">
        <v>637</v>
      </c>
      <c r="F91" s="527"/>
      <c r="G91" s="527"/>
      <c r="H91" s="583"/>
      <c r="I91" s="520"/>
      <c r="J91" s="521"/>
      <c r="K91" s="521"/>
      <c r="L91" s="521"/>
      <c r="M91" s="522"/>
      <c r="N91" s="522"/>
      <c r="O91" s="522"/>
      <c r="P91" s="522"/>
      <c r="Q91" s="520"/>
      <c r="R91" s="515"/>
      <c r="S91" s="523"/>
      <c r="T91" s="524"/>
      <c r="U91" s="524"/>
      <c r="V91" s="524"/>
      <c r="W91" s="524"/>
      <c r="X91" s="525"/>
      <c r="Y91" s="526"/>
      <c r="Z91" s="473"/>
      <c r="AA91" s="580"/>
      <c r="AB91" s="524"/>
      <c r="AC91" s="525"/>
      <c r="AD91" s="526"/>
      <c r="AE91" s="476"/>
      <c r="AF91" s="581"/>
      <c r="AG91" s="524"/>
      <c r="AH91" s="525"/>
      <c r="AI91" s="526"/>
    </row>
    <row r="92" spans="2:35" s="502" customFormat="1" ht="14.4" x14ac:dyDescent="0.25">
      <c r="B92" s="516" t="s">
        <v>172</v>
      </c>
      <c r="C92" s="517" t="s">
        <v>68</v>
      </c>
      <c r="D92" s="517" t="s">
        <v>69</v>
      </c>
      <c r="E92" s="582" t="s">
        <v>637</v>
      </c>
      <c r="F92" s="527"/>
      <c r="G92" s="527"/>
      <c r="H92" s="583"/>
      <c r="I92" s="520"/>
      <c r="J92" s="521"/>
      <c r="K92" s="521"/>
      <c r="L92" s="521"/>
      <c r="M92" s="522"/>
      <c r="N92" s="522"/>
      <c r="O92" s="522"/>
      <c r="P92" s="522"/>
      <c r="Q92" s="520"/>
      <c r="R92" s="515"/>
      <c r="S92" s="523"/>
      <c r="T92" s="524"/>
      <c r="U92" s="524"/>
      <c r="V92" s="524"/>
      <c r="W92" s="524"/>
      <c r="X92" s="525"/>
      <c r="Y92" s="526"/>
      <c r="Z92" s="473"/>
      <c r="AA92" s="580"/>
      <c r="AB92" s="524"/>
      <c r="AC92" s="525"/>
      <c r="AD92" s="526"/>
      <c r="AE92" s="476"/>
      <c r="AF92" s="581"/>
      <c r="AG92" s="524"/>
      <c r="AH92" s="525"/>
      <c r="AI92" s="526"/>
    </row>
    <row r="93" spans="2:35" s="502" customFormat="1" ht="14.4" x14ac:dyDescent="0.25">
      <c r="B93" s="516" t="s">
        <v>174</v>
      </c>
      <c r="C93" s="517" t="s">
        <v>68</v>
      </c>
      <c r="D93" s="517" t="s">
        <v>69</v>
      </c>
      <c r="E93" s="582" t="s">
        <v>637</v>
      </c>
      <c r="F93" s="527"/>
      <c r="G93" s="527"/>
      <c r="H93" s="583"/>
      <c r="I93" s="520"/>
      <c r="J93" s="521"/>
      <c r="K93" s="521"/>
      <c r="L93" s="521"/>
      <c r="M93" s="522"/>
      <c r="N93" s="522"/>
      <c r="O93" s="522"/>
      <c r="P93" s="522"/>
      <c r="Q93" s="520"/>
      <c r="R93" s="515"/>
      <c r="S93" s="523"/>
      <c r="T93" s="524"/>
      <c r="U93" s="524"/>
      <c r="V93" s="524"/>
      <c r="W93" s="524"/>
      <c r="X93" s="525"/>
      <c r="Y93" s="526"/>
      <c r="Z93" s="473"/>
      <c r="AA93" s="580"/>
      <c r="AB93" s="524"/>
      <c r="AC93" s="525"/>
      <c r="AD93" s="526"/>
      <c r="AE93" s="476"/>
      <c r="AF93" s="581"/>
      <c r="AG93" s="524"/>
      <c r="AH93" s="525"/>
      <c r="AI93" s="526"/>
    </row>
    <row r="94" spans="2:35" s="502" customFormat="1" ht="14.4" x14ac:dyDescent="0.25">
      <c r="B94" s="516" t="s">
        <v>175</v>
      </c>
      <c r="C94" s="517" t="s">
        <v>68</v>
      </c>
      <c r="D94" s="517" t="s">
        <v>69</v>
      </c>
      <c r="E94" s="582" t="s">
        <v>637</v>
      </c>
      <c r="F94" s="527"/>
      <c r="G94" s="527"/>
      <c r="H94" s="583"/>
      <c r="I94" s="520"/>
      <c r="J94" s="521"/>
      <c r="K94" s="521"/>
      <c r="L94" s="521"/>
      <c r="M94" s="522"/>
      <c r="N94" s="522"/>
      <c r="O94" s="522"/>
      <c r="P94" s="522"/>
      <c r="Q94" s="520"/>
      <c r="R94" s="515"/>
      <c r="S94" s="523"/>
      <c r="T94" s="524"/>
      <c r="U94" s="524"/>
      <c r="V94" s="524"/>
      <c r="W94" s="524"/>
      <c r="X94" s="525"/>
      <c r="Y94" s="526"/>
      <c r="Z94" s="473"/>
      <c r="AA94" s="580"/>
      <c r="AB94" s="524"/>
      <c r="AC94" s="525"/>
      <c r="AD94" s="526"/>
      <c r="AE94" s="476"/>
      <c r="AF94" s="581"/>
      <c r="AG94" s="524"/>
      <c r="AH94" s="525"/>
      <c r="AI94" s="526"/>
    </row>
    <row r="95" spans="2:35" s="502" customFormat="1" ht="14.4" x14ac:dyDescent="0.25">
      <c r="B95" s="516" t="s">
        <v>178</v>
      </c>
      <c r="C95" s="517" t="s">
        <v>68</v>
      </c>
      <c r="D95" s="517" t="s">
        <v>69</v>
      </c>
      <c r="E95" s="582" t="s">
        <v>637</v>
      </c>
      <c r="F95" s="527"/>
      <c r="G95" s="527"/>
      <c r="H95" s="583"/>
      <c r="I95" s="520"/>
      <c r="J95" s="521"/>
      <c r="K95" s="521"/>
      <c r="L95" s="521"/>
      <c r="M95" s="522"/>
      <c r="N95" s="522"/>
      <c r="O95" s="522"/>
      <c r="P95" s="522"/>
      <c r="Q95" s="520"/>
      <c r="R95" s="515"/>
      <c r="S95" s="523"/>
      <c r="T95" s="524"/>
      <c r="U95" s="524"/>
      <c r="V95" s="524"/>
      <c r="W95" s="524"/>
      <c r="X95" s="525"/>
      <c r="Y95" s="526"/>
      <c r="Z95" s="473"/>
      <c r="AA95" s="580"/>
      <c r="AB95" s="524"/>
      <c r="AC95" s="525"/>
      <c r="AD95" s="526"/>
      <c r="AE95" s="476"/>
      <c r="AF95" s="581"/>
      <c r="AG95" s="524"/>
      <c r="AH95" s="525"/>
      <c r="AI95" s="526"/>
    </row>
    <row r="96" spans="2:35" s="502" customFormat="1" ht="14.4" x14ac:dyDescent="0.25">
      <c r="B96" s="516" t="s">
        <v>179</v>
      </c>
      <c r="C96" s="517" t="s">
        <v>68</v>
      </c>
      <c r="D96" s="517" t="s">
        <v>69</v>
      </c>
      <c r="E96" s="582" t="s">
        <v>637</v>
      </c>
      <c r="F96" s="527"/>
      <c r="G96" s="527"/>
      <c r="H96" s="583"/>
      <c r="I96" s="520"/>
      <c r="J96" s="521"/>
      <c r="K96" s="521"/>
      <c r="L96" s="521"/>
      <c r="M96" s="522"/>
      <c r="N96" s="522"/>
      <c r="O96" s="522"/>
      <c r="P96" s="522"/>
      <c r="Q96" s="520"/>
      <c r="R96" s="515"/>
      <c r="S96" s="523"/>
      <c r="T96" s="524"/>
      <c r="U96" s="524"/>
      <c r="V96" s="524"/>
      <c r="W96" s="524"/>
      <c r="X96" s="525"/>
      <c r="Y96" s="526"/>
      <c r="Z96" s="473"/>
      <c r="AA96" s="580"/>
      <c r="AB96" s="524"/>
      <c r="AC96" s="525"/>
      <c r="AD96" s="526"/>
      <c r="AE96" s="476"/>
      <c r="AF96" s="581"/>
      <c r="AG96" s="524"/>
      <c r="AH96" s="525"/>
      <c r="AI96" s="526"/>
    </row>
    <row r="97" spans="2:35" s="502" customFormat="1" ht="14.4" x14ac:dyDescent="0.25">
      <c r="B97" s="516" t="s">
        <v>181</v>
      </c>
      <c r="C97" s="517" t="s">
        <v>68</v>
      </c>
      <c r="D97" s="517" t="s">
        <v>69</v>
      </c>
      <c r="E97" s="582" t="s">
        <v>637</v>
      </c>
      <c r="F97" s="527"/>
      <c r="G97" s="527"/>
      <c r="H97" s="583"/>
      <c r="I97" s="520"/>
      <c r="J97" s="521"/>
      <c r="K97" s="521"/>
      <c r="L97" s="521"/>
      <c r="M97" s="522"/>
      <c r="N97" s="522"/>
      <c r="O97" s="522"/>
      <c r="P97" s="522"/>
      <c r="Q97" s="520"/>
      <c r="R97" s="515"/>
      <c r="S97" s="523"/>
      <c r="T97" s="524"/>
      <c r="U97" s="524"/>
      <c r="V97" s="524"/>
      <c r="W97" s="524"/>
      <c r="X97" s="525"/>
      <c r="Y97" s="526"/>
      <c r="Z97" s="473"/>
      <c r="AA97" s="580"/>
      <c r="AB97" s="524"/>
      <c r="AC97" s="525"/>
      <c r="AD97" s="526"/>
      <c r="AE97" s="476"/>
      <c r="AF97" s="581"/>
      <c r="AG97" s="524"/>
      <c r="AH97" s="525"/>
      <c r="AI97" s="526"/>
    </row>
    <row r="98" spans="2:35" s="502" customFormat="1" ht="14.4" x14ac:dyDescent="0.25">
      <c r="B98" s="516" t="s">
        <v>182</v>
      </c>
      <c r="C98" s="517" t="s">
        <v>68</v>
      </c>
      <c r="D98" s="517" t="s">
        <v>69</v>
      </c>
      <c r="E98" s="582" t="s">
        <v>637</v>
      </c>
      <c r="F98" s="527"/>
      <c r="G98" s="527"/>
      <c r="H98" s="583"/>
      <c r="I98" s="520"/>
      <c r="J98" s="521"/>
      <c r="K98" s="521"/>
      <c r="L98" s="521"/>
      <c r="M98" s="522"/>
      <c r="N98" s="522"/>
      <c r="O98" s="522"/>
      <c r="P98" s="522"/>
      <c r="Q98" s="520"/>
      <c r="R98" s="515"/>
      <c r="S98" s="523"/>
      <c r="T98" s="524"/>
      <c r="U98" s="524"/>
      <c r="V98" s="524"/>
      <c r="W98" s="524"/>
      <c r="X98" s="525"/>
      <c r="Y98" s="526"/>
      <c r="Z98" s="473"/>
      <c r="AA98" s="580"/>
      <c r="AB98" s="524"/>
      <c r="AC98" s="525"/>
      <c r="AD98" s="526"/>
      <c r="AE98" s="476"/>
      <c r="AF98" s="581"/>
      <c r="AG98" s="524"/>
      <c r="AH98" s="525"/>
      <c r="AI98" s="526"/>
    </row>
    <row r="99" spans="2:35" s="502" customFormat="1" ht="14.4" x14ac:dyDescent="0.25">
      <c r="B99" s="516" t="s">
        <v>184</v>
      </c>
      <c r="C99" s="517" t="s">
        <v>68</v>
      </c>
      <c r="D99" s="517" t="s">
        <v>69</v>
      </c>
      <c r="E99" s="582" t="s">
        <v>637</v>
      </c>
      <c r="F99" s="527"/>
      <c r="G99" s="527"/>
      <c r="H99" s="583"/>
      <c r="I99" s="520"/>
      <c r="J99" s="521"/>
      <c r="K99" s="521"/>
      <c r="L99" s="521"/>
      <c r="M99" s="522"/>
      <c r="N99" s="522"/>
      <c r="O99" s="522"/>
      <c r="P99" s="522"/>
      <c r="Q99" s="520"/>
      <c r="R99" s="515"/>
      <c r="S99" s="523"/>
      <c r="T99" s="524"/>
      <c r="U99" s="524"/>
      <c r="V99" s="524"/>
      <c r="W99" s="524"/>
      <c r="X99" s="525"/>
      <c r="Y99" s="526"/>
      <c r="Z99" s="473"/>
      <c r="AA99" s="580"/>
      <c r="AB99" s="524"/>
      <c r="AC99" s="525"/>
      <c r="AD99" s="526"/>
      <c r="AE99" s="476"/>
      <c r="AF99" s="581"/>
      <c r="AG99" s="524"/>
      <c r="AH99" s="525"/>
      <c r="AI99" s="526"/>
    </row>
    <row r="100" spans="2:35" s="502" customFormat="1" ht="14.4" x14ac:dyDescent="0.25">
      <c r="B100" s="516" t="s">
        <v>185</v>
      </c>
      <c r="C100" s="517" t="s">
        <v>68</v>
      </c>
      <c r="D100" s="517" t="s">
        <v>69</v>
      </c>
      <c r="E100" s="582" t="s">
        <v>637</v>
      </c>
      <c r="F100" s="527"/>
      <c r="G100" s="527"/>
      <c r="H100" s="583"/>
      <c r="I100" s="520"/>
      <c r="J100" s="521"/>
      <c r="K100" s="521"/>
      <c r="L100" s="521"/>
      <c r="M100" s="522"/>
      <c r="N100" s="522"/>
      <c r="O100" s="522"/>
      <c r="P100" s="522"/>
      <c r="Q100" s="520"/>
      <c r="R100" s="515"/>
      <c r="S100" s="523"/>
      <c r="T100" s="524"/>
      <c r="U100" s="524"/>
      <c r="V100" s="524"/>
      <c r="W100" s="524"/>
      <c r="X100" s="525"/>
      <c r="Y100" s="526"/>
      <c r="Z100" s="473"/>
      <c r="AA100" s="580"/>
      <c r="AB100" s="524"/>
      <c r="AC100" s="525"/>
      <c r="AD100" s="526"/>
      <c r="AE100" s="476"/>
      <c r="AF100" s="581"/>
      <c r="AG100" s="524"/>
      <c r="AH100" s="525"/>
      <c r="AI100" s="526"/>
    </row>
    <row r="101" spans="2:35" s="502" customFormat="1" ht="14.4" x14ac:dyDescent="0.25">
      <c r="B101" s="516" t="s">
        <v>188</v>
      </c>
      <c r="C101" s="517" t="s">
        <v>68</v>
      </c>
      <c r="D101" s="517" t="s">
        <v>69</v>
      </c>
      <c r="E101" s="582" t="s">
        <v>637</v>
      </c>
      <c r="F101" s="527"/>
      <c r="G101" s="527"/>
      <c r="H101" s="583"/>
      <c r="I101" s="520"/>
      <c r="J101" s="521"/>
      <c r="K101" s="521"/>
      <c r="L101" s="521"/>
      <c r="M101" s="522"/>
      <c r="N101" s="522"/>
      <c r="O101" s="522"/>
      <c r="P101" s="522"/>
      <c r="Q101" s="520"/>
      <c r="R101" s="515"/>
      <c r="S101" s="523"/>
      <c r="T101" s="524"/>
      <c r="U101" s="524"/>
      <c r="V101" s="524"/>
      <c r="W101" s="524"/>
      <c r="X101" s="525"/>
      <c r="Y101" s="526"/>
      <c r="Z101" s="473"/>
      <c r="AA101" s="580"/>
      <c r="AB101" s="524"/>
      <c r="AC101" s="525"/>
      <c r="AD101" s="526"/>
      <c r="AE101" s="476"/>
      <c r="AF101" s="581"/>
      <c r="AG101" s="524"/>
      <c r="AH101" s="525"/>
      <c r="AI101" s="526"/>
    </row>
    <row r="102" spans="2:35" s="502" customFormat="1" ht="14.4" x14ac:dyDescent="0.25">
      <c r="B102" s="516" t="s">
        <v>189</v>
      </c>
      <c r="C102" s="517" t="s">
        <v>68</v>
      </c>
      <c r="D102" s="517" t="s">
        <v>69</v>
      </c>
      <c r="E102" s="582" t="s">
        <v>637</v>
      </c>
      <c r="F102" s="527"/>
      <c r="G102" s="527"/>
      <c r="H102" s="583"/>
      <c r="I102" s="520"/>
      <c r="J102" s="521"/>
      <c r="K102" s="521"/>
      <c r="L102" s="521"/>
      <c r="M102" s="522"/>
      <c r="N102" s="522"/>
      <c r="O102" s="522"/>
      <c r="P102" s="522"/>
      <c r="Q102" s="520"/>
      <c r="R102" s="515"/>
      <c r="S102" s="523"/>
      <c r="T102" s="524"/>
      <c r="U102" s="524"/>
      <c r="V102" s="524"/>
      <c r="W102" s="524"/>
      <c r="X102" s="525"/>
      <c r="Y102" s="526"/>
      <c r="Z102" s="473"/>
      <c r="AA102" s="580"/>
      <c r="AB102" s="524"/>
      <c r="AC102" s="525"/>
      <c r="AD102" s="526"/>
      <c r="AE102" s="476"/>
      <c r="AF102" s="581"/>
      <c r="AG102" s="524"/>
      <c r="AH102" s="525"/>
      <c r="AI102" s="526"/>
    </row>
    <row r="103" spans="2:35" s="502" customFormat="1" ht="14.4" x14ac:dyDescent="0.25">
      <c r="B103" s="516" t="s">
        <v>191</v>
      </c>
      <c r="C103" s="517" t="s">
        <v>68</v>
      </c>
      <c r="D103" s="517" t="s">
        <v>69</v>
      </c>
      <c r="E103" s="582" t="s">
        <v>637</v>
      </c>
      <c r="F103" s="527"/>
      <c r="G103" s="527"/>
      <c r="H103" s="583"/>
      <c r="I103" s="520"/>
      <c r="J103" s="521"/>
      <c r="K103" s="521"/>
      <c r="L103" s="521"/>
      <c r="M103" s="522"/>
      <c r="N103" s="522"/>
      <c r="O103" s="522"/>
      <c r="P103" s="522"/>
      <c r="Q103" s="520"/>
      <c r="R103" s="515"/>
      <c r="S103" s="523"/>
      <c r="T103" s="524"/>
      <c r="U103" s="524"/>
      <c r="V103" s="524"/>
      <c r="W103" s="524"/>
      <c r="X103" s="525"/>
      <c r="Y103" s="526"/>
      <c r="Z103" s="473"/>
      <c r="AA103" s="580"/>
      <c r="AB103" s="524"/>
      <c r="AC103" s="525"/>
      <c r="AD103" s="526"/>
      <c r="AE103" s="476"/>
      <c r="AF103" s="581"/>
      <c r="AG103" s="524"/>
      <c r="AH103" s="525"/>
      <c r="AI103" s="526"/>
    </row>
    <row r="104" spans="2:35" s="502" customFormat="1" ht="14.4" x14ac:dyDescent="0.25">
      <c r="B104" s="516" t="s">
        <v>192</v>
      </c>
      <c r="C104" s="517" t="s">
        <v>68</v>
      </c>
      <c r="D104" s="517" t="s">
        <v>69</v>
      </c>
      <c r="E104" s="582" t="s">
        <v>637</v>
      </c>
      <c r="F104" s="527"/>
      <c r="G104" s="527"/>
      <c r="H104" s="583"/>
      <c r="I104" s="520"/>
      <c r="J104" s="521"/>
      <c r="K104" s="521"/>
      <c r="L104" s="521"/>
      <c r="M104" s="522"/>
      <c r="N104" s="522"/>
      <c r="O104" s="522"/>
      <c r="P104" s="522"/>
      <c r="Q104" s="520"/>
      <c r="R104" s="515"/>
      <c r="S104" s="523"/>
      <c r="T104" s="524"/>
      <c r="U104" s="524"/>
      <c r="V104" s="524"/>
      <c r="W104" s="524"/>
      <c r="X104" s="525"/>
      <c r="Y104" s="526"/>
      <c r="Z104" s="473"/>
      <c r="AA104" s="580"/>
      <c r="AB104" s="524"/>
      <c r="AC104" s="525"/>
      <c r="AD104" s="526"/>
      <c r="AE104" s="476"/>
      <c r="AF104" s="581"/>
      <c r="AG104" s="524"/>
      <c r="AH104" s="525"/>
      <c r="AI104" s="526"/>
    </row>
    <row r="105" spans="2:35" s="502" customFormat="1" ht="14.4" x14ac:dyDescent="0.25">
      <c r="B105" s="516" t="s">
        <v>194</v>
      </c>
      <c r="C105" s="517" t="s">
        <v>68</v>
      </c>
      <c r="D105" s="517" t="s">
        <v>69</v>
      </c>
      <c r="E105" s="582" t="s">
        <v>637</v>
      </c>
      <c r="F105" s="527"/>
      <c r="G105" s="527"/>
      <c r="H105" s="583"/>
      <c r="I105" s="520"/>
      <c r="J105" s="521"/>
      <c r="K105" s="521"/>
      <c r="L105" s="521"/>
      <c r="M105" s="522"/>
      <c r="N105" s="522"/>
      <c r="O105" s="522"/>
      <c r="P105" s="522"/>
      <c r="Q105" s="520"/>
      <c r="R105" s="515"/>
      <c r="S105" s="523"/>
      <c r="T105" s="524"/>
      <c r="U105" s="524"/>
      <c r="V105" s="524"/>
      <c r="W105" s="524"/>
      <c r="X105" s="525"/>
      <c r="Y105" s="526"/>
      <c r="Z105" s="473"/>
      <c r="AA105" s="580"/>
      <c r="AB105" s="524"/>
      <c r="AC105" s="525"/>
      <c r="AD105" s="526"/>
      <c r="AE105" s="476"/>
      <c r="AF105" s="581"/>
      <c r="AG105" s="524"/>
      <c r="AH105" s="525"/>
      <c r="AI105" s="526"/>
    </row>
    <row r="106" spans="2:35" s="502" customFormat="1" ht="14.4" x14ac:dyDescent="0.25">
      <c r="B106" s="516" t="s">
        <v>195</v>
      </c>
      <c r="C106" s="517" t="s">
        <v>68</v>
      </c>
      <c r="D106" s="517" t="s">
        <v>69</v>
      </c>
      <c r="E106" s="582" t="s">
        <v>637</v>
      </c>
      <c r="F106" s="527"/>
      <c r="G106" s="527"/>
      <c r="H106" s="583"/>
      <c r="I106" s="520"/>
      <c r="J106" s="521"/>
      <c r="K106" s="521"/>
      <c r="L106" s="521"/>
      <c r="M106" s="522"/>
      <c r="N106" s="522"/>
      <c r="O106" s="522"/>
      <c r="P106" s="522"/>
      <c r="Q106" s="520"/>
      <c r="R106" s="515"/>
      <c r="S106" s="523"/>
      <c r="T106" s="524"/>
      <c r="U106" s="524"/>
      <c r="V106" s="524"/>
      <c r="W106" s="524"/>
      <c r="X106" s="525"/>
      <c r="Y106" s="526"/>
      <c r="Z106" s="473"/>
      <c r="AA106" s="580"/>
      <c r="AB106" s="524"/>
      <c r="AC106" s="525"/>
      <c r="AD106" s="526"/>
      <c r="AE106" s="476"/>
      <c r="AF106" s="581"/>
      <c r="AG106" s="524"/>
      <c r="AH106" s="525"/>
      <c r="AI106" s="526"/>
    </row>
    <row r="107" spans="2:35" s="502" customFormat="1" ht="14.4" x14ac:dyDescent="0.25">
      <c r="B107" s="516" t="s">
        <v>198</v>
      </c>
      <c r="C107" s="517" t="s">
        <v>68</v>
      </c>
      <c r="D107" s="517" t="s">
        <v>69</v>
      </c>
      <c r="E107" s="582" t="s">
        <v>637</v>
      </c>
      <c r="F107" s="527"/>
      <c r="G107" s="527"/>
      <c r="H107" s="583"/>
      <c r="I107" s="520"/>
      <c r="J107" s="521"/>
      <c r="K107" s="521"/>
      <c r="L107" s="521"/>
      <c r="M107" s="522"/>
      <c r="N107" s="522"/>
      <c r="O107" s="522"/>
      <c r="P107" s="522"/>
      <c r="Q107" s="520"/>
      <c r="R107" s="515"/>
      <c r="S107" s="523"/>
      <c r="T107" s="524"/>
      <c r="U107" s="524"/>
      <c r="V107" s="524"/>
      <c r="W107" s="524"/>
      <c r="X107" s="525"/>
      <c r="Y107" s="526"/>
      <c r="Z107" s="473"/>
      <c r="AA107" s="580"/>
      <c r="AB107" s="524"/>
      <c r="AC107" s="525"/>
      <c r="AD107" s="526"/>
      <c r="AE107" s="476"/>
      <c r="AF107" s="581"/>
      <c r="AG107" s="524"/>
      <c r="AH107" s="525"/>
      <c r="AI107" s="526"/>
    </row>
    <row r="108" spans="2:35" s="502" customFormat="1" ht="14.4" x14ac:dyDescent="0.25">
      <c r="B108" s="516" t="s">
        <v>199</v>
      </c>
      <c r="C108" s="517" t="s">
        <v>68</v>
      </c>
      <c r="D108" s="517" t="s">
        <v>69</v>
      </c>
      <c r="E108" s="582" t="s">
        <v>637</v>
      </c>
      <c r="F108" s="527"/>
      <c r="G108" s="527"/>
      <c r="H108" s="583"/>
      <c r="I108" s="520"/>
      <c r="J108" s="521"/>
      <c r="K108" s="521"/>
      <c r="L108" s="521"/>
      <c r="M108" s="522"/>
      <c r="N108" s="522"/>
      <c r="O108" s="522"/>
      <c r="P108" s="522"/>
      <c r="Q108" s="520"/>
      <c r="R108" s="515"/>
      <c r="S108" s="523"/>
      <c r="T108" s="524"/>
      <c r="U108" s="524"/>
      <c r="V108" s="524"/>
      <c r="W108" s="524"/>
      <c r="X108" s="525"/>
      <c r="Y108" s="526"/>
      <c r="Z108" s="473"/>
      <c r="AA108" s="580"/>
      <c r="AB108" s="524"/>
      <c r="AC108" s="525"/>
      <c r="AD108" s="526"/>
      <c r="AE108" s="476"/>
      <c r="AF108" s="581"/>
      <c r="AG108" s="524"/>
      <c r="AH108" s="525"/>
      <c r="AI108" s="526"/>
    </row>
    <row r="109" spans="2:35" s="502" customFormat="1" ht="14.4" x14ac:dyDescent="0.25">
      <c r="B109" s="516" t="s">
        <v>201</v>
      </c>
      <c r="C109" s="517" t="s">
        <v>68</v>
      </c>
      <c r="D109" s="517" t="s">
        <v>69</v>
      </c>
      <c r="E109" s="582" t="s">
        <v>637</v>
      </c>
      <c r="F109" s="527"/>
      <c r="G109" s="527"/>
      <c r="H109" s="583"/>
      <c r="I109" s="520"/>
      <c r="J109" s="521"/>
      <c r="K109" s="521"/>
      <c r="L109" s="521"/>
      <c r="M109" s="522"/>
      <c r="N109" s="522"/>
      <c r="O109" s="522"/>
      <c r="P109" s="522"/>
      <c r="Q109" s="520"/>
      <c r="R109" s="515"/>
      <c r="S109" s="523"/>
      <c r="T109" s="524"/>
      <c r="U109" s="524"/>
      <c r="V109" s="524"/>
      <c r="W109" s="524"/>
      <c r="X109" s="525"/>
      <c r="Y109" s="526"/>
      <c r="Z109" s="473"/>
      <c r="AA109" s="580"/>
      <c r="AB109" s="524"/>
      <c r="AC109" s="525"/>
      <c r="AD109" s="526"/>
      <c r="AE109" s="476"/>
      <c r="AF109" s="581"/>
      <c r="AG109" s="524"/>
      <c r="AH109" s="525"/>
      <c r="AI109" s="526"/>
    </row>
    <row r="110" spans="2:35" s="502" customFormat="1" ht="14.4" x14ac:dyDescent="0.25">
      <c r="B110" s="516" t="s">
        <v>202</v>
      </c>
      <c r="C110" s="517" t="s">
        <v>68</v>
      </c>
      <c r="D110" s="517" t="s">
        <v>69</v>
      </c>
      <c r="E110" s="582" t="s">
        <v>637</v>
      </c>
      <c r="F110" s="527"/>
      <c r="G110" s="527"/>
      <c r="H110" s="583"/>
      <c r="I110" s="520"/>
      <c r="J110" s="521"/>
      <c r="K110" s="521"/>
      <c r="L110" s="521"/>
      <c r="M110" s="522"/>
      <c r="N110" s="522"/>
      <c r="O110" s="522"/>
      <c r="P110" s="522"/>
      <c r="Q110" s="520"/>
      <c r="R110" s="515"/>
      <c r="S110" s="523"/>
      <c r="T110" s="524"/>
      <c r="U110" s="524"/>
      <c r="V110" s="524"/>
      <c r="W110" s="524"/>
      <c r="X110" s="525"/>
      <c r="Y110" s="526"/>
      <c r="Z110" s="473"/>
      <c r="AA110" s="580"/>
      <c r="AB110" s="524"/>
      <c r="AC110" s="525"/>
      <c r="AD110" s="526"/>
      <c r="AE110" s="476"/>
      <c r="AF110" s="581"/>
      <c r="AG110" s="524"/>
      <c r="AH110" s="525"/>
      <c r="AI110" s="526"/>
    </row>
    <row r="111" spans="2:35" s="502" customFormat="1" ht="14.4" x14ac:dyDescent="0.25">
      <c r="B111" s="516" t="s">
        <v>204</v>
      </c>
      <c r="C111" s="517" t="s">
        <v>68</v>
      </c>
      <c r="D111" s="517" t="s">
        <v>69</v>
      </c>
      <c r="E111" s="582" t="s">
        <v>637</v>
      </c>
      <c r="F111" s="527"/>
      <c r="G111" s="527"/>
      <c r="H111" s="583"/>
      <c r="I111" s="520"/>
      <c r="J111" s="521"/>
      <c r="K111" s="521"/>
      <c r="L111" s="521"/>
      <c r="M111" s="522"/>
      <c r="N111" s="522"/>
      <c r="O111" s="522"/>
      <c r="P111" s="522"/>
      <c r="Q111" s="520"/>
      <c r="R111" s="515"/>
      <c r="S111" s="523"/>
      <c r="T111" s="524"/>
      <c r="U111" s="524"/>
      <c r="V111" s="524"/>
      <c r="W111" s="524"/>
      <c r="X111" s="525"/>
      <c r="Y111" s="526"/>
      <c r="Z111" s="473"/>
      <c r="AA111" s="580"/>
      <c r="AB111" s="524"/>
      <c r="AC111" s="525"/>
      <c r="AD111" s="526"/>
      <c r="AE111" s="476"/>
      <c r="AF111" s="581"/>
      <c r="AG111" s="524"/>
      <c r="AH111" s="525"/>
      <c r="AI111" s="526"/>
    </row>
    <row r="112" spans="2:35" s="502" customFormat="1" ht="14.4" x14ac:dyDescent="0.25">
      <c r="B112" s="516" t="s">
        <v>205</v>
      </c>
      <c r="C112" s="517" t="s">
        <v>68</v>
      </c>
      <c r="D112" s="517" t="s">
        <v>69</v>
      </c>
      <c r="E112" s="582" t="s">
        <v>637</v>
      </c>
      <c r="F112" s="527"/>
      <c r="G112" s="527"/>
      <c r="H112" s="583"/>
      <c r="I112" s="520"/>
      <c r="J112" s="521"/>
      <c r="K112" s="521"/>
      <c r="L112" s="521"/>
      <c r="M112" s="522"/>
      <c r="N112" s="522"/>
      <c r="O112" s="522"/>
      <c r="P112" s="522"/>
      <c r="Q112" s="520"/>
      <c r="R112" s="515"/>
      <c r="S112" s="523"/>
      <c r="T112" s="524"/>
      <c r="U112" s="524"/>
      <c r="V112" s="524"/>
      <c r="W112" s="524"/>
      <c r="X112" s="525"/>
      <c r="Y112" s="526"/>
      <c r="Z112" s="473"/>
      <c r="AA112" s="580"/>
      <c r="AB112" s="524"/>
      <c r="AC112" s="525"/>
      <c r="AD112" s="526"/>
      <c r="AE112" s="476"/>
      <c r="AF112" s="581"/>
      <c r="AG112" s="524"/>
      <c r="AH112" s="525"/>
      <c r="AI112" s="526"/>
    </row>
    <row r="113" spans="2:35" s="502" customFormat="1" ht="14.4" x14ac:dyDescent="0.25">
      <c r="B113" s="516" t="s">
        <v>208</v>
      </c>
      <c r="C113" s="517" t="s">
        <v>68</v>
      </c>
      <c r="D113" s="517" t="s">
        <v>69</v>
      </c>
      <c r="E113" s="582" t="s">
        <v>637</v>
      </c>
      <c r="F113" s="527"/>
      <c r="G113" s="527"/>
      <c r="H113" s="583"/>
      <c r="I113" s="520"/>
      <c r="J113" s="521"/>
      <c r="K113" s="521"/>
      <c r="L113" s="521"/>
      <c r="M113" s="522"/>
      <c r="N113" s="522"/>
      <c r="O113" s="522"/>
      <c r="P113" s="522"/>
      <c r="Q113" s="520"/>
      <c r="R113" s="515"/>
      <c r="S113" s="523"/>
      <c r="T113" s="524"/>
      <c r="U113" s="524"/>
      <c r="V113" s="524"/>
      <c r="W113" s="524"/>
      <c r="X113" s="525"/>
      <c r="Y113" s="526"/>
      <c r="Z113" s="473"/>
      <c r="AA113" s="580"/>
      <c r="AB113" s="524"/>
      <c r="AC113" s="525"/>
      <c r="AD113" s="526"/>
      <c r="AE113" s="476"/>
      <c r="AF113" s="581"/>
      <c r="AG113" s="524"/>
      <c r="AH113" s="525"/>
      <c r="AI113" s="526"/>
    </row>
    <row r="114" spans="2:35" s="502" customFormat="1" ht="14.4" x14ac:dyDescent="0.25">
      <c r="B114" s="516" t="s">
        <v>209</v>
      </c>
      <c r="C114" s="517" t="s">
        <v>68</v>
      </c>
      <c r="D114" s="517" t="s">
        <v>69</v>
      </c>
      <c r="E114" s="582" t="s">
        <v>637</v>
      </c>
      <c r="F114" s="527"/>
      <c r="G114" s="527"/>
      <c r="H114" s="583"/>
      <c r="I114" s="520"/>
      <c r="J114" s="521"/>
      <c r="K114" s="521"/>
      <c r="L114" s="521"/>
      <c r="M114" s="522"/>
      <c r="N114" s="522"/>
      <c r="O114" s="522"/>
      <c r="P114" s="522"/>
      <c r="Q114" s="520"/>
      <c r="R114" s="515"/>
      <c r="S114" s="523"/>
      <c r="T114" s="524"/>
      <c r="U114" s="524"/>
      <c r="V114" s="524"/>
      <c r="W114" s="524"/>
      <c r="X114" s="525"/>
      <c r="Y114" s="526"/>
      <c r="Z114" s="473"/>
      <c r="AA114" s="580"/>
      <c r="AB114" s="524"/>
      <c r="AC114" s="525"/>
      <c r="AD114" s="526"/>
      <c r="AE114" s="476"/>
      <c r="AF114" s="581"/>
      <c r="AG114" s="524"/>
      <c r="AH114" s="525"/>
      <c r="AI114" s="526"/>
    </row>
    <row r="115" spans="2:35" s="502" customFormat="1" ht="14.4" x14ac:dyDescent="0.25">
      <c r="B115" s="516" t="s">
        <v>211</v>
      </c>
      <c r="C115" s="517" t="s">
        <v>68</v>
      </c>
      <c r="D115" s="517" t="s">
        <v>69</v>
      </c>
      <c r="E115" s="582" t="s">
        <v>637</v>
      </c>
      <c r="F115" s="527"/>
      <c r="G115" s="527"/>
      <c r="H115" s="583"/>
      <c r="I115" s="520"/>
      <c r="J115" s="521"/>
      <c r="K115" s="521"/>
      <c r="L115" s="521"/>
      <c r="M115" s="522"/>
      <c r="N115" s="522"/>
      <c r="O115" s="522"/>
      <c r="P115" s="522"/>
      <c r="Q115" s="520"/>
      <c r="R115" s="515"/>
      <c r="S115" s="523"/>
      <c r="T115" s="524"/>
      <c r="U115" s="524"/>
      <c r="V115" s="524"/>
      <c r="W115" s="524"/>
      <c r="X115" s="525"/>
      <c r="Y115" s="526"/>
      <c r="Z115" s="473"/>
      <c r="AA115" s="580"/>
      <c r="AB115" s="524"/>
      <c r="AC115" s="525"/>
      <c r="AD115" s="526"/>
      <c r="AE115" s="476"/>
      <c r="AF115" s="581"/>
      <c r="AG115" s="524"/>
      <c r="AH115" s="525"/>
      <c r="AI115" s="526"/>
    </row>
    <row r="116" spans="2:35" s="502" customFormat="1" ht="14.4" x14ac:dyDescent="0.25">
      <c r="B116" s="516" t="s">
        <v>212</v>
      </c>
      <c r="C116" s="517" t="s">
        <v>68</v>
      </c>
      <c r="D116" s="517" t="s">
        <v>69</v>
      </c>
      <c r="E116" s="582" t="s">
        <v>637</v>
      </c>
      <c r="F116" s="527"/>
      <c r="G116" s="527"/>
      <c r="H116" s="583"/>
      <c r="I116" s="520"/>
      <c r="J116" s="521"/>
      <c r="K116" s="521"/>
      <c r="L116" s="521"/>
      <c r="M116" s="522"/>
      <c r="N116" s="522"/>
      <c r="O116" s="522"/>
      <c r="P116" s="522"/>
      <c r="Q116" s="520"/>
      <c r="R116" s="515"/>
      <c r="S116" s="523"/>
      <c r="T116" s="524"/>
      <c r="U116" s="524"/>
      <c r="V116" s="524"/>
      <c r="W116" s="524"/>
      <c r="X116" s="525"/>
      <c r="Y116" s="526"/>
      <c r="Z116" s="473"/>
      <c r="AA116" s="580"/>
      <c r="AB116" s="524"/>
      <c r="AC116" s="525"/>
      <c r="AD116" s="526"/>
      <c r="AE116" s="476"/>
      <c r="AF116" s="581"/>
      <c r="AG116" s="524"/>
      <c r="AH116" s="525"/>
      <c r="AI116" s="526"/>
    </row>
    <row r="117" spans="2:35" s="502" customFormat="1" ht="14.4" x14ac:dyDescent="0.25">
      <c r="B117" s="516" t="s">
        <v>214</v>
      </c>
      <c r="C117" s="517" t="s">
        <v>68</v>
      </c>
      <c r="D117" s="517" t="s">
        <v>69</v>
      </c>
      <c r="E117" s="582" t="s">
        <v>637</v>
      </c>
      <c r="F117" s="527"/>
      <c r="G117" s="527"/>
      <c r="H117" s="583"/>
      <c r="I117" s="520"/>
      <c r="J117" s="521"/>
      <c r="K117" s="521"/>
      <c r="L117" s="521"/>
      <c r="M117" s="522"/>
      <c r="N117" s="522"/>
      <c r="O117" s="522"/>
      <c r="P117" s="522"/>
      <c r="Q117" s="520"/>
      <c r="R117" s="515"/>
      <c r="S117" s="523"/>
      <c r="T117" s="524"/>
      <c r="U117" s="524"/>
      <c r="V117" s="524"/>
      <c r="W117" s="524"/>
      <c r="X117" s="525"/>
      <c r="Y117" s="526"/>
      <c r="Z117" s="473"/>
      <c r="AA117" s="580"/>
      <c r="AB117" s="524"/>
      <c r="AC117" s="525"/>
      <c r="AD117" s="526"/>
      <c r="AE117" s="476"/>
      <c r="AF117" s="581"/>
      <c r="AG117" s="524"/>
      <c r="AH117" s="525"/>
      <c r="AI117" s="526"/>
    </row>
    <row r="118" spans="2:35" s="502" customFormat="1" ht="14.4" x14ac:dyDescent="0.25">
      <c r="B118" s="516" t="s">
        <v>215</v>
      </c>
      <c r="C118" s="517" t="s">
        <v>68</v>
      </c>
      <c r="D118" s="517" t="s">
        <v>69</v>
      </c>
      <c r="E118" s="582" t="s">
        <v>637</v>
      </c>
      <c r="F118" s="527"/>
      <c r="G118" s="527"/>
      <c r="H118" s="583"/>
      <c r="I118" s="520"/>
      <c r="J118" s="521"/>
      <c r="K118" s="521"/>
      <c r="L118" s="521"/>
      <c r="M118" s="522"/>
      <c r="N118" s="522"/>
      <c r="O118" s="522"/>
      <c r="P118" s="522"/>
      <c r="Q118" s="520"/>
      <c r="R118" s="515"/>
      <c r="S118" s="523"/>
      <c r="T118" s="524"/>
      <c r="U118" s="524"/>
      <c r="V118" s="524"/>
      <c r="W118" s="524"/>
      <c r="X118" s="525"/>
      <c r="Y118" s="526"/>
      <c r="Z118" s="473"/>
      <c r="AA118" s="580"/>
      <c r="AB118" s="524"/>
      <c r="AC118" s="525"/>
      <c r="AD118" s="526"/>
      <c r="AE118" s="476"/>
      <c r="AF118" s="581"/>
      <c r="AG118" s="524"/>
      <c r="AH118" s="525"/>
      <c r="AI118" s="526"/>
    </row>
    <row r="119" spans="2:35" s="502" customFormat="1" ht="14.4" x14ac:dyDescent="0.25">
      <c r="B119" s="516" t="s">
        <v>218</v>
      </c>
      <c r="C119" s="517" t="s">
        <v>68</v>
      </c>
      <c r="D119" s="517" t="s">
        <v>69</v>
      </c>
      <c r="E119" s="582" t="s">
        <v>637</v>
      </c>
      <c r="F119" s="527"/>
      <c r="G119" s="527"/>
      <c r="H119" s="583"/>
      <c r="I119" s="520"/>
      <c r="J119" s="521"/>
      <c r="K119" s="521"/>
      <c r="L119" s="521"/>
      <c r="M119" s="522"/>
      <c r="N119" s="522"/>
      <c r="O119" s="522"/>
      <c r="P119" s="522"/>
      <c r="Q119" s="520"/>
      <c r="R119" s="515"/>
      <c r="S119" s="523"/>
      <c r="T119" s="524"/>
      <c r="U119" s="524"/>
      <c r="V119" s="524"/>
      <c r="W119" s="524"/>
      <c r="X119" s="525"/>
      <c r="Y119" s="526"/>
      <c r="Z119" s="473"/>
      <c r="AA119" s="580"/>
      <c r="AB119" s="524"/>
      <c r="AC119" s="525"/>
      <c r="AD119" s="526"/>
      <c r="AE119" s="476"/>
      <c r="AF119" s="581"/>
      <c r="AG119" s="524"/>
      <c r="AH119" s="525"/>
      <c r="AI119" s="526"/>
    </row>
    <row r="120" spans="2:35" s="502" customFormat="1" ht="14.4" x14ac:dyDescent="0.25">
      <c r="B120" s="516" t="s">
        <v>219</v>
      </c>
      <c r="C120" s="517" t="s">
        <v>68</v>
      </c>
      <c r="D120" s="517" t="s">
        <v>69</v>
      </c>
      <c r="E120" s="582" t="s">
        <v>637</v>
      </c>
      <c r="F120" s="527"/>
      <c r="G120" s="527"/>
      <c r="H120" s="583"/>
      <c r="I120" s="520"/>
      <c r="J120" s="521"/>
      <c r="K120" s="521"/>
      <c r="L120" s="521"/>
      <c r="M120" s="522"/>
      <c r="N120" s="522"/>
      <c r="O120" s="522"/>
      <c r="P120" s="522"/>
      <c r="Q120" s="520"/>
      <c r="R120" s="515"/>
      <c r="S120" s="523"/>
      <c r="T120" s="524"/>
      <c r="U120" s="524"/>
      <c r="V120" s="524"/>
      <c r="W120" s="524"/>
      <c r="X120" s="525"/>
      <c r="Y120" s="526"/>
      <c r="Z120" s="473"/>
      <c r="AA120" s="580"/>
      <c r="AB120" s="524"/>
      <c r="AC120" s="525"/>
      <c r="AD120" s="526"/>
      <c r="AE120" s="476"/>
      <c r="AF120" s="581"/>
      <c r="AG120" s="524"/>
      <c r="AH120" s="525"/>
      <c r="AI120" s="526"/>
    </row>
    <row r="121" spans="2:35" s="502" customFormat="1" ht="14.4" x14ac:dyDescent="0.25">
      <c r="B121" s="516" t="s">
        <v>221</v>
      </c>
      <c r="C121" s="517" t="s">
        <v>68</v>
      </c>
      <c r="D121" s="517" t="s">
        <v>69</v>
      </c>
      <c r="E121" s="582" t="s">
        <v>637</v>
      </c>
      <c r="F121" s="527"/>
      <c r="G121" s="527"/>
      <c r="H121" s="583"/>
      <c r="I121" s="520"/>
      <c r="J121" s="521"/>
      <c r="K121" s="521"/>
      <c r="L121" s="521"/>
      <c r="M121" s="522"/>
      <c r="N121" s="522"/>
      <c r="O121" s="522"/>
      <c r="P121" s="522"/>
      <c r="Q121" s="520"/>
      <c r="R121" s="515"/>
      <c r="S121" s="523"/>
      <c r="T121" s="524"/>
      <c r="U121" s="524"/>
      <c r="V121" s="524"/>
      <c r="W121" s="524"/>
      <c r="X121" s="525"/>
      <c r="Y121" s="526"/>
      <c r="Z121" s="473"/>
      <c r="AA121" s="580"/>
      <c r="AB121" s="524"/>
      <c r="AC121" s="525"/>
      <c r="AD121" s="526"/>
      <c r="AE121" s="476"/>
      <c r="AF121" s="581"/>
      <c r="AG121" s="524"/>
      <c r="AH121" s="525"/>
      <c r="AI121" s="526"/>
    </row>
    <row r="122" spans="2:35" s="515" customFormat="1" ht="14.4" x14ac:dyDescent="0.25">
      <c r="B122" s="516" t="s">
        <v>222</v>
      </c>
      <c r="C122" s="517" t="s">
        <v>68</v>
      </c>
      <c r="D122" s="517" t="s">
        <v>69</v>
      </c>
      <c r="E122" s="582" t="s">
        <v>637</v>
      </c>
      <c r="F122" s="527"/>
      <c r="G122" s="527"/>
      <c r="H122" s="583"/>
      <c r="I122" s="520"/>
      <c r="J122" s="521"/>
      <c r="K122" s="521"/>
      <c r="L122" s="521"/>
      <c r="M122" s="522"/>
      <c r="N122" s="522"/>
      <c r="O122" s="522"/>
      <c r="P122" s="522"/>
      <c r="Q122" s="520"/>
      <c r="S122" s="523"/>
      <c r="T122" s="524"/>
      <c r="U122" s="524"/>
      <c r="V122" s="524"/>
      <c r="W122" s="524"/>
      <c r="X122" s="525"/>
      <c r="Y122" s="526"/>
      <c r="Z122" s="473"/>
      <c r="AA122" s="580"/>
      <c r="AB122" s="524"/>
      <c r="AC122" s="525"/>
      <c r="AD122" s="526"/>
      <c r="AE122" s="476"/>
      <c r="AF122" s="581"/>
      <c r="AG122" s="524"/>
      <c r="AH122" s="525"/>
      <c r="AI122" s="526"/>
    </row>
    <row r="123" spans="2:35" s="515" customFormat="1" ht="14.4" x14ac:dyDescent="0.25">
      <c r="B123" s="516" t="s">
        <v>224</v>
      </c>
      <c r="C123" s="517" t="s">
        <v>68</v>
      </c>
      <c r="D123" s="517" t="s">
        <v>69</v>
      </c>
      <c r="E123" s="582" t="s">
        <v>637</v>
      </c>
      <c r="F123" s="527"/>
      <c r="G123" s="527"/>
      <c r="H123" s="583"/>
      <c r="I123" s="520"/>
      <c r="J123" s="521"/>
      <c r="K123" s="521"/>
      <c r="L123" s="521"/>
      <c r="M123" s="522"/>
      <c r="N123" s="522"/>
      <c r="O123" s="522"/>
      <c r="P123" s="522"/>
      <c r="Q123" s="520"/>
      <c r="S123" s="523"/>
      <c r="T123" s="524"/>
      <c r="U123" s="524"/>
      <c r="V123" s="524"/>
      <c r="W123" s="524"/>
      <c r="X123" s="525"/>
      <c r="Y123" s="526"/>
      <c r="Z123" s="473"/>
      <c r="AA123" s="580"/>
      <c r="AB123" s="524"/>
      <c r="AC123" s="525"/>
      <c r="AD123" s="526"/>
      <c r="AE123" s="476"/>
      <c r="AF123" s="581"/>
      <c r="AG123" s="524"/>
      <c r="AH123" s="525"/>
      <c r="AI123" s="526"/>
    </row>
    <row r="124" spans="2:35" s="515" customFormat="1" ht="14.4" x14ac:dyDescent="0.25">
      <c r="B124" s="516" t="s">
        <v>225</v>
      </c>
      <c r="C124" s="517" t="s">
        <v>68</v>
      </c>
      <c r="D124" s="517" t="s">
        <v>69</v>
      </c>
      <c r="E124" s="582" t="s">
        <v>637</v>
      </c>
      <c r="F124" s="527"/>
      <c r="G124" s="527"/>
      <c r="H124" s="583"/>
      <c r="I124" s="520"/>
      <c r="J124" s="521"/>
      <c r="K124" s="521"/>
      <c r="L124" s="521"/>
      <c r="M124" s="522"/>
      <c r="N124" s="522"/>
      <c r="O124" s="522"/>
      <c r="P124" s="522"/>
      <c r="Q124" s="520"/>
      <c r="S124" s="523"/>
      <c r="T124" s="524"/>
      <c r="U124" s="524"/>
      <c r="V124" s="524"/>
      <c r="W124" s="524"/>
      <c r="X124" s="525"/>
      <c r="Y124" s="526"/>
      <c r="Z124" s="473"/>
      <c r="AA124" s="580"/>
      <c r="AB124" s="524"/>
      <c r="AC124" s="525"/>
      <c r="AD124" s="526"/>
      <c r="AE124" s="476"/>
      <c r="AF124" s="581"/>
      <c r="AG124" s="524"/>
      <c r="AH124" s="525"/>
      <c r="AI124" s="526"/>
    </row>
    <row r="125" spans="2:35" s="515" customFormat="1" ht="14.4" x14ac:dyDescent="0.25">
      <c r="B125" s="516" t="s">
        <v>228</v>
      </c>
      <c r="C125" s="517" t="s">
        <v>68</v>
      </c>
      <c r="D125" s="517" t="s">
        <v>69</v>
      </c>
      <c r="E125" s="582" t="s">
        <v>637</v>
      </c>
      <c r="F125" s="527"/>
      <c r="G125" s="527"/>
      <c r="H125" s="583"/>
      <c r="I125" s="520"/>
      <c r="J125" s="521"/>
      <c r="K125" s="521"/>
      <c r="L125" s="521"/>
      <c r="M125" s="522"/>
      <c r="N125" s="522"/>
      <c r="O125" s="522"/>
      <c r="P125" s="522"/>
      <c r="Q125" s="520"/>
      <c r="S125" s="523"/>
      <c r="T125" s="524"/>
      <c r="U125" s="524"/>
      <c r="V125" s="524"/>
      <c r="W125" s="524"/>
      <c r="X125" s="525"/>
      <c r="Y125" s="526"/>
      <c r="Z125" s="473"/>
      <c r="AA125" s="580"/>
      <c r="AB125" s="524"/>
      <c r="AC125" s="525"/>
      <c r="AD125" s="526"/>
      <c r="AE125" s="476"/>
      <c r="AF125" s="581"/>
      <c r="AG125" s="524"/>
      <c r="AH125" s="525"/>
      <c r="AI125" s="526"/>
    </row>
    <row r="126" spans="2:35" s="515" customFormat="1" ht="14.4" x14ac:dyDescent="0.25">
      <c r="B126" s="516" t="s">
        <v>229</v>
      </c>
      <c r="C126" s="517" t="s">
        <v>68</v>
      </c>
      <c r="D126" s="517" t="s">
        <v>69</v>
      </c>
      <c r="E126" s="582" t="s">
        <v>637</v>
      </c>
      <c r="F126" s="527"/>
      <c r="G126" s="527"/>
      <c r="H126" s="583"/>
      <c r="I126" s="520"/>
      <c r="J126" s="521"/>
      <c r="K126" s="521"/>
      <c r="L126" s="521"/>
      <c r="M126" s="522"/>
      <c r="N126" s="522"/>
      <c r="O126" s="522"/>
      <c r="P126" s="522"/>
      <c r="Q126" s="520"/>
      <c r="S126" s="523"/>
      <c r="T126" s="524"/>
      <c r="U126" s="524"/>
      <c r="V126" s="524"/>
      <c r="W126" s="524"/>
      <c r="X126" s="525"/>
      <c r="Y126" s="526"/>
      <c r="Z126" s="473"/>
      <c r="AA126" s="580"/>
      <c r="AB126" s="524"/>
      <c r="AC126" s="525"/>
      <c r="AD126" s="526"/>
      <c r="AE126" s="476"/>
      <c r="AF126" s="581"/>
      <c r="AG126" s="524"/>
      <c r="AH126" s="525"/>
      <c r="AI126" s="526"/>
    </row>
    <row r="127" spans="2:35" s="515" customFormat="1" ht="14.4" x14ac:dyDescent="0.25">
      <c r="B127" s="516" t="s">
        <v>231</v>
      </c>
      <c r="C127" s="517" t="s">
        <v>68</v>
      </c>
      <c r="D127" s="517" t="s">
        <v>69</v>
      </c>
      <c r="E127" s="582" t="s">
        <v>637</v>
      </c>
      <c r="F127" s="527"/>
      <c r="G127" s="527"/>
      <c r="H127" s="583"/>
      <c r="I127" s="520"/>
      <c r="J127" s="521"/>
      <c r="K127" s="521"/>
      <c r="L127" s="521"/>
      <c r="M127" s="522"/>
      <c r="N127" s="522"/>
      <c r="O127" s="522"/>
      <c r="P127" s="522"/>
      <c r="Q127" s="520"/>
      <c r="S127" s="523"/>
      <c r="T127" s="524"/>
      <c r="U127" s="524"/>
      <c r="V127" s="524"/>
      <c r="W127" s="524"/>
      <c r="X127" s="525"/>
      <c r="Y127" s="526"/>
      <c r="Z127" s="473"/>
      <c r="AA127" s="580"/>
      <c r="AB127" s="524"/>
      <c r="AC127" s="525"/>
      <c r="AD127" s="526"/>
      <c r="AE127" s="476"/>
      <c r="AF127" s="581"/>
      <c r="AG127" s="524"/>
      <c r="AH127" s="525"/>
      <c r="AI127" s="526"/>
    </row>
    <row r="128" spans="2:35" s="502" customFormat="1" ht="14.4" x14ac:dyDescent="0.25">
      <c r="B128" s="532" t="s">
        <v>232</v>
      </c>
      <c r="C128" s="759" t="s">
        <v>68</v>
      </c>
      <c r="D128" s="759" t="s">
        <v>69</v>
      </c>
      <c r="E128" s="759" t="s">
        <v>162</v>
      </c>
      <c r="F128" s="531" t="s">
        <v>675</v>
      </c>
      <c r="G128" s="647"/>
      <c r="H128" s="762" t="s">
        <v>72</v>
      </c>
      <c r="I128" s="764" t="s">
        <v>676</v>
      </c>
      <c r="J128" s="764" t="s">
        <v>72</v>
      </c>
      <c r="K128" s="764" t="s">
        <v>112</v>
      </c>
      <c r="L128" s="764" t="s">
        <v>165</v>
      </c>
      <c r="M128" s="768" t="s">
        <v>77</v>
      </c>
      <c r="N128" s="649" t="s">
        <v>658</v>
      </c>
      <c r="O128" s="768" t="s">
        <v>79</v>
      </c>
      <c r="P128" s="768" t="s">
        <v>170</v>
      </c>
      <c r="Q128" s="650" t="str">
        <f>I128&amp;"-"&amp;N128&amp;"-"&amp;P128&amp;"-"&amp;12</f>
        <v>HEK_SAP-OSS-ASS-Basis-DR2-12</v>
      </c>
      <c r="R128" s="515"/>
      <c r="S128" s="510">
        <v>0.2</v>
      </c>
      <c r="T128" s="726">
        <v>1</v>
      </c>
      <c r="U128" s="726" t="s">
        <v>30</v>
      </c>
      <c r="V128" s="726">
        <v>12</v>
      </c>
      <c r="W128" s="726">
        <v>12</v>
      </c>
      <c r="X128" s="512"/>
      <c r="Y128" s="513">
        <f t="shared" ref="Y128" si="87">S128*T128*V128*X128</f>
        <v>0</v>
      </c>
      <c r="Z128" s="473"/>
      <c r="AA128" s="580"/>
      <c r="AB128" s="726">
        <f t="shared" ref="AB128" si="88">T128</f>
        <v>1</v>
      </c>
      <c r="AC128" s="513">
        <f>X128</f>
        <v>0</v>
      </c>
      <c r="AD128" s="513">
        <f>AB128*AC128*12*S128</f>
        <v>0</v>
      </c>
      <c r="AE128" s="476"/>
      <c r="AF128" s="581"/>
      <c r="AG128" s="726">
        <f t="shared" ref="AG128" si="89">T128</f>
        <v>1</v>
      </c>
      <c r="AH128" s="513">
        <f>X128</f>
        <v>0</v>
      </c>
      <c r="AI128" s="513">
        <f>AG128*AH128*12*S128</f>
        <v>0</v>
      </c>
    </row>
    <row r="129" spans="2:35" s="502" customFormat="1" ht="15" thickBot="1" x14ac:dyDescent="0.3">
      <c r="B129" s="651" t="s">
        <v>234</v>
      </c>
      <c r="C129" s="760"/>
      <c r="D129" s="760"/>
      <c r="E129" s="760"/>
      <c r="F129" s="605" t="s">
        <v>169</v>
      </c>
      <c r="G129" s="606"/>
      <c r="H129" s="763"/>
      <c r="I129" s="765"/>
      <c r="J129" s="765"/>
      <c r="K129" s="765"/>
      <c r="L129" s="765"/>
      <c r="M129" s="769"/>
      <c r="N129" s="584" t="s">
        <v>114</v>
      </c>
      <c r="O129" s="769"/>
      <c r="P129" s="769"/>
      <c r="Q129" s="652" t="str">
        <f>I128&amp;"-"&amp;N129&amp;"-"&amp;P128&amp;"-"&amp;12</f>
        <v>HEK_SAP-OSS-ASS-Bronze-DR2-12</v>
      </c>
      <c r="R129" s="515"/>
      <c r="S129" s="586">
        <v>0.15</v>
      </c>
      <c r="T129" s="725"/>
      <c r="U129" s="725"/>
      <c r="V129" s="725"/>
      <c r="W129" s="725"/>
      <c r="X129" s="597"/>
      <c r="Y129" s="587">
        <f>S129*T128*V128*X129</f>
        <v>0</v>
      </c>
      <c r="Z129" s="473"/>
      <c r="AA129" s="580"/>
      <c r="AB129" s="725"/>
      <c r="AC129" s="587">
        <f t="shared" ref="AC129" si="90">X129</f>
        <v>0</v>
      </c>
      <c r="AD129" s="587">
        <f>AB128*AC129*12*S129</f>
        <v>0</v>
      </c>
      <c r="AE129" s="476"/>
      <c r="AF129" s="581"/>
      <c r="AG129" s="725"/>
      <c r="AH129" s="587">
        <f t="shared" ref="AH129" si="91">X129</f>
        <v>0</v>
      </c>
      <c r="AI129" s="587">
        <f>AG128*AH129*12*S129</f>
        <v>0</v>
      </c>
    </row>
    <row r="130" spans="2:35" s="502" customFormat="1" ht="14.4" x14ac:dyDescent="0.25">
      <c r="B130" s="532" t="s">
        <v>522</v>
      </c>
      <c r="C130" s="759" t="s">
        <v>68</v>
      </c>
      <c r="D130" s="759" t="s">
        <v>69</v>
      </c>
      <c r="E130" s="759" t="s">
        <v>162</v>
      </c>
      <c r="F130" s="531" t="s">
        <v>675</v>
      </c>
      <c r="G130" s="647"/>
      <c r="H130" s="762" t="s">
        <v>72</v>
      </c>
      <c r="I130" s="764" t="s">
        <v>676</v>
      </c>
      <c r="J130" s="764" t="s">
        <v>72</v>
      </c>
      <c r="K130" s="764" t="s">
        <v>112</v>
      </c>
      <c r="L130" s="764" t="s">
        <v>165</v>
      </c>
      <c r="M130" s="768" t="s">
        <v>77</v>
      </c>
      <c r="N130" s="649" t="s">
        <v>658</v>
      </c>
      <c r="O130" s="768" t="s">
        <v>79</v>
      </c>
      <c r="P130" s="768" t="s">
        <v>170</v>
      </c>
      <c r="Q130" s="650" t="str">
        <f>I130&amp;"-"&amp;N130&amp;"-"&amp;P130&amp;"-"&amp;36</f>
        <v>HEK_SAP-OSS-ASS-Basis-DR2-36</v>
      </c>
      <c r="R130" s="515"/>
      <c r="S130" s="510">
        <v>0.2</v>
      </c>
      <c r="T130" s="726">
        <v>1</v>
      </c>
      <c r="U130" s="726" t="s">
        <v>30</v>
      </c>
      <c r="V130" s="726">
        <v>36</v>
      </c>
      <c r="W130" s="726">
        <v>36</v>
      </c>
      <c r="X130" s="512"/>
      <c r="Y130" s="564">
        <f t="shared" ref="Y130:Y166" si="92">S130*T130*V130*X130</f>
        <v>0</v>
      </c>
      <c r="Z130" s="473"/>
      <c r="AA130" s="580"/>
      <c r="AB130" s="726">
        <f t="shared" ref="AB130:AB167" si="93">T130</f>
        <v>1</v>
      </c>
      <c r="AC130" s="513">
        <f>X130</f>
        <v>0</v>
      </c>
      <c r="AD130" s="513">
        <f>AB130*AC130*12*S130</f>
        <v>0</v>
      </c>
      <c r="AE130" s="476"/>
      <c r="AF130" s="581"/>
      <c r="AG130" s="726">
        <f t="shared" ref="AG130:AG167" si="94">T130</f>
        <v>1</v>
      </c>
      <c r="AH130" s="513">
        <f>X130</f>
        <v>0</v>
      </c>
      <c r="AI130" s="513">
        <f>AG130*AH130*12*S130</f>
        <v>0</v>
      </c>
    </row>
    <row r="131" spans="2:35" s="502" customFormat="1" ht="15" thickBot="1" x14ac:dyDescent="0.3">
      <c r="B131" s="651" t="s">
        <v>523</v>
      </c>
      <c r="C131" s="760"/>
      <c r="D131" s="760"/>
      <c r="E131" s="760"/>
      <c r="F131" s="605" t="s">
        <v>169</v>
      </c>
      <c r="G131" s="606"/>
      <c r="H131" s="763" t="s">
        <v>72</v>
      </c>
      <c r="I131" s="765" t="s">
        <v>676</v>
      </c>
      <c r="J131" s="765" t="s">
        <v>72</v>
      </c>
      <c r="K131" s="765" t="s">
        <v>112</v>
      </c>
      <c r="L131" s="765" t="s">
        <v>165</v>
      </c>
      <c r="M131" s="769" t="s">
        <v>77</v>
      </c>
      <c r="N131" s="584" t="s">
        <v>114</v>
      </c>
      <c r="O131" s="769" t="s">
        <v>79</v>
      </c>
      <c r="P131" s="769" t="s">
        <v>170</v>
      </c>
      <c r="Q131" s="652" t="str">
        <f>I131&amp;"-"&amp;N131&amp;"-"&amp;P131&amp;"-"&amp;36</f>
        <v>HEK_SAP-OSS-ASS-Bronze-DR2-36</v>
      </c>
      <c r="R131" s="515"/>
      <c r="S131" s="586">
        <v>0.15</v>
      </c>
      <c r="T131" s="725">
        <v>1</v>
      </c>
      <c r="U131" s="725" t="s">
        <v>30</v>
      </c>
      <c r="V131" s="725">
        <v>36</v>
      </c>
      <c r="W131" s="725">
        <v>36</v>
      </c>
      <c r="X131" s="597"/>
      <c r="Y131" s="587">
        <f>S131*T130*V130*X131</f>
        <v>0</v>
      </c>
      <c r="Z131" s="473"/>
      <c r="AA131" s="580"/>
      <c r="AB131" s="725">
        <f t="shared" si="93"/>
        <v>1</v>
      </c>
      <c r="AC131" s="587">
        <f t="shared" ref="AC131:AC167" si="95">X131</f>
        <v>0</v>
      </c>
      <c r="AD131" s="587">
        <f>AB130*AC131*12*S131</f>
        <v>0</v>
      </c>
      <c r="AE131" s="476"/>
      <c r="AF131" s="581"/>
      <c r="AG131" s="725">
        <f t="shared" si="94"/>
        <v>1</v>
      </c>
      <c r="AH131" s="587">
        <f t="shared" ref="AH131:AH167" si="96">X131</f>
        <v>0</v>
      </c>
      <c r="AI131" s="587">
        <f>AG130*AH131*12*S131</f>
        <v>0</v>
      </c>
    </row>
    <row r="132" spans="2:35" s="502" customFormat="1" ht="14.4" x14ac:dyDescent="0.25">
      <c r="B132" s="532" t="s">
        <v>524</v>
      </c>
      <c r="C132" s="759" t="s">
        <v>68</v>
      </c>
      <c r="D132" s="759" t="s">
        <v>69</v>
      </c>
      <c r="E132" s="759" t="s">
        <v>162</v>
      </c>
      <c r="F132" s="531" t="s">
        <v>677</v>
      </c>
      <c r="G132" s="647"/>
      <c r="H132" s="762" t="s">
        <v>72</v>
      </c>
      <c r="I132" s="764" t="s">
        <v>676</v>
      </c>
      <c r="J132" s="764" t="s">
        <v>72</v>
      </c>
      <c r="K132" s="764" t="s">
        <v>112</v>
      </c>
      <c r="L132" s="764" t="s">
        <v>165</v>
      </c>
      <c r="M132" s="768" t="s">
        <v>77</v>
      </c>
      <c r="N132" s="649" t="s">
        <v>243</v>
      </c>
      <c r="O132" s="768" t="s">
        <v>79</v>
      </c>
      <c r="P132" s="768" t="s">
        <v>244</v>
      </c>
      <c r="Q132" s="650" t="str">
        <f>I132&amp;"-"&amp;N132&amp;"-"&amp;P132&amp;"-"&amp;12</f>
        <v>HEK_SAP-OSS-ASS-Silber-DR4-12</v>
      </c>
      <c r="R132" s="515"/>
      <c r="S132" s="510">
        <v>0.2</v>
      </c>
      <c r="T132" s="726">
        <v>1</v>
      </c>
      <c r="U132" s="726" t="s">
        <v>30</v>
      </c>
      <c r="V132" s="726">
        <v>12</v>
      </c>
      <c r="W132" s="726">
        <v>12</v>
      </c>
      <c r="X132" s="512"/>
      <c r="Y132" s="564">
        <f t="shared" ref="Y132" si="97">S132*T132*V132*X132</f>
        <v>0</v>
      </c>
      <c r="Z132" s="473"/>
      <c r="AA132" s="580"/>
      <c r="AB132" s="726">
        <f t="shared" ref="AB132" si="98">T132</f>
        <v>1</v>
      </c>
      <c r="AC132" s="513">
        <f t="shared" ref="AC132" si="99">X132</f>
        <v>0</v>
      </c>
      <c r="AD132" s="513">
        <f t="shared" ref="AD132" si="100">AB132*AC132*12*S132</f>
        <v>0</v>
      </c>
      <c r="AE132" s="476"/>
      <c r="AF132" s="581"/>
      <c r="AG132" s="726">
        <f t="shared" ref="AG132" si="101">T132</f>
        <v>1</v>
      </c>
      <c r="AH132" s="513">
        <f t="shared" ref="AH132" si="102">X132</f>
        <v>0</v>
      </c>
      <c r="AI132" s="513">
        <f>AG132*AH132*12*S132</f>
        <v>0</v>
      </c>
    </row>
    <row r="133" spans="2:35" s="502" customFormat="1" ht="15" thickBot="1" x14ac:dyDescent="0.3">
      <c r="B133" s="651" t="s">
        <v>525</v>
      </c>
      <c r="C133" s="760"/>
      <c r="D133" s="760"/>
      <c r="E133" s="760"/>
      <c r="F133" s="605" t="s">
        <v>678</v>
      </c>
      <c r="G133" s="606"/>
      <c r="H133" s="763" t="s">
        <v>72</v>
      </c>
      <c r="I133" s="765" t="s">
        <v>676</v>
      </c>
      <c r="J133" s="765" t="s">
        <v>72</v>
      </c>
      <c r="K133" s="765" t="s">
        <v>112</v>
      </c>
      <c r="L133" s="765" t="s">
        <v>165</v>
      </c>
      <c r="M133" s="769" t="s">
        <v>77</v>
      </c>
      <c r="N133" s="584" t="s">
        <v>116</v>
      </c>
      <c r="O133" s="769" t="s">
        <v>79</v>
      </c>
      <c r="P133" s="769" t="s">
        <v>244</v>
      </c>
      <c r="Q133" s="652" t="str">
        <f>I133&amp;"-"&amp;N133&amp;"-"&amp;P133&amp;"-"&amp;12</f>
        <v>HEK_SAP-OSS-ASS-Gold-DR4-12</v>
      </c>
      <c r="R133" s="515"/>
      <c r="S133" s="586">
        <v>0.15</v>
      </c>
      <c r="T133" s="725">
        <v>1</v>
      </c>
      <c r="U133" s="725" t="s">
        <v>30</v>
      </c>
      <c r="V133" s="725">
        <v>12</v>
      </c>
      <c r="W133" s="725">
        <v>12</v>
      </c>
      <c r="X133" s="597"/>
      <c r="Y133" s="587">
        <f>S133*T132*V132*X133</f>
        <v>0</v>
      </c>
      <c r="Z133" s="473"/>
      <c r="AA133" s="580"/>
      <c r="AB133" s="725">
        <f t="shared" ref="AB133" si="103">T133</f>
        <v>1</v>
      </c>
      <c r="AC133" s="587">
        <f t="shared" ref="AC133" si="104">X133</f>
        <v>0</v>
      </c>
      <c r="AD133" s="587">
        <f>AB132*AC133*12*S133</f>
        <v>0</v>
      </c>
      <c r="AE133" s="476"/>
      <c r="AF133" s="581"/>
      <c r="AG133" s="725">
        <f t="shared" ref="AG133" si="105">T133</f>
        <v>1</v>
      </c>
      <c r="AH133" s="587">
        <f t="shared" ref="AH133" si="106">X133</f>
        <v>0</v>
      </c>
      <c r="AI133" s="587">
        <f>AG132*AH133*12*S133</f>
        <v>0</v>
      </c>
    </row>
    <row r="134" spans="2:35" s="502" customFormat="1" ht="14.4" x14ac:dyDescent="0.25">
      <c r="B134" s="532" t="s">
        <v>526</v>
      </c>
      <c r="C134" s="759" t="s">
        <v>68</v>
      </c>
      <c r="D134" s="759" t="s">
        <v>69</v>
      </c>
      <c r="E134" s="759" t="s">
        <v>162</v>
      </c>
      <c r="F134" s="531" t="s">
        <v>677</v>
      </c>
      <c r="G134" s="647"/>
      <c r="H134" s="762" t="s">
        <v>72</v>
      </c>
      <c r="I134" s="764" t="s">
        <v>676</v>
      </c>
      <c r="J134" s="764" t="s">
        <v>72</v>
      </c>
      <c r="K134" s="764" t="s">
        <v>112</v>
      </c>
      <c r="L134" s="764" t="s">
        <v>165</v>
      </c>
      <c r="M134" s="768" t="s">
        <v>77</v>
      </c>
      <c r="N134" s="649" t="s">
        <v>243</v>
      </c>
      <c r="O134" s="768" t="s">
        <v>79</v>
      </c>
      <c r="P134" s="768" t="s">
        <v>244</v>
      </c>
      <c r="Q134" s="650" t="str">
        <f>I134&amp;"-"&amp;N134&amp;"-"&amp;P134&amp;"-"&amp;36</f>
        <v>HEK_SAP-OSS-ASS-Silber-DR4-36</v>
      </c>
      <c r="R134" s="515"/>
      <c r="S134" s="510">
        <v>0.2</v>
      </c>
      <c r="T134" s="726">
        <v>1</v>
      </c>
      <c r="U134" s="726" t="s">
        <v>30</v>
      </c>
      <c r="V134" s="726">
        <v>36</v>
      </c>
      <c r="W134" s="726">
        <v>36</v>
      </c>
      <c r="X134" s="512"/>
      <c r="Y134" s="564">
        <f>S134*T134*V134*X134</f>
        <v>0</v>
      </c>
      <c r="Z134" s="473"/>
      <c r="AA134" s="580"/>
      <c r="AB134" s="726">
        <f t="shared" si="93"/>
        <v>1</v>
      </c>
      <c r="AC134" s="513">
        <f t="shared" si="95"/>
        <v>0</v>
      </c>
      <c r="AD134" s="513">
        <f t="shared" ref="AD134:AD187" si="107">AB134*AC134*12*S134</f>
        <v>0</v>
      </c>
      <c r="AE134" s="476"/>
      <c r="AF134" s="581"/>
      <c r="AG134" s="726">
        <f t="shared" si="94"/>
        <v>1</v>
      </c>
      <c r="AH134" s="513">
        <f t="shared" si="96"/>
        <v>0</v>
      </c>
      <c r="AI134" s="513">
        <f>AG134*AH134*12*S134</f>
        <v>0</v>
      </c>
    </row>
    <row r="135" spans="2:35" s="502" customFormat="1" ht="15" thickBot="1" x14ac:dyDescent="0.3">
      <c r="B135" s="651" t="s">
        <v>527</v>
      </c>
      <c r="C135" s="760"/>
      <c r="D135" s="760"/>
      <c r="E135" s="760"/>
      <c r="F135" s="605" t="s">
        <v>678</v>
      </c>
      <c r="G135" s="606"/>
      <c r="H135" s="763" t="s">
        <v>72</v>
      </c>
      <c r="I135" s="765" t="s">
        <v>676</v>
      </c>
      <c r="J135" s="765" t="s">
        <v>72</v>
      </c>
      <c r="K135" s="765" t="s">
        <v>112</v>
      </c>
      <c r="L135" s="765" t="s">
        <v>165</v>
      </c>
      <c r="M135" s="769" t="s">
        <v>77</v>
      </c>
      <c r="N135" s="584" t="s">
        <v>116</v>
      </c>
      <c r="O135" s="769" t="s">
        <v>79</v>
      </c>
      <c r="P135" s="769" t="s">
        <v>244</v>
      </c>
      <c r="Q135" s="652" t="str">
        <f>I135&amp;"-"&amp;N135&amp;"-"&amp;P135&amp;"-"&amp;36</f>
        <v>HEK_SAP-OSS-ASS-Gold-DR4-36</v>
      </c>
      <c r="R135" s="515"/>
      <c r="S135" s="586">
        <v>0.15</v>
      </c>
      <c r="T135" s="725">
        <v>1</v>
      </c>
      <c r="U135" s="725" t="s">
        <v>30</v>
      </c>
      <c r="V135" s="725">
        <v>36</v>
      </c>
      <c r="W135" s="725">
        <v>36</v>
      </c>
      <c r="X135" s="597"/>
      <c r="Y135" s="587">
        <f>S135*T134*V134*X135</f>
        <v>0</v>
      </c>
      <c r="Z135" s="473"/>
      <c r="AA135" s="580"/>
      <c r="AB135" s="725">
        <f t="shared" si="93"/>
        <v>1</v>
      </c>
      <c r="AC135" s="587">
        <f t="shared" si="95"/>
        <v>0</v>
      </c>
      <c r="AD135" s="587">
        <f>AB134*AC135*12*S135</f>
        <v>0</v>
      </c>
      <c r="AE135" s="476"/>
      <c r="AF135" s="581"/>
      <c r="AG135" s="725">
        <f t="shared" si="94"/>
        <v>1</v>
      </c>
      <c r="AH135" s="587">
        <f t="shared" si="96"/>
        <v>0</v>
      </c>
      <c r="AI135" s="587">
        <f>AG134*AH135*12*S135</f>
        <v>0</v>
      </c>
    </row>
    <row r="136" spans="2:35" s="502" customFormat="1" ht="14.4" x14ac:dyDescent="0.25">
      <c r="B136" s="532" t="s">
        <v>528</v>
      </c>
      <c r="C136" s="759" t="s">
        <v>68</v>
      </c>
      <c r="D136" s="759" t="s">
        <v>69</v>
      </c>
      <c r="E136" s="759" t="s">
        <v>162</v>
      </c>
      <c r="F136" s="531" t="s">
        <v>679</v>
      </c>
      <c r="G136" s="647"/>
      <c r="H136" s="762" t="s">
        <v>72</v>
      </c>
      <c r="I136" s="764" t="s">
        <v>680</v>
      </c>
      <c r="J136" s="764" t="s">
        <v>72</v>
      </c>
      <c r="K136" s="764" t="s">
        <v>112</v>
      </c>
      <c r="L136" s="764" t="s">
        <v>165</v>
      </c>
      <c r="M136" s="768" t="s">
        <v>77</v>
      </c>
      <c r="N136" s="649" t="s">
        <v>658</v>
      </c>
      <c r="O136" s="768" t="s">
        <v>79</v>
      </c>
      <c r="P136" s="768" t="s">
        <v>244</v>
      </c>
      <c r="Q136" s="650" t="str">
        <f>I136&amp;"-"&amp;N136&amp;"-"&amp;P136&amp;"-"&amp;12</f>
        <v>HEK_SAP-OSS-ASM-Basis-DR4-12</v>
      </c>
      <c r="R136" s="515"/>
      <c r="S136" s="510">
        <v>0.2</v>
      </c>
      <c r="T136" s="726">
        <v>1</v>
      </c>
      <c r="U136" s="726" t="s">
        <v>30</v>
      </c>
      <c r="V136" s="726">
        <v>12</v>
      </c>
      <c r="W136" s="726">
        <v>12</v>
      </c>
      <c r="X136" s="512"/>
      <c r="Y136" s="564">
        <f t="shared" ref="Y136" si="108">S136*T136*V136*X136</f>
        <v>0</v>
      </c>
      <c r="Z136" s="473"/>
      <c r="AA136" s="580"/>
      <c r="AB136" s="726">
        <f t="shared" ref="AB136" si="109">T136</f>
        <v>1</v>
      </c>
      <c r="AC136" s="513">
        <f t="shared" ref="AC136" si="110">X136</f>
        <v>0</v>
      </c>
      <c r="AD136" s="513">
        <f t="shared" ref="AD136" si="111">AB136*AC136*12*S136</f>
        <v>0</v>
      </c>
      <c r="AE136" s="476"/>
      <c r="AF136" s="581"/>
      <c r="AG136" s="726">
        <f t="shared" ref="AG136" si="112">T136</f>
        <v>1</v>
      </c>
      <c r="AH136" s="513">
        <f t="shared" ref="AH136" si="113">X136</f>
        <v>0</v>
      </c>
      <c r="AI136" s="513">
        <f>AG136*AH136*12*S136</f>
        <v>0</v>
      </c>
    </row>
    <row r="137" spans="2:35" s="502" customFormat="1" ht="15" thickBot="1" x14ac:dyDescent="0.3">
      <c r="B137" s="651" t="s">
        <v>529</v>
      </c>
      <c r="C137" s="760" t="s">
        <v>68</v>
      </c>
      <c r="D137" s="760" t="s">
        <v>69</v>
      </c>
      <c r="E137" s="760" t="s">
        <v>162</v>
      </c>
      <c r="F137" s="605" t="s">
        <v>176</v>
      </c>
      <c r="G137" s="606"/>
      <c r="H137" s="763" t="s">
        <v>72</v>
      </c>
      <c r="I137" s="765" t="s">
        <v>680</v>
      </c>
      <c r="J137" s="765" t="s">
        <v>72</v>
      </c>
      <c r="K137" s="765" t="s">
        <v>112</v>
      </c>
      <c r="L137" s="765" t="s">
        <v>165</v>
      </c>
      <c r="M137" s="769" t="s">
        <v>77</v>
      </c>
      <c r="N137" s="584" t="s">
        <v>114</v>
      </c>
      <c r="O137" s="769" t="s">
        <v>79</v>
      </c>
      <c r="P137" s="769" t="s">
        <v>244</v>
      </c>
      <c r="Q137" s="652" t="str">
        <f>I137&amp;"-"&amp;N137&amp;"-"&amp;P137&amp;"-"&amp;12</f>
        <v>HEK_SAP-OSS-ASM-Bronze-DR4-12</v>
      </c>
      <c r="R137" s="515"/>
      <c r="S137" s="586">
        <v>0.15</v>
      </c>
      <c r="T137" s="725">
        <v>1</v>
      </c>
      <c r="U137" s="725" t="s">
        <v>30</v>
      </c>
      <c r="V137" s="725">
        <v>12</v>
      </c>
      <c r="W137" s="725">
        <v>12</v>
      </c>
      <c r="X137" s="597"/>
      <c r="Y137" s="587">
        <f>S137*T136*V136*X137</f>
        <v>0</v>
      </c>
      <c r="Z137" s="473"/>
      <c r="AA137" s="580"/>
      <c r="AB137" s="725">
        <f t="shared" ref="AB137" si="114">T137</f>
        <v>1</v>
      </c>
      <c r="AC137" s="587">
        <f t="shared" ref="AC137" si="115">X137</f>
        <v>0</v>
      </c>
      <c r="AD137" s="587">
        <f>AB136*AC137*12*S137</f>
        <v>0</v>
      </c>
      <c r="AE137" s="476"/>
      <c r="AF137" s="581"/>
      <c r="AG137" s="725">
        <f t="shared" ref="AG137" si="116">T137</f>
        <v>1</v>
      </c>
      <c r="AH137" s="587">
        <f t="shared" ref="AH137" si="117">X137</f>
        <v>0</v>
      </c>
      <c r="AI137" s="587">
        <f>AG136*AH137*12*S137</f>
        <v>0</v>
      </c>
    </row>
    <row r="138" spans="2:35" s="502" customFormat="1" ht="14.4" x14ac:dyDescent="0.25">
      <c r="B138" s="532" t="s">
        <v>530</v>
      </c>
      <c r="C138" s="759" t="s">
        <v>68</v>
      </c>
      <c r="D138" s="759" t="s">
        <v>69</v>
      </c>
      <c r="E138" s="759" t="s">
        <v>162</v>
      </c>
      <c r="F138" s="531" t="s">
        <v>679</v>
      </c>
      <c r="G138" s="647"/>
      <c r="H138" s="762" t="s">
        <v>72</v>
      </c>
      <c r="I138" s="764" t="s">
        <v>680</v>
      </c>
      <c r="J138" s="764" t="s">
        <v>72</v>
      </c>
      <c r="K138" s="764" t="s">
        <v>112</v>
      </c>
      <c r="L138" s="764" t="s">
        <v>165</v>
      </c>
      <c r="M138" s="768" t="s">
        <v>77</v>
      </c>
      <c r="N138" s="649" t="s">
        <v>658</v>
      </c>
      <c r="O138" s="768" t="s">
        <v>79</v>
      </c>
      <c r="P138" s="768" t="s">
        <v>244</v>
      </c>
      <c r="Q138" s="650" t="str">
        <f>I138&amp;"-"&amp;N138&amp;"-"&amp;P138&amp;"-"&amp;36</f>
        <v>HEK_SAP-OSS-ASM-Basis-DR4-36</v>
      </c>
      <c r="R138" s="515"/>
      <c r="S138" s="510">
        <v>0.2</v>
      </c>
      <c r="T138" s="726">
        <v>1</v>
      </c>
      <c r="U138" s="726" t="s">
        <v>30</v>
      </c>
      <c r="V138" s="726">
        <v>36</v>
      </c>
      <c r="W138" s="726">
        <v>36</v>
      </c>
      <c r="X138" s="512"/>
      <c r="Y138" s="564">
        <f t="shared" si="92"/>
        <v>0</v>
      </c>
      <c r="Z138" s="473"/>
      <c r="AA138" s="580"/>
      <c r="AB138" s="726">
        <f t="shared" si="93"/>
        <v>1</v>
      </c>
      <c r="AC138" s="513">
        <f t="shared" si="95"/>
        <v>0</v>
      </c>
      <c r="AD138" s="513">
        <f t="shared" si="107"/>
        <v>0</v>
      </c>
      <c r="AE138" s="476"/>
      <c r="AF138" s="581"/>
      <c r="AG138" s="726">
        <f t="shared" si="94"/>
        <v>1</v>
      </c>
      <c r="AH138" s="513">
        <f t="shared" si="96"/>
        <v>0</v>
      </c>
      <c r="AI138" s="513">
        <f>AG138*AH138*12*S138</f>
        <v>0</v>
      </c>
    </row>
    <row r="139" spans="2:35" s="502" customFormat="1" ht="15" thickBot="1" x14ac:dyDescent="0.3">
      <c r="B139" s="651" t="s">
        <v>531</v>
      </c>
      <c r="C139" s="760" t="s">
        <v>68</v>
      </c>
      <c r="D139" s="760" t="s">
        <v>69</v>
      </c>
      <c r="E139" s="760" t="s">
        <v>162</v>
      </c>
      <c r="F139" s="605" t="s">
        <v>176</v>
      </c>
      <c r="G139" s="606"/>
      <c r="H139" s="763" t="s">
        <v>72</v>
      </c>
      <c r="I139" s="765" t="s">
        <v>680</v>
      </c>
      <c r="J139" s="765" t="s">
        <v>72</v>
      </c>
      <c r="K139" s="765" t="s">
        <v>112</v>
      </c>
      <c r="L139" s="765" t="s">
        <v>165</v>
      </c>
      <c r="M139" s="769" t="s">
        <v>77</v>
      </c>
      <c r="N139" s="584" t="s">
        <v>114</v>
      </c>
      <c r="O139" s="769" t="s">
        <v>79</v>
      </c>
      <c r="P139" s="769" t="s">
        <v>244</v>
      </c>
      <c r="Q139" s="652" t="str">
        <f>I139&amp;"-"&amp;N139&amp;"-"&amp;P139&amp;"-"&amp;36</f>
        <v>HEK_SAP-OSS-ASM-Bronze-DR4-36</v>
      </c>
      <c r="R139" s="515"/>
      <c r="S139" s="586">
        <v>0.15</v>
      </c>
      <c r="T139" s="725">
        <v>1</v>
      </c>
      <c r="U139" s="725" t="s">
        <v>30</v>
      </c>
      <c r="V139" s="725">
        <v>36</v>
      </c>
      <c r="W139" s="725">
        <v>36</v>
      </c>
      <c r="X139" s="597"/>
      <c r="Y139" s="587">
        <f>S139*T138*V138*X139</f>
        <v>0</v>
      </c>
      <c r="Z139" s="473"/>
      <c r="AA139" s="580"/>
      <c r="AB139" s="725">
        <f t="shared" si="93"/>
        <v>1</v>
      </c>
      <c r="AC139" s="587">
        <f t="shared" si="95"/>
        <v>0</v>
      </c>
      <c r="AD139" s="587">
        <f>AB138*AC139*12*S139</f>
        <v>0</v>
      </c>
      <c r="AE139" s="476"/>
      <c r="AF139" s="581"/>
      <c r="AG139" s="725">
        <f t="shared" si="94"/>
        <v>1</v>
      </c>
      <c r="AH139" s="587">
        <f t="shared" si="96"/>
        <v>0</v>
      </c>
      <c r="AI139" s="587">
        <f>AG138*AH139*12*S139</f>
        <v>0</v>
      </c>
    </row>
    <row r="140" spans="2:35" s="502" customFormat="1" ht="14.4" x14ac:dyDescent="0.25">
      <c r="B140" s="532" t="s">
        <v>532</v>
      </c>
      <c r="C140" s="759" t="s">
        <v>68</v>
      </c>
      <c r="D140" s="759" t="s">
        <v>69</v>
      </c>
      <c r="E140" s="759" t="s">
        <v>162</v>
      </c>
      <c r="F140" s="531" t="s">
        <v>681</v>
      </c>
      <c r="G140" s="647"/>
      <c r="H140" s="762" t="s">
        <v>72</v>
      </c>
      <c r="I140" s="764" t="s">
        <v>680</v>
      </c>
      <c r="J140" s="764" t="s">
        <v>72</v>
      </c>
      <c r="K140" s="764" t="s">
        <v>112</v>
      </c>
      <c r="L140" s="764" t="s">
        <v>165</v>
      </c>
      <c r="M140" s="768" t="s">
        <v>77</v>
      </c>
      <c r="N140" s="649" t="s">
        <v>243</v>
      </c>
      <c r="O140" s="768" t="s">
        <v>79</v>
      </c>
      <c r="P140" s="768" t="s">
        <v>244</v>
      </c>
      <c r="Q140" s="650" t="str">
        <f>I140&amp;"-"&amp;N140&amp;"-"&amp;P140&amp;"-"&amp;12</f>
        <v>HEK_SAP-OSS-ASM-Silber-DR4-12</v>
      </c>
      <c r="R140" s="515"/>
      <c r="S140" s="510">
        <v>0.2</v>
      </c>
      <c r="T140" s="726">
        <v>1</v>
      </c>
      <c r="U140" s="726" t="s">
        <v>30</v>
      </c>
      <c r="V140" s="726">
        <v>12</v>
      </c>
      <c r="W140" s="726">
        <v>12</v>
      </c>
      <c r="X140" s="512"/>
      <c r="Y140" s="564">
        <f t="shared" ref="Y140" si="118">S140*T140*V140*X140</f>
        <v>0</v>
      </c>
      <c r="Z140" s="473"/>
      <c r="AA140" s="580"/>
      <c r="AB140" s="726">
        <f t="shared" ref="AB140" si="119">T140</f>
        <v>1</v>
      </c>
      <c r="AC140" s="513">
        <f t="shared" ref="AC140" si="120">X140</f>
        <v>0</v>
      </c>
      <c r="AD140" s="513">
        <f t="shared" ref="AD140" si="121">AB140*AC140*12*S140</f>
        <v>0</v>
      </c>
      <c r="AE140" s="476"/>
      <c r="AF140" s="581"/>
      <c r="AG140" s="726">
        <f t="shared" ref="AG140" si="122">T140</f>
        <v>1</v>
      </c>
      <c r="AH140" s="513">
        <f t="shared" ref="AH140" si="123">X140</f>
        <v>0</v>
      </c>
      <c r="AI140" s="513">
        <f>AG140*AH140*12*S140</f>
        <v>0</v>
      </c>
    </row>
    <row r="141" spans="2:35" s="502" customFormat="1" ht="15" thickBot="1" x14ac:dyDescent="0.3">
      <c r="B141" s="651" t="s">
        <v>533</v>
      </c>
      <c r="C141" s="760" t="s">
        <v>68</v>
      </c>
      <c r="D141" s="760" t="s">
        <v>69</v>
      </c>
      <c r="E141" s="760" t="s">
        <v>162</v>
      </c>
      <c r="F141" s="605" t="s">
        <v>682</v>
      </c>
      <c r="G141" s="606"/>
      <c r="H141" s="763" t="s">
        <v>72</v>
      </c>
      <c r="I141" s="765" t="s">
        <v>680</v>
      </c>
      <c r="J141" s="765" t="s">
        <v>72</v>
      </c>
      <c r="K141" s="765" t="s">
        <v>112</v>
      </c>
      <c r="L141" s="765" t="s">
        <v>165</v>
      </c>
      <c r="M141" s="769" t="s">
        <v>77</v>
      </c>
      <c r="N141" s="584" t="s">
        <v>116</v>
      </c>
      <c r="O141" s="769" t="s">
        <v>79</v>
      </c>
      <c r="P141" s="769" t="s">
        <v>244</v>
      </c>
      <c r="Q141" s="652" t="str">
        <f>I141&amp;"-"&amp;N141&amp;"-"&amp;P141&amp;"-"&amp;12</f>
        <v>HEK_SAP-OSS-ASM-Gold-DR4-12</v>
      </c>
      <c r="R141" s="515"/>
      <c r="S141" s="586">
        <v>0.15</v>
      </c>
      <c r="T141" s="725">
        <v>1</v>
      </c>
      <c r="U141" s="725" t="s">
        <v>30</v>
      </c>
      <c r="V141" s="725">
        <v>12</v>
      </c>
      <c r="W141" s="725">
        <v>12</v>
      </c>
      <c r="X141" s="597"/>
      <c r="Y141" s="587">
        <f>S141*T140*V140*X141</f>
        <v>0</v>
      </c>
      <c r="Z141" s="473"/>
      <c r="AA141" s="580"/>
      <c r="AB141" s="725">
        <f>T141</f>
        <v>1</v>
      </c>
      <c r="AC141" s="587">
        <f>X141</f>
        <v>0</v>
      </c>
      <c r="AD141" s="587">
        <f>AB140*AC141*12*S141</f>
        <v>0</v>
      </c>
      <c r="AE141" s="476"/>
      <c r="AF141" s="581"/>
      <c r="AG141" s="725">
        <f>T141</f>
        <v>1</v>
      </c>
      <c r="AH141" s="587">
        <f>X141</f>
        <v>0</v>
      </c>
      <c r="AI141" s="587">
        <f>AG140*AH141*12*S141</f>
        <v>0</v>
      </c>
    </row>
    <row r="142" spans="2:35" s="502" customFormat="1" ht="14.4" x14ac:dyDescent="0.25">
      <c r="B142" s="532" t="s">
        <v>534</v>
      </c>
      <c r="C142" s="759" t="s">
        <v>68</v>
      </c>
      <c r="D142" s="759" t="s">
        <v>69</v>
      </c>
      <c r="E142" s="759" t="s">
        <v>162</v>
      </c>
      <c r="F142" s="531" t="s">
        <v>681</v>
      </c>
      <c r="G142" s="647"/>
      <c r="H142" s="762" t="s">
        <v>72</v>
      </c>
      <c r="I142" s="764" t="s">
        <v>680</v>
      </c>
      <c r="J142" s="764" t="s">
        <v>72</v>
      </c>
      <c r="K142" s="764" t="s">
        <v>112</v>
      </c>
      <c r="L142" s="764" t="s">
        <v>165</v>
      </c>
      <c r="M142" s="768" t="s">
        <v>77</v>
      </c>
      <c r="N142" s="649" t="s">
        <v>243</v>
      </c>
      <c r="O142" s="768" t="s">
        <v>79</v>
      </c>
      <c r="P142" s="768" t="s">
        <v>244</v>
      </c>
      <c r="Q142" s="650" t="str">
        <f>I142&amp;"-"&amp;N142&amp;"-"&amp;P142&amp;"-"&amp;36</f>
        <v>HEK_SAP-OSS-ASM-Silber-DR4-36</v>
      </c>
      <c r="R142" s="515"/>
      <c r="S142" s="510">
        <v>0.2</v>
      </c>
      <c r="T142" s="726">
        <v>1</v>
      </c>
      <c r="U142" s="726" t="s">
        <v>30</v>
      </c>
      <c r="V142" s="726">
        <v>36</v>
      </c>
      <c r="W142" s="726">
        <v>36</v>
      </c>
      <c r="X142" s="512"/>
      <c r="Y142" s="564">
        <f>S142*T142*V142*X142</f>
        <v>0</v>
      </c>
      <c r="Z142" s="473"/>
      <c r="AA142" s="580"/>
      <c r="AB142" s="726">
        <f t="shared" si="93"/>
        <v>1</v>
      </c>
      <c r="AC142" s="513">
        <f t="shared" si="95"/>
        <v>0</v>
      </c>
      <c r="AD142" s="513">
        <f t="shared" si="107"/>
        <v>0</v>
      </c>
      <c r="AE142" s="476"/>
      <c r="AF142" s="581"/>
      <c r="AG142" s="726">
        <f t="shared" si="94"/>
        <v>1</v>
      </c>
      <c r="AH142" s="513">
        <f t="shared" si="96"/>
        <v>0</v>
      </c>
      <c r="AI142" s="513">
        <f>AG142*AH142*12*S142</f>
        <v>0</v>
      </c>
    </row>
    <row r="143" spans="2:35" s="502" customFormat="1" ht="15" thickBot="1" x14ac:dyDescent="0.3">
      <c r="B143" s="651" t="s">
        <v>535</v>
      </c>
      <c r="C143" s="760" t="s">
        <v>68</v>
      </c>
      <c r="D143" s="760" t="s">
        <v>69</v>
      </c>
      <c r="E143" s="760" t="s">
        <v>162</v>
      </c>
      <c r="F143" s="605" t="s">
        <v>682</v>
      </c>
      <c r="G143" s="606"/>
      <c r="H143" s="763" t="s">
        <v>72</v>
      </c>
      <c r="I143" s="765" t="s">
        <v>680</v>
      </c>
      <c r="J143" s="765" t="s">
        <v>72</v>
      </c>
      <c r="K143" s="765" t="s">
        <v>112</v>
      </c>
      <c r="L143" s="765" t="s">
        <v>165</v>
      </c>
      <c r="M143" s="769" t="s">
        <v>77</v>
      </c>
      <c r="N143" s="584" t="s">
        <v>116</v>
      </c>
      <c r="O143" s="769" t="s">
        <v>79</v>
      </c>
      <c r="P143" s="769" t="s">
        <v>244</v>
      </c>
      <c r="Q143" s="652" t="str">
        <f>I143&amp;"-"&amp;N143&amp;"-"&amp;P143&amp;"-"&amp;36</f>
        <v>HEK_SAP-OSS-ASM-Gold-DR4-36</v>
      </c>
      <c r="R143" s="515"/>
      <c r="S143" s="586">
        <v>0.15</v>
      </c>
      <c r="T143" s="725">
        <v>1</v>
      </c>
      <c r="U143" s="725" t="s">
        <v>30</v>
      </c>
      <c r="V143" s="725">
        <v>36</v>
      </c>
      <c r="W143" s="725">
        <v>36</v>
      </c>
      <c r="X143" s="597"/>
      <c r="Y143" s="587">
        <f>S143*T142*V142*X143</f>
        <v>0</v>
      </c>
      <c r="Z143" s="473"/>
      <c r="AA143" s="580"/>
      <c r="AB143" s="725">
        <f>T143</f>
        <v>1</v>
      </c>
      <c r="AC143" s="587">
        <f>X143</f>
        <v>0</v>
      </c>
      <c r="AD143" s="587">
        <f>AB142*AC143*12*S143</f>
        <v>0</v>
      </c>
      <c r="AE143" s="476"/>
      <c r="AF143" s="581"/>
      <c r="AG143" s="725">
        <f>T143</f>
        <v>1</v>
      </c>
      <c r="AH143" s="587">
        <f>X143</f>
        <v>0</v>
      </c>
      <c r="AI143" s="587">
        <f>AG142*AH143*12*S143</f>
        <v>0</v>
      </c>
    </row>
    <row r="144" spans="2:35" s="502" customFormat="1" ht="14.4" x14ac:dyDescent="0.25">
      <c r="B144" s="532" t="s">
        <v>536</v>
      </c>
      <c r="C144" s="759" t="s">
        <v>68</v>
      </c>
      <c r="D144" s="759" t="s">
        <v>69</v>
      </c>
      <c r="E144" s="759" t="s">
        <v>162</v>
      </c>
      <c r="F144" s="531" t="s">
        <v>683</v>
      </c>
      <c r="G144" s="647"/>
      <c r="H144" s="762" t="s">
        <v>72</v>
      </c>
      <c r="I144" s="764" t="s">
        <v>684</v>
      </c>
      <c r="J144" s="764" t="s">
        <v>72</v>
      </c>
      <c r="K144" s="764" t="s">
        <v>112</v>
      </c>
      <c r="L144" s="764" t="s">
        <v>165</v>
      </c>
      <c r="M144" s="768" t="s">
        <v>77</v>
      </c>
      <c r="N144" s="649" t="s">
        <v>243</v>
      </c>
      <c r="O144" s="768" t="s">
        <v>79</v>
      </c>
      <c r="P144" s="768" t="s">
        <v>244</v>
      </c>
      <c r="Q144" s="650" t="str">
        <f>I144&amp;"-"&amp;N144&amp;"-"&amp;P144&amp;"-"&amp;12</f>
        <v>HEK_SAP-OSS-ASL-Silber-DR4-12</v>
      </c>
      <c r="R144" s="515"/>
      <c r="S144" s="510">
        <v>0.2</v>
      </c>
      <c r="T144" s="726">
        <v>1</v>
      </c>
      <c r="U144" s="726" t="s">
        <v>30</v>
      </c>
      <c r="V144" s="726">
        <v>12</v>
      </c>
      <c r="W144" s="726">
        <v>12</v>
      </c>
      <c r="X144" s="512"/>
      <c r="Y144" s="564">
        <f>S144*T144*V144*X144</f>
        <v>0</v>
      </c>
      <c r="Z144" s="473"/>
      <c r="AA144" s="580"/>
      <c r="AB144" s="726">
        <f t="shared" ref="AB144" si="124">T144</f>
        <v>1</v>
      </c>
      <c r="AC144" s="513">
        <f t="shared" ref="AC144" si="125">X144</f>
        <v>0</v>
      </c>
      <c r="AD144" s="513">
        <f t="shared" ref="AD144" si="126">AB144*AC144*12*S144</f>
        <v>0</v>
      </c>
      <c r="AE144" s="476"/>
      <c r="AF144" s="581"/>
      <c r="AG144" s="726">
        <f t="shared" ref="AG144" si="127">T144</f>
        <v>1</v>
      </c>
      <c r="AH144" s="513">
        <f t="shared" ref="AH144" si="128">X144</f>
        <v>0</v>
      </c>
      <c r="AI144" s="513">
        <f>AG144*AH144*12*S144</f>
        <v>0</v>
      </c>
    </row>
    <row r="145" spans="2:35" s="502" customFormat="1" ht="15" thickBot="1" x14ac:dyDescent="0.3">
      <c r="B145" s="651" t="s">
        <v>537</v>
      </c>
      <c r="C145" s="760" t="s">
        <v>68</v>
      </c>
      <c r="D145" s="760" t="s">
        <v>69</v>
      </c>
      <c r="E145" s="760" t="s">
        <v>162</v>
      </c>
      <c r="F145" s="605" t="s">
        <v>685</v>
      </c>
      <c r="G145" s="606"/>
      <c r="H145" s="763" t="s">
        <v>72</v>
      </c>
      <c r="I145" s="765" t="s">
        <v>684</v>
      </c>
      <c r="J145" s="765" t="s">
        <v>72</v>
      </c>
      <c r="K145" s="765" t="s">
        <v>112</v>
      </c>
      <c r="L145" s="765" t="s">
        <v>165</v>
      </c>
      <c r="M145" s="769" t="s">
        <v>77</v>
      </c>
      <c r="N145" s="584" t="s">
        <v>116</v>
      </c>
      <c r="O145" s="769" t="s">
        <v>79</v>
      </c>
      <c r="P145" s="769" t="s">
        <v>244</v>
      </c>
      <c r="Q145" s="652" t="str">
        <f>I145&amp;"-"&amp;N145&amp;"-"&amp;P145&amp;"-"&amp;12</f>
        <v>HEK_SAP-OSS-ASL-Gold-DR4-12</v>
      </c>
      <c r="R145" s="515"/>
      <c r="S145" s="586">
        <v>0.15</v>
      </c>
      <c r="T145" s="725">
        <v>1</v>
      </c>
      <c r="U145" s="725" t="s">
        <v>30</v>
      </c>
      <c r="V145" s="725">
        <v>12</v>
      </c>
      <c r="W145" s="725">
        <v>12</v>
      </c>
      <c r="X145" s="597"/>
      <c r="Y145" s="587">
        <f>S145*T144*V144*X145</f>
        <v>0</v>
      </c>
      <c r="Z145" s="473"/>
      <c r="AA145" s="580"/>
      <c r="AB145" s="725">
        <f t="shared" ref="AB145" si="129">T145</f>
        <v>1</v>
      </c>
      <c r="AC145" s="587">
        <f t="shared" ref="AC145" si="130">X145</f>
        <v>0</v>
      </c>
      <c r="AD145" s="587">
        <f>AB144*AC145*12*S145</f>
        <v>0</v>
      </c>
      <c r="AE145" s="476"/>
      <c r="AF145" s="581"/>
      <c r="AG145" s="725">
        <f t="shared" ref="AG145" si="131">T145</f>
        <v>1</v>
      </c>
      <c r="AH145" s="587">
        <f t="shared" ref="AH145" si="132">X145</f>
        <v>0</v>
      </c>
      <c r="AI145" s="587">
        <f>AG144*AH145*12*S145</f>
        <v>0</v>
      </c>
    </row>
    <row r="146" spans="2:35" s="502" customFormat="1" ht="14.4" x14ac:dyDescent="0.25">
      <c r="B146" s="532" t="s">
        <v>538</v>
      </c>
      <c r="C146" s="759" t="s">
        <v>68</v>
      </c>
      <c r="D146" s="759" t="s">
        <v>69</v>
      </c>
      <c r="E146" s="759" t="s">
        <v>162</v>
      </c>
      <c r="F146" s="531" t="s">
        <v>683</v>
      </c>
      <c r="G146" s="647"/>
      <c r="H146" s="762" t="s">
        <v>72</v>
      </c>
      <c r="I146" s="764" t="s">
        <v>684</v>
      </c>
      <c r="J146" s="764" t="s">
        <v>72</v>
      </c>
      <c r="K146" s="764" t="s">
        <v>112</v>
      </c>
      <c r="L146" s="764" t="s">
        <v>165</v>
      </c>
      <c r="M146" s="768" t="s">
        <v>77</v>
      </c>
      <c r="N146" s="649" t="s">
        <v>243</v>
      </c>
      <c r="O146" s="768" t="s">
        <v>79</v>
      </c>
      <c r="P146" s="768" t="s">
        <v>244</v>
      </c>
      <c r="Q146" s="650" t="str">
        <f>I146&amp;"-"&amp;N146&amp;"-"&amp;P146&amp;"-"&amp;36</f>
        <v>HEK_SAP-OSS-ASL-Silber-DR4-36</v>
      </c>
      <c r="R146" s="515"/>
      <c r="S146" s="510">
        <v>0.2</v>
      </c>
      <c r="T146" s="726">
        <v>1</v>
      </c>
      <c r="U146" s="726" t="s">
        <v>30</v>
      </c>
      <c r="V146" s="726">
        <v>36</v>
      </c>
      <c r="W146" s="726">
        <v>36</v>
      </c>
      <c r="X146" s="512"/>
      <c r="Y146" s="564">
        <f t="shared" si="92"/>
        <v>0</v>
      </c>
      <c r="Z146" s="473"/>
      <c r="AA146" s="580"/>
      <c r="AB146" s="726">
        <f t="shared" si="93"/>
        <v>1</v>
      </c>
      <c r="AC146" s="513">
        <f t="shared" si="95"/>
        <v>0</v>
      </c>
      <c r="AD146" s="513">
        <f t="shared" si="107"/>
        <v>0</v>
      </c>
      <c r="AE146" s="476"/>
      <c r="AF146" s="581"/>
      <c r="AG146" s="726">
        <f t="shared" si="94"/>
        <v>1</v>
      </c>
      <c r="AH146" s="513">
        <f t="shared" si="96"/>
        <v>0</v>
      </c>
      <c r="AI146" s="513">
        <f>AG146*AH146*12*S146</f>
        <v>0</v>
      </c>
    </row>
    <row r="147" spans="2:35" s="502" customFormat="1" ht="15" thickBot="1" x14ac:dyDescent="0.3">
      <c r="B147" s="651" t="s">
        <v>539</v>
      </c>
      <c r="C147" s="760" t="s">
        <v>68</v>
      </c>
      <c r="D147" s="760" t="s">
        <v>69</v>
      </c>
      <c r="E147" s="760" t="s">
        <v>162</v>
      </c>
      <c r="F147" s="605" t="s">
        <v>685</v>
      </c>
      <c r="G147" s="606"/>
      <c r="H147" s="763" t="s">
        <v>72</v>
      </c>
      <c r="I147" s="765" t="s">
        <v>684</v>
      </c>
      <c r="J147" s="765" t="s">
        <v>72</v>
      </c>
      <c r="K147" s="765" t="s">
        <v>112</v>
      </c>
      <c r="L147" s="765" t="s">
        <v>165</v>
      </c>
      <c r="M147" s="769" t="s">
        <v>77</v>
      </c>
      <c r="N147" s="584" t="s">
        <v>116</v>
      </c>
      <c r="O147" s="769" t="s">
        <v>79</v>
      </c>
      <c r="P147" s="769" t="s">
        <v>244</v>
      </c>
      <c r="Q147" s="652" t="str">
        <f>I147&amp;"-"&amp;N147&amp;"-"&amp;P147&amp;"-"&amp;36</f>
        <v>HEK_SAP-OSS-ASL-Gold-DR4-36</v>
      </c>
      <c r="R147" s="515"/>
      <c r="S147" s="586">
        <v>0.15</v>
      </c>
      <c r="T147" s="725">
        <v>1</v>
      </c>
      <c r="U147" s="725" t="s">
        <v>30</v>
      </c>
      <c r="V147" s="725">
        <v>36</v>
      </c>
      <c r="W147" s="725">
        <v>36</v>
      </c>
      <c r="X147" s="597"/>
      <c r="Y147" s="587">
        <f>S147*T146*V146*X147</f>
        <v>0</v>
      </c>
      <c r="Z147" s="473"/>
      <c r="AA147" s="580"/>
      <c r="AB147" s="725">
        <f t="shared" si="93"/>
        <v>1</v>
      </c>
      <c r="AC147" s="587">
        <f t="shared" si="95"/>
        <v>0</v>
      </c>
      <c r="AD147" s="587">
        <f>AB146*AC147*12*S147</f>
        <v>0</v>
      </c>
      <c r="AE147" s="476"/>
      <c r="AF147" s="581"/>
      <c r="AG147" s="725">
        <f t="shared" si="94"/>
        <v>1</v>
      </c>
      <c r="AH147" s="587">
        <f t="shared" si="96"/>
        <v>0</v>
      </c>
      <c r="AI147" s="587">
        <f>AG146*AH147*12*S147</f>
        <v>0</v>
      </c>
    </row>
    <row r="148" spans="2:35" s="502" customFormat="1" ht="14.4" x14ac:dyDescent="0.25">
      <c r="B148" s="532" t="s">
        <v>540</v>
      </c>
      <c r="C148" s="759" t="s">
        <v>68</v>
      </c>
      <c r="D148" s="759" t="s">
        <v>69</v>
      </c>
      <c r="E148" s="759" t="s">
        <v>162</v>
      </c>
      <c r="F148" s="531" t="s">
        <v>686</v>
      </c>
      <c r="G148" s="647"/>
      <c r="H148" s="762" t="s">
        <v>72</v>
      </c>
      <c r="I148" s="764" t="s">
        <v>687</v>
      </c>
      <c r="J148" s="764" t="s">
        <v>72</v>
      </c>
      <c r="K148" s="764" t="s">
        <v>112</v>
      </c>
      <c r="L148" s="764" t="s">
        <v>165</v>
      </c>
      <c r="M148" s="768" t="s">
        <v>77</v>
      </c>
      <c r="N148" s="649" t="s">
        <v>658</v>
      </c>
      <c r="O148" s="768" t="s">
        <v>79</v>
      </c>
      <c r="P148" s="768" t="s">
        <v>170</v>
      </c>
      <c r="Q148" s="650" t="str">
        <f>I148&amp;"-"&amp;N148&amp;"-"&amp;P148&amp;"-"&amp;12</f>
        <v>HEK_SAP-OSS-DSS-Basis-DR2-12</v>
      </c>
      <c r="R148" s="515"/>
      <c r="S148" s="510">
        <v>0.2</v>
      </c>
      <c r="T148" s="726">
        <v>1</v>
      </c>
      <c r="U148" s="726" t="s">
        <v>30</v>
      </c>
      <c r="V148" s="726">
        <v>12</v>
      </c>
      <c r="W148" s="726">
        <v>12</v>
      </c>
      <c r="X148" s="512"/>
      <c r="Y148" s="564">
        <f>S148*T148*V148*X148</f>
        <v>0</v>
      </c>
      <c r="Z148" s="473"/>
      <c r="AA148" s="580"/>
      <c r="AB148" s="726">
        <f t="shared" ref="AB148" si="133">T148</f>
        <v>1</v>
      </c>
      <c r="AC148" s="513">
        <f t="shared" ref="AC148" si="134">X148</f>
        <v>0</v>
      </c>
      <c r="AD148" s="513">
        <f t="shared" ref="AD148" si="135">AB148*AC148*12*S148</f>
        <v>0</v>
      </c>
      <c r="AE148" s="476"/>
      <c r="AF148" s="581"/>
      <c r="AG148" s="726">
        <f t="shared" ref="AG148" si="136">T148</f>
        <v>1</v>
      </c>
      <c r="AH148" s="513">
        <f t="shared" ref="AH148" si="137">X148</f>
        <v>0</v>
      </c>
      <c r="AI148" s="513">
        <f>AG148*AH148*12*S148</f>
        <v>0</v>
      </c>
    </row>
    <row r="149" spans="2:35" s="502" customFormat="1" ht="15" thickBot="1" x14ac:dyDescent="0.3">
      <c r="B149" s="651" t="s">
        <v>541</v>
      </c>
      <c r="C149" s="760" t="s">
        <v>68</v>
      </c>
      <c r="D149" s="760" t="s">
        <v>69</v>
      </c>
      <c r="E149" s="760" t="s">
        <v>162</v>
      </c>
      <c r="F149" s="605" t="s">
        <v>200</v>
      </c>
      <c r="G149" s="606"/>
      <c r="H149" s="763" t="s">
        <v>72</v>
      </c>
      <c r="I149" s="765" t="s">
        <v>687</v>
      </c>
      <c r="J149" s="765" t="s">
        <v>72</v>
      </c>
      <c r="K149" s="765" t="s">
        <v>112</v>
      </c>
      <c r="L149" s="765" t="s">
        <v>165</v>
      </c>
      <c r="M149" s="769" t="s">
        <v>77</v>
      </c>
      <c r="N149" s="584" t="s">
        <v>114</v>
      </c>
      <c r="O149" s="769" t="s">
        <v>79</v>
      </c>
      <c r="P149" s="769" t="s">
        <v>170</v>
      </c>
      <c r="Q149" s="652" t="str">
        <f>I149&amp;"-"&amp;N149&amp;"-"&amp;P149&amp;"-"&amp;12</f>
        <v>HEK_SAP-OSS-DSS-Bronze-DR2-12</v>
      </c>
      <c r="R149" s="515"/>
      <c r="S149" s="586">
        <v>0.15</v>
      </c>
      <c r="T149" s="725">
        <v>1</v>
      </c>
      <c r="U149" s="725" t="s">
        <v>30</v>
      </c>
      <c r="V149" s="725">
        <v>12</v>
      </c>
      <c r="W149" s="725">
        <v>12</v>
      </c>
      <c r="X149" s="597"/>
      <c r="Y149" s="587">
        <f>S149*T148*V148*X149</f>
        <v>0</v>
      </c>
      <c r="Z149" s="473"/>
      <c r="AA149" s="580"/>
      <c r="AB149" s="725">
        <f t="shared" ref="AB149" si="138">T149</f>
        <v>1</v>
      </c>
      <c r="AC149" s="587">
        <f t="shared" ref="AC149" si="139">X149</f>
        <v>0</v>
      </c>
      <c r="AD149" s="587">
        <f>AB148*AC149*12*S149</f>
        <v>0</v>
      </c>
      <c r="AE149" s="476"/>
      <c r="AF149" s="581"/>
      <c r="AG149" s="725">
        <f t="shared" ref="AG149" si="140">T149</f>
        <v>1</v>
      </c>
      <c r="AH149" s="587">
        <f t="shared" ref="AH149" si="141">X149</f>
        <v>0</v>
      </c>
      <c r="AI149" s="587">
        <f>AG148*AH149*12*S149</f>
        <v>0</v>
      </c>
    </row>
    <row r="150" spans="2:35" s="502" customFormat="1" ht="14.4" x14ac:dyDescent="0.25">
      <c r="B150" s="532" t="s">
        <v>542</v>
      </c>
      <c r="C150" s="759" t="s">
        <v>68</v>
      </c>
      <c r="D150" s="759" t="s">
        <v>69</v>
      </c>
      <c r="E150" s="759" t="s">
        <v>162</v>
      </c>
      <c r="F150" s="531" t="s">
        <v>686</v>
      </c>
      <c r="G150" s="647"/>
      <c r="H150" s="762" t="s">
        <v>72</v>
      </c>
      <c r="I150" s="764" t="s">
        <v>687</v>
      </c>
      <c r="J150" s="764" t="s">
        <v>72</v>
      </c>
      <c r="K150" s="764" t="s">
        <v>112</v>
      </c>
      <c r="L150" s="764" t="s">
        <v>165</v>
      </c>
      <c r="M150" s="768" t="s">
        <v>77</v>
      </c>
      <c r="N150" s="649" t="s">
        <v>658</v>
      </c>
      <c r="O150" s="768" t="s">
        <v>79</v>
      </c>
      <c r="P150" s="768" t="s">
        <v>170</v>
      </c>
      <c r="Q150" s="650" t="str">
        <f>I150&amp;"-"&amp;N150&amp;"-"&amp;P150&amp;"-"&amp;36</f>
        <v>HEK_SAP-OSS-DSS-Basis-DR2-36</v>
      </c>
      <c r="R150" s="515"/>
      <c r="S150" s="510">
        <v>0.2</v>
      </c>
      <c r="T150" s="726">
        <v>1</v>
      </c>
      <c r="U150" s="726" t="s">
        <v>30</v>
      </c>
      <c r="V150" s="726">
        <v>36</v>
      </c>
      <c r="W150" s="726">
        <v>36</v>
      </c>
      <c r="X150" s="512"/>
      <c r="Y150" s="564">
        <f>S150*T150*V150*X150</f>
        <v>0</v>
      </c>
      <c r="Z150" s="473"/>
      <c r="AA150" s="580"/>
      <c r="AB150" s="726">
        <f t="shared" si="93"/>
        <v>1</v>
      </c>
      <c r="AC150" s="513">
        <f t="shared" si="95"/>
        <v>0</v>
      </c>
      <c r="AD150" s="513">
        <f t="shared" si="107"/>
        <v>0</v>
      </c>
      <c r="AE150" s="476"/>
      <c r="AF150" s="581"/>
      <c r="AG150" s="726">
        <f t="shared" si="94"/>
        <v>1</v>
      </c>
      <c r="AH150" s="513">
        <f t="shared" si="96"/>
        <v>0</v>
      </c>
      <c r="AI150" s="513">
        <f>AG150*AH150*12*S150</f>
        <v>0</v>
      </c>
    </row>
    <row r="151" spans="2:35" s="502" customFormat="1" ht="15" thickBot="1" x14ac:dyDescent="0.3">
      <c r="B151" s="651" t="s">
        <v>543</v>
      </c>
      <c r="C151" s="760" t="s">
        <v>68</v>
      </c>
      <c r="D151" s="760" t="s">
        <v>69</v>
      </c>
      <c r="E151" s="760" t="s">
        <v>162</v>
      </c>
      <c r="F151" s="605" t="s">
        <v>200</v>
      </c>
      <c r="G151" s="606"/>
      <c r="H151" s="763" t="s">
        <v>72</v>
      </c>
      <c r="I151" s="765" t="s">
        <v>687</v>
      </c>
      <c r="J151" s="765" t="s">
        <v>72</v>
      </c>
      <c r="K151" s="765" t="s">
        <v>112</v>
      </c>
      <c r="L151" s="765" t="s">
        <v>165</v>
      </c>
      <c r="M151" s="769" t="s">
        <v>77</v>
      </c>
      <c r="N151" s="584" t="s">
        <v>114</v>
      </c>
      <c r="O151" s="769" t="s">
        <v>79</v>
      </c>
      <c r="P151" s="769" t="s">
        <v>170</v>
      </c>
      <c r="Q151" s="652" t="str">
        <f>I151&amp;"-"&amp;N151&amp;"-"&amp;P151&amp;"-"&amp;36</f>
        <v>HEK_SAP-OSS-DSS-Bronze-DR2-36</v>
      </c>
      <c r="R151" s="515"/>
      <c r="S151" s="586">
        <v>0.15</v>
      </c>
      <c r="T151" s="725">
        <v>1</v>
      </c>
      <c r="U151" s="725" t="s">
        <v>30</v>
      </c>
      <c r="V151" s="725">
        <v>36</v>
      </c>
      <c r="W151" s="725">
        <v>36</v>
      </c>
      <c r="X151" s="597"/>
      <c r="Y151" s="587">
        <f>S151*T150*V150*X151</f>
        <v>0</v>
      </c>
      <c r="Z151" s="473"/>
      <c r="AA151" s="580"/>
      <c r="AB151" s="725">
        <f t="shared" si="93"/>
        <v>1</v>
      </c>
      <c r="AC151" s="587">
        <f t="shared" si="95"/>
        <v>0</v>
      </c>
      <c r="AD151" s="587">
        <f>AB150*AC151*12*S151</f>
        <v>0</v>
      </c>
      <c r="AE151" s="476"/>
      <c r="AF151" s="581"/>
      <c r="AG151" s="725">
        <f t="shared" si="94"/>
        <v>1</v>
      </c>
      <c r="AH151" s="587">
        <f t="shared" si="96"/>
        <v>0</v>
      </c>
      <c r="AI151" s="587">
        <f>AG150*AH151*12*S151</f>
        <v>0</v>
      </c>
    </row>
    <row r="152" spans="2:35" s="502" customFormat="1" ht="14.4" x14ac:dyDescent="0.25">
      <c r="B152" s="532" t="s">
        <v>544</v>
      </c>
      <c r="C152" s="759" t="s">
        <v>68</v>
      </c>
      <c r="D152" s="759" t="s">
        <v>69</v>
      </c>
      <c r="E152" s="759" t="s">
        <v>162</v>
      </c>
      <c r="F152" s="531" t="s">
        <v>688</v>
      </c>
      <c r="G152" s="647"/>
      <c r="H152" s="762" t="s">
        <v>72</v>
      </c>
      <c r="I152" s="764" t="s">
        <v>687</v>
      </c>
      <c r="J152" s="764" t="s">
        <v>72</v>
      </c>
      <c r="K152" s="764" t="s">
        <v>112</v>
      </c>
      <c r="L152" s="764" t="s">
        <v>165</v>
      </c>
      <c r="M152" s="768" t="s">
        <v>77</v>
      </c>
      <c r="N152" s="649" t="s">
        <v>243</v>
      </c>
      <c r="O152" s="768" t="s">
        <v>79</v>
      </c>
      <c r="P152" s="768" t="s">
        <v>244</v>
      </c>
      <c r="Q152" s="650" t="str">
        <f>I152&amp;"-"&amp;N152&amp;"-"&amp;P152&amp;"-"&amp;12</f>
        <v>HEK_SAP-OSS-DSS-Silber-DR4-12</v>
      </c>
      <c r="R152" s="515"/>
      <c r="S152" s="510">
        <v>0.2</v>
      </c>
      <c r="T152" s="726">
        <v>1</v>
      </c>
      <c r="U152" s="726" t="s">
        <v>30</v>
      </c>
      <c r="V152" s="726">
        <v>12</v>
      </c>
      <c r="W152" s="726">
        <v>12</v>
      </c>
      <c r="X152" s="512"/>
      <c r="Y152" s="564">
        <f>S152*T152*V152*X152</f>
        <v>0</v>
      </c>
      <c r="Z152" s="473"/>
      <c r="AA152" s="580"/>
      <c r="AB152" s="726">
        <f t="shared" ref="AB152" si="142">T152</f>
        <v>1</v>
      </c>
      <c r="AC152" s="513">
        <f t="shared" ref="AC152" si="143">X152</f>
        <v>0</v>
      </c>
      <c r="AD152" s="513">
        <f t="shared" ref="AD152" si="144">AB152*AC152*12*S152</f>
        <v>0</v>
      </c>
      <c r="AE152" s="476"/>
      <c r="AF152" s="581"/>
      <c r="AG152" s="726">
        <f t="shared" ref="AG152" si="145">T152</f>
        <v>1</v>
      </c>
      <c r="AH152" s="513">
        <f t="shared" ref="AH152" si="146">X152</f>
        <v>0</v>
      </c>
      <c r="AI152" s="513">
        <f>AG152*AH152*12*S152</f>
        <v>0</v>
      </c>
    </row>
    <row r="153" spans="2:35" s="502" customFormat="1" ht="15" thickBot="1" x14ac:dyDescent="0.3">
      <c r="B153" s="651" t="s">
        <v>545</v>
      </c>
      <c r="C153" s="760" t="s">
        <v>68</v>
      </c>
      <c r="D153" s="760" t="s">
        <v>69</v>
      </c>
      <c r="E153" s="760" t="s">
        <v>162</v>
      </c>
      <c r="F153" s="605" t="s">
        <v>689</v>
      </c>
      <c r="G153" s="606"/>
      <c r="H153" s="763" t="s">
        <v>72</v>
      </c>
      <c r="I153" s="765" t="s">
        <v>687</v>
      </c>
      <c r="J153" s="765" t="s">
        <v>72</v>
      </c>
      <c r="K153" s="765" t="s">
        <v>112</v>
      </c>
      <c r="L153" s="765" t="s">
        <v>165</v>
      </c>
      <c r="M153" s="769" t="s">
        <v>77</v>
      </c>
      <c r="N153" s="584" t="s">
        <v>116</v>
      </c>
      <c r="O153" s="769" t="s">
        <v>79</v>
      </c>
      <c r="P153" s="769" t="s">
        <v>244</v>
      </c>
      <c r="Q153" s="652" t="str">
        <f>I153&amp;"-"&amp;N153&amp;"-"&amp;P153&amp;"-"&amp;12</f>
        <v>HEK_SAP-OSS-DSS-Gold-DR4-12</v>
      </c>
      <c r="R153" s="515"/>
      <c r="S153" s="586">
        <v>0.15</v>
      </c>
      <c r="T153" s="725">
        <v>1</v>
      </c>
      <c r="U153" s="725" t="s">
        <v>30</v>
      </c>
      <c r="V153" s="725">
        <v>12</v>
      </c>
      <c r="W153" s="725">
        <v>12</v>
      </c>
      <c r="X153" s="597"/>
      <c r="Y153" s="587">
        <f>S153*T152*V152*X153</f>
        <v>0</v>
      </c>
      <c r="Z153" s="473"/>
      <c r="AA153" s="580"/>
      <c r="AB153" s="725">
        <f t="shared" ref="AB153" si="147">T153</f>
        <v>1</v>
      </c>
      <c r="AC153" s="587">
        <f t="shared" ref="AC153" si="148">X153</f>
        <v>0</v>
      </c>
      <c r="AD153" s="587">
        <f>AB152*AC153*12*S153</f>
        <v>0</v>
      </c>
      <c r="AE153" s="476"/>
      <c r="AF153" s="581"/>
      <c r="AG153" s="725">
        <f t="shared" ref="AG153" si="149">T153</f>
        <v>1</v>
      </c>
      <c r="AH153" s="587">
        <f t="shared" ref="AH153" si="150">X153</f>
        <v>0</v>
      </c>
      <c r="AI153" s="587">
        <f>AG152*AH153*12*S153</f>
        <v>0</v>
      </c>
    </row>
    <row r="154" spans="2:35" s="502" customFormat="1" ht="14.4" x14ac:dyDescent="0.25">
      <c r="B154" s="532" t="s">
        <v>546</v>
      </c>
      <c r="C154" s="759" t="s">
        <v>68</v>
      </c>
      <c r="D154" s="759" t="s">
        <v>69</v>
      </c>
      <c r="E154" s="759" t="s">
        <v>162</v>
      </c>
      <c r="F154" s="531" t="s">
        <v>688</v>
      </c>
      <c r="G154" s="647"/>
      <c r="H154" s="762" t="s">
        <v>72</v>
      </c>
      <c r="I154" s="764" t="s">
        <v>687</v>
      </c>
      <c r="J154" s="764" t="s">
        <v>72</v>
      </c>
      <c r="K154" s="764" t="s">
        <v>112</v>
      </c>
      <c r="L154" s="764" t="s">
        <v>165</v>
      </c>
      <c r="M154" s="768" t="s">
        <v>77</v>
      </c>
      <c r="N154" s="649" t="s">
        <v>243</v>
      </c>
      <c r="O154" s="768" t="s">
        <v>79</v>
      </c>
      <c r="P154" s="768" t="s">
        <v>244</v>
      </c>
      <c r="Q154" s="650" t="str">
        <f>I154&amp;"-"&amp;N154&amp;"-"&amp;P154&amp;"-"&amp;36</f>
        <v>HEK_SAP-OSS-DSS-Silber-DR4-36</v>
      </c>
      <c r="R154" s="515"/>
      <c r="S154" s="510">
        <v>0.2</v>
      </c>
      <c r="T154" s="726">
        <v>1</v>
      </c>
      <c r="U154" s="726" t="s">
        <v>30</v>
      </c>
      <c r="V154" s="726">
        <v>36</v>
      </c>
      <c r="W154" s="726">
        <v>36</v>
      </c>
      <c r="X154" s="512"/>
      <c r="Y154" s="564">
        <f>S154*T154*V154*X154</f>
        <v>0</v>
      </c>
      <c r="Z154" s="473"/>
      <c r="AA154" s="580"/>
      <c r="AB154" s="726">
        <f t="shared" si="93"/>
        <v>1</v>
      </c>
      <c r="AC154" s="513">
        <f t="shared" si="95"/>
        <v>0</v>
      </c>
      <c r="AD154" s="513">
        <f t="shared" si="107"/>
        <v>0</v>
      </c>
      <c r="AE154" s="476"/>
      <c r="AF154" s="581"/>
      <c r="AG154" s="726">
        <f t="shared" si="94"/>
        <v>1</v>
      </c>
      <c r="AH154" s="513">
        <f t="shared" si="96"/>
        <v>0</v>
      </c>
      <c r="AI154" s="513">
        <f>AG154*AH154*12*S154</f>
        <v>0</v>
      </c>
    </row>
    <row r="155" spans="2:35" s="502" customFormat="1" ht="15" thickBot="1" x14ac:dyDescent="0.3">
      <c r="B155" s="651" t="s">
        <v>547</v>
      </c>
      <c r="C155" s="760" t="s">
        <v>68</v>
      </c>
      <c r="D155" s="760" t="s">
        <v>69</v>
      </c>
      <c r="E155" s="760" t="s">
        <v>162</v>
      </c>
      <c r="F155" s="605" t="s">
        <v>689</v>
      </c>
      <c r="G155" s="606"/>
      <c r="H155" s="763" t="s">
        <v>72</v>
      </c>
      <c r="I155" s="765" t="s">
        <v>687</v>
      </c>
      <c r="J155" s="765" t="s">
        <v>72</v>
      </c>
      <c r="K155" s="765" t="s">
        <v>112</v>
      </c>
      <c r="L155" s="765" t="s">
        <v>165</v>
      </c>
      <c r="M155" s="769" t="s">
        <v>77</v>
      </c>
      <c r="N155" s="584" t="s">
        <v>116</v>
      </c>
      <c r="O155" s="769" t="s">
        <v>79</v>
      </c>
      <c r="P155" s="769" t="s">
        <v>244</v>
      </c>
      <c r="Q155" s="652" t="str">
        <f>I155&amp;"-"&amp;N155&amp;"-"&amp;P155&amp;"-"&amp;36</f>
        <v>HEK_SAP-OSS-DSS-Gold-DR4-36</v>
      </c>
      <c r="R155" s="515"/>
      <c r="S155" s="586">
        <v>0.15</v>
      </c>
      <c r="T155" s="725">
        <v>1</v>
      </c>
      <c r="U155" s="725" t="s">
        <v>30</v>
      </c>
      <c r="V155" s="725">
        <v>36</v>
      </c>
      <c r="W155" s="725">
        <v>36</v>
      </c>
      <c r="X155" s="597"/>
      <c r="Y155" s="587">
        <f>S155*T154*V154*X155</f>
        <v>0</v>
      </c>
      <c r="Z155" s="473"/>
      <c r="AA155" s="580"/>
      <c r="AB155" s="725">
        <f t="shared" si="93"/>
        <v>1</v>
      </c>
      <c r="AC155" s="587">
        <f t="shared" si="95"/>
        <v>0</v>
      </c>
      <c r="AD155" s="587">
        <f>AB154*AC155*12*S155</f>
        <v>0</v>
      </c>
      <c r="AE155" s="476"/>
      <c r="AF155" s="581"/>
      <c r="AG155" s="725">
        <f t="shared" si="94"/>
        <v>1</v>
      </c>
      <c r="AH155" s="587">
        <f t="shared" si="96"/>
        <v>0</v>
      </c>
      <c r="AI155" s="587">
        <f>AG154*AH155*12*S155</f>
        <v>0</v>
      </c>
    </row>
    <row r="156" spans="2:35" s="502" customFormat="1" ht="14.4" x14ac:dyDescent="0.25">
      <c r="B156" s="532" t="s">
        <v>548</v>
      </c>
      <c r="C156" s="759" t="s">
        <v>68</v>
      </c>
      <c r="D156" s="759" t="s">
        <v>69</v>
      </c>
      <c r="E156" s="759" t="s">
        <v>162</v>
      </c>
      <c r="F156" s="531" t="s">
        <v>690</v>
      </c>
      <c r="G156" s="647"/>
      <c r="H156" s="762" t="s">
        <v>72</v>
      </c>
      <c r="I156" s="764" t="s">
        <v>691</v>
      </c>
      <c r="J156" s="764" t="s">
        <v>72</v>
      </c>
      <c r="K156" s="764" t="s">
        <v>112</v>
      </c>
      <c r="L156" s="764" t="s">
        <v>165</v>
      </c>
      <c r="M156" s="768" t="s">
        <v>77</v>
      </c>
      <c r="N156" s="649" t="s">
        <v>658</v>
      </c>
      <c r="O156" s="768" t="s">
        <v>79</v>
      </c>
      <c r="P156" s="768" t="s">
        <v>170</v>
      </c>
      <c r="Q156" s="650" t="str">
        <f>I156&amp;"-"&amp;N156&amp;"-"&amp;P156&amp;"-"&amp;12</f>
        <v>HEK_SAP-OSS-DSM-Basis-DR2-12</v>
      </c>
      <c r="R156" s="515"/>
      <c r="S156" s="510">
        <v>0.2</v>
      </c>
      <c r="T156" s="726">
        <v>1</v>
      </c>
      <c r="U156" s="726" t="s">
        <v>30</v>
      </c>
      <c r="V156" s="726">
        <v>12</v>
      </c>
      <c r="W156" s="726">
        <v>12</v>
      </c>
      <c r="X156" s="512"/>
      <c r="Y156" s="564">
        <f t="shared" ref="Y156" si="151">S156*T156*V156*X156</f>
        <v>0</v>
      </c>
      <c r="Z156" s="473"/>
      <c r="AA156" s="580"/>
      <c r="AB156" s="726">
        <f t="shared" ref="AB156" si="152">T156</f>
        <v>1</v>
      </c>
      <c r="AC156" s="513">
        <f t="shared" ref="AC156" si="153">X156</f>
        <v>0</v>
      </c>
      <c r="AD156" s="513">
        <f t="shared" ref="AD156" si="154">AB156*AC156*12*S156</f>
        <v>0</v>
      </c>
      <c r="AE156" s="476"/>
      <c r="AF156" s="581"/>
      <c r="AG156" s="726">
        <f t="shared" ref="AG156" si="155">T156</f>
        <v>1</v>
      </c>
      <c r="AH156" s="513">
        <f t="shared" ref="AH156" si="156">X156</f>
        <v>0</v>
      </c>
      <c r="AI156" s="513">
        <f>AG156*AH156*12*S156</f>
        <v>0</v>
      </c>
    </row>
    <row r="157" spans="2:35" s="502" customFormat="1" ht="15" thickBot="1" x14ac:dyDescent="0.3">
      <c r="B157" s="651" t="s">
        <v>549</v>
      </c>
      <c r="C157" s="760" t="s">
        <v>68</v>
      </c>
      <c r="D157" s="760" t="s">
        <v>69</v>
      </c>
      <c r="E157" s="760" t="s">
        <v>162</v>
      </c>
      <c r="F157" s="605" t="s">
        <v>210</v>
      </c>
      <c r="G157" s="606"/>
      <c r="H157" s="763" t="s">
        <v>72</v>
      </c>
      <c r="I157" s="765" t="s">
        <v>691</v>
      </c>
      <c r="J157" s="765" t="s">
        <v>72</v>
      </c>
      <c r="K157" s="765" t="s">
        <v>112</v>
      </c>
      <c r="L157" s="765" t="s">
        <v>165</v>
      </c>
      <c r="M157" s="769" t="s">
        <v>77</v>
      </c>
      <c r="N157" s="584" t="s">
        <v>114</v>
      </c>
      <c r="O157" s="769" t="s">
        <v>79</v>
      </c>
      <c r="P157" s="769" t="s">
        <v>170</v>
      </c>
      <c r="Q157" s="652" t="str">
        <f>I157&amp;"-"&amp;N157&amp;"-"&amp;P157&amp;"-"&amp;12</f>
        <v>HEK_SAP-OSS-DSM-Bronze-DR2-12</v>
      </c>
      <c r="R157" s="515"/>
      <c r="S157" s="586">
        <v>0.15</v>
      </c>
      <c r="T157" s="725">
        <v>1</v>
      </c>
      <c r="U157" s="725" t="s">
        <v>30</v>
      </c>
      <c r="V157" s="725">
        <v>12</v>
      </c>
      <c r="W157" s="725">
        <v>12</v>
      </c>
      <c r="X157" s="597"/>
      <c r="Y157" s="587">
        <f>S157*T156*V156*X157</f>
        <v>0</v>
      </c>
      <c r="Z157" s="473"/>
      <c r="AA157" s="580"/>
      <c r="AB157" s="725">
        <f t="shared" ref="AB157" si="157">T157</f>
        <v>1</v>
      </c>
      <c r="AC157" s="587">
        <f t="shared" ref="AC157" si="158">X157</f>
        <v>0</v>
      </c>
      <c r="AD157" s="587">
        <f>AB156*AC157*12*S157</f>
        <v>0</v>
      </c>
      <c r="AE157" s="476"/>
      <c r="AF157" s="581"/>
      <c r="AG157" s="725">
        <f t="shared" ref="AG157" si="159">T157</f>
        <v>1</v>
      </c>
      <c r="AH157" s="587">
        <f t="shared" ref="AH157" si="160">X157</f>
        <v>0</v>
      </c>
      <c r="AI157" s="587">
        <f>AG156*AH157*12*S157</f>
        <v>0</v>
      </c>
    </row>
    <row r="158" spans="2:35" s="502" customFormat="1" ht="14.4" x14ac:dyDescent="0.25">
      <c r="B158" s="532" t="s">
        <v>550</v>
      </c>
      <c r="C158" s="759" t="s">
        <v>68</v>
      </c>
      <c r="D158" s="759" t="s">
        <v>69</v>
      </c>
      <c r="E158" s="759" t="s">
        <v>162</v>
      </c>
      <c r="F158" s="531" t="s">
        <v>690</v>
      </c>
      <c r="G158" s="647"/>
      <c r="H158" s="762" t="s">
        <v>72</v>
      </c>
      <c r="I158" s="764" t="s">
        <v>691</v>
      </c>
      <c r="J158" s="764" t="s">
        <v>72</v>
      </c>
      <c r="K158" s="764" t="s">
        <v>112</v>
      </c>
      <c r="L158" s="764" t="s">
        <v>165</v>
      </c>
      <c r="M158" s="768" t="s">
        <v>77</v>
      </c>
      <c r="N158" s="649" t="s">
        <v>658</v>
      </c>
      <c r="O158" s="768" t="s">
        <v>79</v>
      </c>
      <c r="P158" s="768" t="s">
        <v>170</v>
      </c>
      <c r="Q158" s="650" t="str">
        <f>I158&amp;"-"&amp;N158&amp;"-"&amp;P158&amp;"-"&amp;36</f>
        <v>HEK_SAP-OSS-DSM-Basis-DR2-36</v>
      </c>
      <c r="R158" s="515"/>
      <c r="S158" s="510">
        <v>0.2</v>
      </c>
      <c r="T158" s="726">
        <v>1</v>
      </c>
      <c r="U158" s="726" t="s">
        <v>30</v>
      </c>
      <c r="V158" s="726">
        <v>36</v>
      </c>
      <c r="W158" s="726">
        <v>36</v>
      </c>
      <c r="X158" s="512"/>
      <c r="Y158" s="564">
        <f t="shared" si="92"/>
        <v>0</v>
      </c>
      <c r="Z158" s="473"/>
      <c r="AA158" s="580"/>
      <c r="AB158" s="726">
        <f t="shared" si="93"/>
        <v>1</v>
      </c>
      <c r="AC158" s="513">
        <f t="shared" si="95"/>
        <v>0</v>
      </c>
      <c r="AD158" s="513">
        <f t="shared" si="107"/>
        <v>0</v>
      </c>
      <c r="AE158" s="476"/>
      <c r="AF158" s="581"/>
      <c r="AG158" s="726">
        <f t="shared" si="94"/>
        <v>1</v>
      </c>
      <c r="AH158" s="513">
        <f t="shared" si="96"/>
        <v>0</v>
      </c>
      <c r="AI158" s="513">
        <f>AG158*AH158*12*S158</f>
        <v>0</v>
      </c>
    </row>
    <row r="159" spans="2:35" s="502" customFormat="1" ht="15" thickBot="1" x14ac:dyDescent="0.3">
      <c r="B159" s="651" t="s">
        <v>551</v>
      </c>
      <c r="C159" s="760" t="s">
        <v>68</v>
      </c>
      <c r="D159" s="760" t="s">
        <v>69</v>
      </c>
      <c r="E159" s="760" t="s">
        <v>162</v>
      </c>
      <c r="F159" s="605" t="s">
        <v>210</v>
      </c>
      <c r="G159" s="606"/>
      <c r="H159" s="763" t="s">
        <v>72</v>
      </c>
      <c r="I159" s="765" t="s">
        <v>691</v>
      </c>
      <c r="J159" s="765" t="s">
        <v>72</v>
      </c>
      <c r="K159" s="765" t="s">
        <v>112</v>
      </c>
      <c r="L159" s="765" t="s">
        <v>165</v>
      </c>
      <c r="M159" s="769" t="s">
        <v>77</v>
      </c>
      <c r="N159" s="584" t="s">
        <v>114</v>
      </c>
      <c r="O159" s="769" t="s">
        <v>79</v>
      </c>
      <c r="P159" s="769" t="s">
        <v>170</v>
      </c>
      <c r="Q159" s="652" t="str">
        <f>I159&amp;"-"&amp;N159&amp;"-"&amp;P159&amp;"-"&amp;36</f>
        <v>HEK_SAP-OSS-DSM-Bronze-DR2-36</v>
      </c>
      <c r="R159" s="515"/>
      <c r="S159" s="586">
        <v>0.15</v>
      </c>
      <c r="T159" s="725">
        <v>1</v>
      </c>
      <c r="U159" s="725" t="s">
        <v>30</v>
      </c>
      <c r="V159" s="725">
        <v>36</v>
      </c>
      <c r="W159" s="725">
        <v>36</v>
      </c>
      <c r="X159" s="597"/>
      <c r="Y159" s="587">
        <f>S159*T158*V158*X159</f>
        <v>0</v>
      </c>
      <c r="Z159" s="473"/>
      <c r="AA159" s="580"/>
      <c r="AB159" s="725">
        <f t="shared" si="93"/>
        <v>1</v>
      </c>
      <c r="AC159" s="587">
        <f t="shared" si="95"/>
        <v>0</v>
      </c>
      <c r="AD159" s="587">
        <f>AB158*AC159*12*S159</f>
        <v>0</v>
      </c>
      <c r="AE159" s="476"/>
      <c r="AF159" s="581"/>
      <c r="AG159" s="725">
        <f t="shared" si="94"/>
        <v>1</v>
      </c>
      <c r="AH159" s="587">
        <f t="shared" si="96"/>
        <v>0</v>
      </c>
      <c r="AI159" s="587">
        <f>AG158*AH159*12*S159</f>
        <v>0</v>
      </c>
    </row>
    <row r="160" spans="2:35" s="502" customFormat="1" ht="14.4" x14ac:dyDescent="0.25">
      <c r="B160" s="532" t="s">
        <v>552</v>
      </c>
      <c r="C160" s="759" t="s">
        <v>68</v>
      </c>
      <c r="D160" s="759" t="s">
        <v>69</v>
      </c>
      <c r="E160" s="759" t="s">
        <v>162</v>
      </c>
      <c r="F160" s="531" t="s">
        <v>692</v>
      </c>
      <c r="G160" s="647"/>
      <c r="H160" s="762" t="s">
        <v>72</v>
      </c>
      <c r="I160" s="764" t="s">
        <v>691</v>
      </c>
      <c r="J160" s="764" t="s">
        <v>72</v>
      </c>
      <c r="K160" s="764" t="s">
        <v>112</v>
      </c>
      <c r="L160" s="764" t="s">
        <v>165</v>
      </c>
      <c r="M160" s="768" t="s">
        <v>77</v>
      </c>
      <c r="N160" s="649" t="s">
        <v>243</v>
      </c>
      <c r="O160" s="768" t="s">
        <v>79</v>
      </c>
      <c r="P160" s="768" t="s">
        <v>244</v>
      </c>
      <c r="Q160" s="650" t="str">
        <f>I160&amp;"-"&amp;N160&amp;"-"&amp;P160&amp;"-"&amp;12</f>
        <v>HEK_SAP-OSS-DSM-Silber-DR4-12</v>
      </c>
      <c r="R160" s="515"/>
      <c r="S160" s="510">
        <v>0.2</v>
      </c>
      <c r="T160" s="726">
        <v>1</v>
      </c>
      <c r="U160" s="726" t="s">
        <v>30</v>
      </c>
      <c r="V160" s="726">
        <v>12</v>
      </c>
      <c r="W160" s="726">
        <v>12</v>
      </c>
      <c r="X160" s="512"/>
      <c r="Y160" s="564">
        <f t="shared" ref="Y160" si="161">S160*T160*V160*X160</f>
        <v>0</v>
      </c>
      <c r="Z160" s="473"/>
      <c r="AA160" s="580"/>
      <c r="AB160" s="726">
        <f t="shared" ref="AB160" si="162">T160</f>
        <v>1</v>
      </c>
      <c r="AC160" s="513">
        <f t="shared" ref="AC160" si="163">X160</f>
        <v>0</v>
      </c>
      <c r="AD160" s="513">
        <f t="shared" ref="AD160" si="164">AB160*AC160*12*S160</f>
        <v>0</v>
      </c>
      <c r="AE160" s="476"/>
      <c r="AF160" s="581"/>
      <c r="AG160" s="726">
        <f t="shared" ref="AG160" si="165">T160</f>
        <v>1</v>
      </c>
      <c r="AH160" s="513">
        <f t="shared" ref="AH160" si="166">X160</f>
        <v>0</v>
      </c>
      <c r="AI160" s="513">
        <f>AG160*AH160*12*S160</f>
        <v>0</v>
      </c>
    </row>
    <row r="161" spans="2:35" s="502" customFormat="1" ht="15" thickBot="1" x14ac:dyDescent="0.3">
      <c r="B161" s="651" t="s">
        <v>553</v>
      </c>
      <c r="C161" s="760" t="s">
        <v>68</v>
      </c>
      <c r="D161" s="760" t="s">
        <v>69</v>
      </c>
      <c r="E161" s="760" t="s">
        <v>162</v>
      </c>
      <c r="F161" s="605" t="s">
        <v>693</v>
      </c>
      <c r="G161" s="606"/>
      <c r="H161" s="763" t="s">
        <v>72</v>
      </c>
      <c r="I161" s="765" t="s">
        <v>691</v>
      </c>
      <c r="J161" s="765" t="s">
        <v>72</v>
      </c>
      <c r="K161" s="765" t="s">
        <v>112</v>
      </c>
      <c r="L161" s="765" t="s">
        <v>165</v>
      </c>
      <c r="M161" s="769" t="s">
        <v>77</v>
      </c>
      <c r="N161" s="584" t="s">
        <v>116</v>
      </c>
      <c r="O161" s="769" t="s">
        <v>79</v>
      </c>
      <c r="P161" s="769" t="s">
        <v>244</v>
      </c>
      <c r="Q161" s="652" t="str">
        <f>I161&amp;"-"&amp;N161&amp;"-"&amp;P161&amp;"-"&amp;12</f>
        <v>HEK_SAP-OSS-DSM-Gold-DR4-12</v>
      </c>
      <c r="R161" s="515"/>
      <c r="S161" s="586">
        <v>0.15</v>
      </c>
      <c r="T161" s="725">
        <v>1</v>
      </c>
      <c r="U161" s="725" t="s">
        <v>30</v>
      </c>
      <c r="V161" s="725">
        <v>12</v>
      </c>
      <c r="W161" s="725">
        <v>12</v>
      </c>
      <c r="X161" s="597"/>
      <c r="Y161" s="587">
        <f>S161*T160*V160*X161</f>
        <v>0</v>
      </c>
      <c r="Z161" s="473"/>
      <c r="AA161" s="580"/>
      <c r="AB161" s="725">
        <f t="shared" ref="AB161" si="167">T161</f>
        <v>1</v>
      </c>
      <c r="AC161" s="587">
        <f t="shared" ref="AC161" si="168">X161</f>
        <v>0</v>
      </c>
      <c r="AD161" s="587">
        <f>AB160*AC161*12*S161</f>
        <v>0</v>
      </c>
      <c r="AE161" s="476"/>
      <c r="AF161" s="581"/>
      <c r="AG161" s="725">
        <f t="shared" ref="AG161" si="169">T161</f>
        <v>1</v>
      </c>
      <c r="AH161" s="587">
        <f t="shared" ref="AH161" si="170">X161</f>
        <v>0</v>
      </c>
      <c r="AI161" s="587">
        <f>AG160*AH161*12*S161</f>
        <v>0</v>
      </c>
    </row>
    <row r="162" spans="2:35" s="502" customFormat="1" ht="14.4" x14ac:dyDescent="0.25">
      <c r="B162" s="532" t="s">
        <v>554</v>
      </c>
      <c r="C162" s="759" t="s">
        <v>68</v>
      </c>
      <c r="D162" s="759" t="s">
        <v>69</v>
      </c>
      <c r="E162" s="759" t="s">
        <v>162</v>
      </c>
      <c r="F162" s="531" t="s">
        <v>692</v>
      </c>
      <c r="G162" s="647"/>
      <c r="H162" s="762" t="s">
        <v>72</v>
      </c>
      <c r="I162" s="764" t="s">
        <v>691</v>
      </c>
      <c r="J162" s="764" t="s">
        <v>72</v>
      </c>
      <c r="K162" s="764" t="s">
        <v>112</v>
      </c>
      <c r="L162" s="764" t="s">
        <v>165</v>
      </c>
      <c r="M162" s="768" t="s">
        <v>77</v>
      </c>
      <c r="N162" s="649" t="s">
        <v>243</v>
      </c>
      <c r="O162" s="768" t="s">
        <v>79</v>
      </c>
      <c r="P162" s="768" t="s">
        <v>244</v>
      </c>
      <c r="Q162" s="650" t="str">
        <f>I162&amp;"-"&amp;N162&amp;"-"&amp;P162&amp;"-"&amp;36</f>
        <v>HEK_SAP-OSS-DSM-Silber-DR4-36</v>
      </c>
      <c r="R162" s="515"/>
      <c r="S162" s="510">
        <v>0.2</v>
      </c>
      <c r="T162" s="726">
        <v>1</v>
      </c>
      <c r="U162" s="726" t="s">
        <v>30</v>
      </c>
      <c r="V162" s="726">
        <v>36</v>
      </c>
      <c r="W162" s="726">
        <v>36</v>
      </c>
      <c r="X162" s="512"/>
      <c r="Y162" s="564">
        <f t="shared" si="92"/>
        <v>0</v>
      </c>
      <c r="Z162" s="473"/>
      <c r="AA162" s="580"/>
      <c r="AB162" s="726">
        <f t="shared" si="93"/>
        <v>1</v>
      </c>
      <c r="AC162" s="513">
        <f t="shared" si="95"/>
        <v>0</v>
      </c>
      <c r="AD162" s="513">
        <f t="shared" si="107"/>
        <v>0</v>
      </c>
      <c r="AE162" s="476"/>
      <c r="AF162" s="581"/>
      <c r="AG162" s="726">
        <f t="shared" si="94"/>
        <v>1</v>
      </c>
      <c r="AH162" s="513">
        <f t="shared" si="96"/>
        <v>0</v>
      </c>
      <c r="AI162" s="513">
        <f>AG162*AH162*12*S162</f>
        <v>0</v>
      </c>
    </row>
    <row r="163" spans="2:35" s="502" customFormat="1" ht="15" thickBot="1" x14ac:dyDescent="0.3">
      <c r="B163" s="651" t="s">
        <v>555</v>
      </c>
      <c r="C163" s="760" t="s">
        <v>68</v>
      </c>
      <c r="D163" s="760" t="s">
        <v>69</v>
      </c>
      <c r="E163" s="760" t="s">
        <v>162</v>
      </c>
      <c r="F163" s="605" t="s">
        <v>693</v>
      </c>
      <c r="G163" s="606"/>
      <c r="H163" s="763" t="s">
        <v>72</v>
      </c>
      <c r="I163" s="765" t="s">
        <v>691</v>
      </c>
      <c r="J163" s="765" t="s">
        <v>72</v>
      </c>
      <c r="K163" s="765" t="s">
        <v>112</v>
      </c>
      <c r="L163" s="765" t="s">
        <v>165</v>
      </c>
      <c r="M163" s="769" t="s">
        <v>77</v>
      </c>
      <c r="N163" s="584" t="s">
        <v>116</v>
      </c>
      <c r="O163" s="769" t="s">
        <v>79</v>
      </c>
      <c r="P163" s="769" t="s">
        <v>244</v>
      </c>
      <c r="Q163" s="652" t="str">
        <f>I163&amp;"-"&amp;N163&amp;"-"&amp;P163&amp;"-"&amp;36</f>
        <v>HEK_SAP-OSS-DSM-Gold-DR4-36</v>
      </c>
      <c r="R163" s="515"/>
      <c r="S163" s="586">
        <v>0.15</v>
      </c>
      <c r="T163" s="725">
        <v>1</v>
      </c>
      <c r="U163" s="725" t="s">
        <v>30</v>
      </c>
      <c r="V163" s="725">
        <v>36</v>
      </c>
      <c r="W163" s="725">
        <v>36</v>
      </c>
      <c r="X163" s="597"/>
      <c r="Y163" s="587">
        <f>S163*T162*V162*X163</f>
        <v>0</v>
      </c>
      <c r="Z163" s="473"/>
      <c r="AA163" s="580"/>
      <c r="AB163" s="725">
        <f t="shared" si="93"/>
        <v>1</v>
      </c>
      <c r="AC163" s="587">
        <f t="shared" si="95"/>
        <v>0</v>
      </c>
      <c r="AD163" s="587">
        <f>AB162*AC163*12*S163</f>
        <v>0</v>
      </c>
      <c r="AE163" s="476"/>
      <c r="AF163" s="581"/>
      <c r="AG163" s="725">
        <f t="shared" si="94"/>
        <v>1</v>
      </c>
      <c r="AH163" s="587">
        <f t="shared" si="96"/>
        <v>0</v>
      </c>
      <c r="AI163" s="587">
        <f>AG162*AH163*12*S163</f>
        <v>0</v>
      </c>
    </row>
    <row r="164" spans="2:35" s="502" customFormat="1" ht="14.4" x14ac:dyDescent="0.25">
      <c r="B164" s="532" t="s">
        <v>556</v>
      </c>
      <c r="C164" s="759" t="s">
        <v>68</v>
      </c>
      <c r="D164" s="759" t="s">
        <v>69</v>
      </c>
      <c r="E164" s="759" t="s">
        <v>162</v>
      </c>
      <c r="F164" s="531" t="s">
        <v>694</v>
      </c>
      <c r="G164" s="647"/>
      <c r="H164" s="762" t="s">
        <v>72</v>
      </c>
      <c r="I164" s="764" t="s">
        <v>695</v>
      </c>
      <c r="J164" s="764" t="s">
        <v>72</v>
      </c>
      <c r="K164" s="764" t="s">
        <v>112</v>
      </c>
      <c r="L164" s="764" t="s">
        <v>165</v>
      </c>
      <c r="M164" s="768" t="s">
        <v>77</v>
      </c>
      <c r="N164" s="649" t="s">
        <v>243</v>
      </c>
      <c r="O164" s="768" t="s">
        <v>79</v>
      </c>
      <c r="P164" s="768" t="s">
        <v>244</v>
      </c>
      <c r="Q164" s="650" t="str">
        <f>I164&amp;"-"&amp;N164&amp;"-"&amp;P164&amp;"-"&amp;12</f>
        <v>HEK_SAP-OSS-DSL-Silber-DR4-12</v>
      </c>
      <c r="R164" s="515"/>
      <c r="S164" s="510">
        <v>0.2</v>
      </c>
      <c r="T164" s="726">
        <v>1</v>
      </c>
      <c r="U164" s="726" t="s">
        <v>30</v>
      </c>
      <c r="V164" s="726">
        <v>12</v>
      </c>
      <c r="W164" s="726">
        <v>12</v>
      </c>
      <c r="X164" s="512"/>
      <c r="Y164" s="564">
        <f t="shared" ref="Y164" si="171">S164*T164*V164*X164</f>
        <v>0</v>
      </c>
      <c r="Z164" s="473"/>
      <c r="AA164" s="580"/>
      <c r="AB164" s="726">
        <f t="shared" ref="AB164" si="172">T164</f>
        <v>1</v>
      </c>
      <c r="AC164" s="513">
        <f t="shared" ref="AC164" si="173">X164</f>
        <v>0</v>
      </c>
      <c r="AD164" s="513">
        <f>AB164*AC164*12*S164</f>
        <v>0</v>
      </c>
      <c r="AE164" s="476"/>
      <c r="AF164" s="581"/>
      <c r="AG164" s="726">
        <f t="shared" ref="AG164" si="174">T164</f>
        <v>1</v>
      </c>
      <c r="AH164" s="513">
        <f t="shared" ref="AH164" si="175">X164</f>
        <v>0</v>
      </c>
      <c r="AI164" s="513">
        <f>AG164*AH164*12*S164</f>
        <v>0</v>
      </c>
    </row>
    <row r="165" spans="2:35" s="502" customFormat="1" ht="15" thickBot="1" x14ac:dyDescent="0.3">
      <c r="B165" s="651" t="s">
        <v>557</v>
      </c>
      <c r="C165" s="760" t="s">
        <v>68</v>
      </c>
      <c r="D165" s="760" t="s">
        <v>69</v>
      </c>
      <c r="E165" s="760" t="s">
        <v>162</v>
      </c>
      <c r="F165" s="605" t="s">
        <v>696</v>
      </c>
      <c r="G165" s="606"/>
      <c r="H165" s="763" t="s">
        <v>72</v>
      </c>
      <c r="I165" s="765" t="s">
        <v>695</v>
      </c>
      <c r="J165" s="765" t="s">
        <v>72</v>
      </c>
      <c r="K165" s="765" t="s">
        <v>112</v>
      </c>
      <c r="L165" s="765" t="s">
        <v>165</v>
      </c>
      <c r="M165" s="769" t="s">
        <v>77</v>
      </c>
      <c r="N165" s="584" t="s">
        <v>116</v>
      </c>
      <c r="O165" s="769" t="s">
        <v>79</v>
      </c>
      <c r="P165" s="769" t="s">
        <v>244</v>
      </c>
      <c r="Q165" s="652" t="str">
        <f>I165&amp;"-"&amp;N165&amp;"-"&amp;P165&amp;"-"&amp;12</f>
        <v>HEK_SAP-OSS-DSL-Gold-DR4-12</v>
      </c>
      <c r="R165" s="515"/>
      <c r="S165" s="586">
        <v>0.15</v>
      </c>
      <c r="T165" s="725">
        <v>1</v>
      </c>
      <c r="U165" s="725" t="s">
        <v>30</v>
      </c>
      <c r="V165" s="725">
        <v>12</v>
      </c>
      <c r="W165" s="725">
        <v>12</v>
      </c>
      <c r="X165" s="597"/>
      <c r="Y165" s="587">
        <f>S165*T164*V164*X165</f>
        <v>0</v>
      </c>
      <c r="Z165" s="473"/>
      <c r="AA165" s="580"/>
      <c r="AB165" s="725">
        <f t="shared" ref="AB165" si="176">T165</f>
        <v>1</v>
      </c>
      <c r="AC165" s="587">
        <f t="shared" ref="AC165" si="177">X165</f>
        <v>0</v>
      </c>
      <c r="AD165" s="587">
        <f>AB164*AC165*12*S165</f>
        <v>0</v>
      </c>
      <c r="AE165" s="476"/>
      <c r="AF165" s="581"/>
      <c r="AG165" s="725">
        <f t="shared" ref="AG165" si="178">T165</f>
        <v>1</v>
      </c>
      <c r="AH165" s="587">
        <f t="shared" ref="AH165" si="179">X165</f>
        <v>0</v>
      </c>
      <c r="AI165" s="587">
        <f>AG164*AH165*12*S165</f>
        <v>0</v>
      </c>
    </row>
    <row r="166" spans="2:35" s="502" customFormat="1" ht="14.4" x14ac:dyDescent="0.25">
      <c r="B166" s="532" t="s">
        <v>558</v>
      </c>
      <c r="C166" s="759" t="s">
        <v>68</v>
      </c>
      <c r="D166" s="759" t="s">
        <v>69</v>
      </c>
      <c r="E166" s="759" t="s">
        <v>162</v>
      </c>
      <c r="F166" s="531" t="s">
        <v>694</v>
      </c>
      <c r="G166" s="647"/>
      <c r="H166" s="762" t="s">
        <v>72</v>
      </c>
      <c r="I166" s="764" t="s">
        <v>695</v>
      </c>
      <c r="J166" s="764" t="s">
        <v>72</v>
      </c>
      <c r="K166" s="764" t="s">
        <v>112</v>
      </c>
      <c r="L166" s="764" t="s">
        <v>165</v>
      </c>
      <c r="M166" s="768" t="s">
        <v>77</v>
      </c>
      <c r="N166" s="649" t="s">
        <v>243</v>
      </c>
      <c r="O166" s="768" t="s">
        <v>79</v>
      </c>
      <c r="P166" s="768" t="s">
        <v>244</v>
      </c>
      <c r="Q166" s="650" t="str">
        <f>I166&amp;"-"&amp;N166&amp;"-"&amp;P166&amp;"-"&amp;36</f>
        <v>HEK_SAP-OSS-DSL-Silber-DR4-36</v>
      </c>
      <c r="R166" s="515"/>
      <c r="S166" s="510">
        <v>0.2</v>
      </c>
      <c r="T166" s="726">
        <v>1</v>
      </c>
      <c r="U166" s="726" t="s">
        <v>30</v>
      </c>
      <c r="V166" s="726">
        <v>36</v>
      </c>
      <c r="W166" s="726">
        <v>36</v>
      </c>
      <c r="X166" s="512"/>
      <c r="Y166" s="564">
        <f t="shared" si="92"/>
        <v>0</v>
      </c>
      <c r="Z166" s="473"/>
      <c r="AA166" s="580"/>
      <c r="AB166" s="726">
        <f t="shared" si="93"/>
        <v>1</v>
      </c>
      <c r="AC166" s="513">
        <f t="shared" si="95"/>
        <v>0</v>
      </c>
      <c r="AD166" s="513">
        <f>AB166*AC166*12*S166</f>
        <v>0</v>
      </c>
      <c r="AE166" s="476"/>
      <c r="AF166" s="581"/>
      <c r="AG166" s="726">
        <f t="shared" si="94"/>
        <v>1</v>
      </c>
      <c r="AH166" s="513">
        <f t="shared" si="96"/>
        <v>0</v>
      </c>
      <c r="AI166" s="513">
        <f>AG166*AH166*12*S166</f>
        <v>0</v>
      </c>
    </row>
    <row r="167" spans="2:35" s="502" customFormat="1" ht="15" thickBot="1" x14ac:dyDescent="0.3">
      <c r="B167" s="651" t="s">
        <v>559</v>
      </c>
      <c r="C167" s="760" t="s">
        <v>68</v>
      </c>
      <c r="D167" s="760" t="s">
        <v>69</v>
      </c>
      <c r="E167" s="760" t="s">
        <v>162</v>
      </c>
      <c r="F167" s="605" t="s">
        <v>696</v>
      </c>
      <c r="G167" s="606"/>
      <c r="H167" s="763" t="s">
        <v>72</v>
      </c>
      <c r="I167" s="765" t="s">
        <v>695</v>
      </c>
      <c r="J167" s="765" t="s">
        <v>72</v>
      </c>
      <c r="K167" s="765" t="s">
        <v>112</v>
      </c>
      <c r="L167" s="765" t="s">
        <v>165</v>
      </c>
      <c r="M167" s="769" t="s">
        <v>77</v>
      </c>
      <c r="N167" s="584" t="s">
        <v>116</v>
      </c>
      <c r="O167" s="769" t="s">
        <v>79</v>
      </c>
      <c r="P167" s="769" t="s">
        <v>244</v>
      </c>
      <c r="Q167" s="652" t="str">
        <f>I167&amp;"-"&amp;N167&amp;"-"&amp;P167&amp;"-"&amp;36</f>
        <v>HEK_SAP-OSS-DSL-Gold-DR4-36</v>
      </c>
      <c r="R167" s="515"/>
      <c r="S167" s="586">
        <v>0.15</v>
      </c>
      <c r="T167" s="725">
        <v>1</v>
      </c>
      <c r="U167" s="725" t="s">
        <v>30</v>
      </c>
      <c r="V167" s="725">
        <v>36</v>
      </c>
      <c r="W167" s="725">
        <v>36</v>
      </c>
      <c r="X167" s="597"/>
      <c r="Y167" s="587">
        <f>S167*T166*V166*X167</f>
        <v>0</v>
      </c>
      <c r="Z167" s="473"/>
      <c r="AA167" s="580"/>
      <c r="AB167" s="725">
        <f t="shared" si="93"/>
        <v>1</v>
      </c>
      <c r="AC167" s="587">
        <f t="shared" si="95"/>
        <v>0</v>
      </c>
      <c r="AD167" s="587">
        <f>AB166*AC167*12*S167</f>
        <v>0</v>
      </c>
      <c r="AE167" s="476"/>
      <c r="AF167" s="581"/>
      <c r="AG167" s="725">
        <f t="shared" si="94"/>
        <v>1</v>
      </c>
      <c r="AH167" s="587">
        <f t="shared" si="96"/>
        <v>0</v>
      </c>
      <c r="AI167" s="587">
        <f>AG166*AH167*12*S167</f>
        <v>0</v>
      </c>
    </row>
    <row r="168" spans="2:35" s="502" customFormat="1" x14ac:dyDescent="0.25">
      <c r="B168" s="528"/>
      <c r="C168" s="528"/>
      <c r="D168" s="528"/>
      <c r="E168" s="528"/>
      <c r="F168" s="528" t="str">
        <f>"Zwischensumme "&amp;E130</f>
        <v>Zwischensumme Optionales Standard-Sizing</v>
      </c>
      <c r="G168" s="528"/>
      <c r="H168" s="554"/>
      <c r="I168" s="528"/>
      <c r="J168" s="528"/>
      <c r="K168" s="528"/>
      <c r="L168" s="528"/>
      <c r="M168" s="528"/>
      <c r="N168" s="528"/>
      <c r="O168" s="528"/>
      <c r="P168" s="528"/>
      <c r="Q168" s="528"/>
      <c r="S168" s="528"/>
      <c r="T168" s="528"/>
      <c r="U168" s="528"/>
      <c r="V168" s="528"/>
      <c r="W168" s="528"/>
      <c r="X168" s="528"/>
      <c r="Y168" s="602">
        <f>SUM(Y128:Y167)</f>
        <v>0</v>
      </c>
      <c r="Z168" s="473"/>
      <c r="AA168" s="580"/>
      <c r="AB168" s="528"/>
      <c r="AC168" s="528"/>
      <c r="AD168" s="529">
        <f>SUM(AD128:AD167)</f>
        <v>0</v>
      </c>
      <c r="AE168" s="476"/>
      <c r="AF168" s="581"/>
      <c r="AG168" s="528"/>
      <c r="AH168" s="528"/>
      <c r="AI168" s="529">
        <f>SUM(AI128:AI167)</f>
        <v>0</v>
      </c>
    </row>
    <row r="169" spans="2:35" s="515" customFormat="1" ht="14.4" x14ac:dyDescent="0.25">
      <c r="B169" s="503" t="s">
        <v>235</v>
      </c>
      <c r="C169" s="504" t="s">
        <v>68</v>
      </c>
      <c r="D169" s="504" t="s">
        <v>69</v>
      </c>
      <c r="E169" s="504" t="s">
        <v>236</v>
      </c>
      <c r="F169" s="514" t="s">
        <v>237</v>
      </c>
      <c r="G169" s="647"/>
      <c r="H169" s="653" t="s">
        <v>72</v>
      </c>
      <c r="I169" s="507" t="s">
        <v>697</v>
      </c>
      <c r="J169" s="508" t="s">
        <v>72</v>
      </c>
      <c r="K169" s="508" t="s">
        <v>112</v>
      </c>
      <c r="L169" s="508" t="s">
        <v>165</v>
      </c>
      <c r="M169" s="509" t="s">
        <v>77</v>
      </c>
      <c r="N169" s="509" t="s">
        <v>114</v>
      </c>
      <c r="O169" s="509" t="s">
        <v>79</v>
      </c>
      <c r="P169" s="509" t="s">
        <v>166</v>
      </c>
      <c r="Q169" s="650" t="str">
        <f t="shared" ref="Q169" si="180">I169&amp;"-"&amp;N169&amp;"-"&amp;P169</f>
        <v>HEK_IS-CS-VS-WLS-Bronze-DR1</v>
      </c>
      <c r="S169" s="510">
        <v>0.25</v>
      </c>
      <c r="T169" s="511">
        <v>1</v>
      </c>
      <c r="U169" s="511" t="s">
        <v>30</v>
      </c>
      <c r="V169" s="511">
        <v>12</v>
      </c>
      <c r="W169" s="511">
        <v>12</v>
      </c>
      <c r="X169" s="512"/>
      <c r="Y169" s="513">
        <f>S169*T169*V169*X169</f>
        <v>0</v>
      </c>
      <c r="Z169" s="473"/>
      <c r="AA169" s="580"/>
      <c r="AB169" s="511">
        <f t="shared" ref="AB169" si="181">T169</f>
        <v>1</v>
      </c>
      <c r="AC169" s="513">
        <f>X169</f>
        <v>0</v>
      </c>
      <c r="AD169" s="513">
        <f t="shared" ref="AD169" si="182">AB169*AC169*12*S169</f>
        <v>0</v>
      </c>
      <c r="AE169" s="476"/>
      <c r="AF169" s="581"/>
      <c r="AG169" s="511">
        <f t="shared" ref="AG169" si="183">T169</f>
        <v>1</v>
      </c>
      <c r="AH169" s="513">
        <f>X169</f>
        <v>0</v>
      </c>
      <c r="AI169" s="513">
        <f t="shared" ref="AI169:AI187" si="184">AG169*AH169*12*S169</f>
        <v>0</v>
      </c>
    </row>
    <row r="170" spans="2:35" s="515" customFormat="1" ht="14.4" x14ac:dyDescent="0.25">
      <c r="B170" s="503" t="s">
        <v>239</v>
      </c>
      <c r="C170" s="504" t="s">
        <v>68</v>
      </c>
      <c r="D170" s="504" t="s">
        <v>69</v>
      </c>
      <c r="E170" s="504" t="s">
        <v>236</v>
      </c>
      <c r="F170" s="514" t="s">
        <v>237</v>
      </c>
      <c r="G170" s="647"/>
      <c r="H170" s="653" t="s">
        <v>72</v>
      </c>
      <c r="I170" s="507" t="s">
        <v>697</v>
      </c>
      <c r="J170" s="508" t="s">
        <v>72</v>
      </c>
      <c r="K170" s="508" t="s">
        <v>112</v>
      </c>
      <c r="L170" s="508" t="s">
        <v>165</v>
      </c>
      <c r="M170" s="509" t="s">
        <v>77</v>
      </c>
      <c r="N170" s="509" t="s">
        <v>116</v>
      </c>
      <c r="O170" s="509" t="s">
        <v>79</v>
      </c>
      <c r="P170" s="509" t="s">
        <v>160</v>
      </c>
      <c r="Q170" s="650" t="str">
        <f t="shared" ref="Q170:Q185" si="185">I170&amp;"-"&amp;N170&amp;"-"&amp;P170</f>
        <v>HEK_IS-CS-VS-WLS-Gold-DR5</v>
      </c>
      <c r="S170" s="510">
        <v>0.25</v>
      </c>
      <c r="T170" s="511">
        <v>1</v>
      </c>
      <c r="U170" s="511" t="s">
        <v>30</v>
      </c>
      <c r="V170" s="511">
        <v>12</v>
      </c>
      <c r="W170" s="511">
        <v>12</v>
      </c>
      <c r="X170" s="512"/>
      <c r="Y170" s="513">
        <f>S170*T170*V170*X170</f>
        <v>0</v>
      </c>
      <c r="Z170" s="473"/>
      <c r="AA170" s="580"/>
      <c r="AB170" s="511">
        <f t="shared" ref="AB170:AB187" si="186">T170</f>
        <v>1</v>
      </c>
      <c r="AC170" s="513">
        <f>X170</f>
        <v>0</v>
      </c>
      <c r="AD170" s="513">
        <f t="shared" si="107"/>
        <v>0</v>
      </c>
      <c r="AE170" s="476"/>
      <c r="AF170" s="581"/>
      <c r="AG170" s="511">
        <f t="shared" ref="AG170:AG187" si="187">T170</f>
        <v>1</v>
      </c>
      <c r="AH170" s="513">
        <f>X170</f>
        <v>0</v>
      </c>
      <c r="AI170" s="513">
        <f t="shared" si="184"/>
        <v>0</v>
      </c>
    </row>
    <row r="171" spans="2:35" s="515" customFormat="1" ht="14.4" x14ac:dyDescent="0.25">
      <c r="B171" s="503" t="s">
        <v>242</v>
      </c>
      <c r="C171" s="504" t="s">
        <v>68</v>
      </c>
      <c r="D171" s="504" t="s">
        <v>69</v>
      </c>
      <c r="E171" s="504" t="s">
        <v>236</v>
      </c>
      <c r="F171" s="514" t="s">
        <v>240</v>
      </c>
      <c r="G171" s="647"/>
      <c r="H171" s="653" t="s">
        <v>72</v>
      </c>
      <c r="I171" s="507" t="s">
        <v>698</v>
      </c>
      <c r="J171" s="508" t="s">
        <v>72</v>
      </c>
      <c r="K171" s="508" t="s">
        <v>112</v>
      </c>
      <c r="L171" s="508" t="s">
        <v>165</v>
      </c>
      <c r="M171" s="509" t="s">
        <v>77</v>
      </c>
      <c r="N171" s="509" t="s">
        <v>114</v>
      </c>
      <c r="O171" s="509" t="s">
        <v>79</v>
      </c>
      <c r="P171" s="509" t="s">
        <v>166</v>
      </c>
      <c r="Q171" s="650" t="str">
        <f t="shared" si="185"/>
        <v>HEK_IS-CS-VS-WLM-Bronze-DR1</v>
      </c>
      <c r="S171" s="510">
        <v>0.8</v>
      </c>
      <c r="T171" s="511">
        <v>1</v>
      </c>
      <c r="U171" s="511" t="s">
        <v>30</v>
      </c>
      <c r="V171" s="511">
        <v>12</v>
      </c>
      <c r="W171" s="511">
        <v>12</v>
      </c>
      <c r="X171" s="512"/>
      <c r="Y171" s="513">
        <f t="shared" ref="Y171:Y187" si="188">S171*T171*V171*X171</f>
        <v>0</v>
      </c>
      <c r="Z171" s="473"/>
      <c r="AA171" s="580"/>
      <c r="AB171" s="511">
        <f t="shared" si="186"/>
        <v>1</v>
      </c>
      <c r="AC171" s="513">
        <f t="shared" ref="AC171:AC187" si="189">X171</f>
        <v>0</v>
      </c>
      <c r="AD171" s="513">
        <f t="shared" si="107"/>
        <v>0</v>
      </c>
      <c r="AE171" s="476"/>
      <c r="AF171" s="581"/>
      <c r="AG171" s="511">
        <f t="shared" si="187"/>
        <v>1</v>
      </c>
      <c r="AH171" s="513">
        <f t="shared" ref="AH171:AH187" si="190">X171</f>
        <v>0</v>
      </c>
      <c r="AI171" s="513">
        <f t="shared" si="184"/>
        <v>0</v>
      </c>
    </row>
    <row r="172" spans="2:35" s="515" customFormat="1" ht="14.4" x14ac:dyDescent="0.25">
      <c r="B172" s="503" t="s">
        <v>245</v>
      </c>
      <c r="C172" s="504" t="s">
        <v>68</v>
      </c>
      <c r="D172" s="504" t="s">
        <v>69</v>
      </c>
      <c r="E172" s="504" t="s">
        <v>236</v>
      </c>
      <c r="F172" s="514" t="s">
        <v>240</v>
      </c>
      <c r="G172" s="647"/>
      <c r="H172" s="653" t="s">
        <v>72</v>
      </c>
      <c r="I172" s="507" t="s">
        <v>698</v>
      </c>
      <c r="J172" s="508" t="s">
        <v>72</v>
      </c>
      <c r="K172" s="508" t="s">
        <v>112</v>
      </c>
      <c r="L172" s="508" t="s">
        <v>165</v>
      </c>
      <c r="M172" s="509" t="s">
        <v>77</v>
      </c>
      <c r="N172" s="509" t="s">
        <v>243</v>
      </c>
      <c r="O172" s="509" t="s">
        <v>79</v>
      </c>
      <c r="P172" s="509" t="s">
        <v>244</v>
      </c>
      <c r="Q172" s="650" t="str">
        <f t="shared" si="185"/>
        <v>HEK_IS-CS-VS-WLM-Silber-DR4</v>
      </c>
      <c r="S172" s="510">
        <v>0.8</v>
      </c>
      <c r="T172" s="511">
        <v>2</v>
      </c>
      <c r="U172" s="511" t="s">
        <v>30</v>
      </c>
      <c r="V172" s="511">
        <v>36</v>
      </c>
      <c r="W172" s="511">
        <v>12</v>
      </c>
      <c r="X172" s="512"/>
      <c r="Y172" s="513">
        <f t="shared" si="188"/>
        <v>0</v>
      </c>
      <c r="Z172" s="473"/>
      <c r="AA172" s="580"/>
      <c r="AB172" s="511">
        <f t="shared" si="186"/>
        <v>2</v>
      </c>
      <c r="AC172" s="513">
        <f t="shared" si="189"/>
        <v>0</v>
      </c>
      <c r="AD172" s="513">
        <f t="shared" si="107"/>
        <v>0</v>
      </c>
      <c r="AE172" s="476"/>
      <c r="AF172" s="581"/>
      <c r="AG172" s="511">
        <f t="shared" si="187"/>
        <v>2</v>
      </c>
      <c r="AH172" s="513">
        <f t="shared" si="190"/>
        <v>0</v>
      </c>
      <c r="AI172" s="513">
        <f t="shared" si="184"/>
        <v>0</v>
      </c>
    </row>
    <row r="173" spans="2:35" s="515" customFormat="1" ht="14.4" x14ac:dyDescent="0.25">
      <c r="B173" s="503" t="s">
        <v>246</v>
      </c>
      <c r="C173" s="504" t="s">
        <v>68</v>
      </c>
      <c r="D173" s="504" t="s">
        <v>69</v>
      </c>
      <c r="E173" s="504" t="s">
        <v>236</v>
      </c>
      <c r="F173" s="514" t="s">
        <v>240</v>
      </c>
      <c r="G173" s="647"/>
      <c r="H173" s="653" t="s">
        <v>72</v>
      </c>
      <c r="I173" s="507" t="s">
        <v>698</v>
      </c>
      <c r="J173" s="508" t="s">
        <v>72</v>
      </c>
      <c r="K173" s="508" t="s">
        <v>112</v>
      </c>
      <c r="L173" s="508" t="s">
        <v>165</v>
      </c>
      <c r="M173" s="509" t="s">
        <v>77</v>
      </c>
      <c r="N173" s="509" t="s">
        <v>116</v>
      </c>
      <c r="O173" s="509" t="s">
        <v>79</v>
      </c>
      <c r="P173" s="509" t="s">
        <v>160</v>
      </c>
      <c r="Q173" s="650" t="str">
        <f t="shared" si="185"/>
        <v>HEK_IS-CS-VS-WLM-Gold-DR5</v>
      </c>
      <c r="S173" s="510">
        <v>0.8</v>
      </c>
      <c r="T173" s="511">
        <v>1</v>
      </c>
      <c r="U173" s="511" t="s">
        <v>30</v>
      </c>
      <c r="V173" s="511">
        <v>36</v>
      </c>
      <c r="W173" s="511">
        <v>12</v>
      </c>
      <c r="X173" s="512"/>
      <c r="Y173" s="513">
        <f t="shared" si="188"/>
        <v>0</v>
      </c>
      <c r="Z173" s="473"/>
      <c r="AA173" s="580"/>
      <c r="AB173" s="511">
        <f t="shared" si="186"/>
        <v>1</v>
      </c>
      <c r="AC173" s="513">
        <f t="shared" si="189"/>
        <v>0</v>
      </c>
      <c r="AD173" s="513">
        <f t="shared" si="107"/>
        <v>0</v>
      </c>
      <c r="AE173" s="476"/>
      <c r="AF173" s="581"/>
      <c r="AG173" s="511">
        <f t="shared" si="187"/>
        <v>1</v>
      </c>
      <c r="AH173" s="513">
        <f t="shared" si="190"/>
        <v>0</v>
      </c>
      <c r="AI173" s="513">
        <f t="shared" si="184"/>
        <v>0</v>
      </c>
    </row>
    <row r="174" spans="2:35" s="515" customFormat="1" ht="14.4" x14ac:dyDescent="0.25">
      <c r="B174" s="516" t="s">
        <v>249</v>
      </c>
      <c r="C174" s="517" t="s">
        <v>68</v>
      </c>
      <c r="D174" s="517" t="s">
        <v>69</v>
      </c>
      <c r="E174" s="582" t="s">
        <v>637</v>
      </c>
      <c r="F174" s="535"/>
      <c r="G174" s="535"/>
      <c r="H174" s="654"/>
      <c r="I174" s="520"/>
      <c r="J174" s="521"/>
      <c r="K174" s="521"/>
      <c r="L174" s="521"/>
      <c r="M174" s="522"/>
      <c r="N174" s="522"/>
      <c r="O174" s="522"/>
      <c r="P174" s="522"/>
      <c r="Q174" s="520"/>
      <c r="S174" s="523"/>
      <c r="T174" s="524"/>
      <c r="U174" s="524"/>
      <c r="V174" s="524"/>
      <c r="W174" s="524"/>
      <c r="X174" s="525"/>
      <c r="Y174" s="526"/>
      <c r="Z174" s="473"/>
      <c r="AA174" s="580"/>
      <c r="AB174" s="524"/>
      <c r="AC174" s="525"/>
      <c r="AD174" s="526"/>
      <c r="AE174" s="476"/>
      <c r="AF174" s="581"/>
      <c r="AG174" s="524"/>
      <c r="AH174" s="525"/>
      <c r="AI174" s="526"/>
    </row>
    <row r="175" spans="2:35" s="515" customFormat="1" ht="14.4" x14ac:dyDescent="0.25">
      <c r="B175" s="503" t="s">
        <v>252</v>
      </c>
      <c r="C175" s="504" t="s">
        <v>68</v>
      </c>
      <c r="D175" s="504" t="s">
        <v>69</v>
      </c>
      <c r="E175" s="504" t="s">
        <v>236</v>
      </c>
      <c r="F175" s="514" t="s">
        <v>247</v>
      </c>
      <c r="G175" s="647"/>
      <c r="H175" s="653" t="s">
        <v>72</v>
      </c>
      <c r="I175" s="507" t="s">
        <v>699</v>
      </c>
      <c r="J175" s="508" t="s">
        <v>72</v>
      </c>
      <c r="K175" s="508" t="s">
        <v>112</v>
      </c>
      <c r="L175" s="508" t="s">
        <v>165</v>
      </c>
      <c r="M175" s="509" t="s">
        <v>77</v>
      </c>
      <c r="N175" s="509" t="s">
        <v>243</v>
      </c>
      <c r="O175" s="509" t="s">
        <v>79</v>
      </c>
      <c r="P175" s="509" t="s">
        <v>160</v>
      </c>
      <c r="Q175" s="650" t="str">
        <f t="shared" ref="Q175" si="191">I175&amp;"-"&amp;N175&amp;"-"&amp;P175</f>
        <v>HEK_IS-CS-VS-WLL-Silber-DR5</v>
      </c>
      <c r="S175" s="510">
        <v>0.25</v>
      </c>
      <c r="T175" s="511">
        <v>2</v>
      </c>
      <c r="U175" s="511" t="s">
        <v>30</v>
      </c>
      <c r="V175" s="511">
        <v>36</v>
      </c>
      <c r="W175" s="511">
        <v>12</v>
      </c>
      <c r="X175" s="512"/>
      <c r="Y175" s="513">
        <f t="shared" ref="Y175" si="192">S175*T175*V175*X175</f>
        <v>0</v>
      </c>
      <c r="Z175" s="473"/>
      <c r="AA175" s="580"/>
      <c r="AB175" s="511">
        <f t="shared" ref="AB175" si="193">T175</f>
        <v>2</v>
      </c>
      <c r="AC175" s="513">
        <f t="shared" ref="AC175" si="194">X175</f>
        <v>0</v>
      </c>
      <c r="AD175" s="513">
        <f t="shared" ref="AD175" si="195">AB175*AC175*12*S175</f>
        <v>0</v>
      </c>
      <c r="AE175" s="476"/>
      <c r="AF175" s="581"/>
      <c r="AG175" s="511">
        <f t="shared" ref="AG175" si="196">T175</f>
        <v>2</v>
      </c>
      <c r="AH175" s="513">
        <f t="shared" ref="AH175" si="197">X175</f>
        <v>0</v>
      </c>
      <c r="AI175" s="513">
        <f t="shared" si="184"/>
        <v>0</v>
      </c>
    </row>
    <row r="176" spans="2:35" s="515" customFormat="1" ht="14.4" x14ac:dyDescent="0.25">
      <c r="B176" s="503" t="s">
        <v>255</v>
      </c>
      <c r="C176" s="504" t="s">
        <v>68</v>
      </c>
      <c r="D176" s="504" t="s">
        <v>69</v>
      </c>
      <c r="E176" s="504" t="s">
        <v>236</v>
      </c>
      <c r="F176" s="514" t="s">
        <v>247</v>
      </c>
      <c r="G176" s="647"/>
      <c r="H176" s="653" t="s">
        <v>72</v>
      </c>
      <c r="I176" s="507" t="s">
        <v>699</v>
      </c>
      <c r="J176" s="508" t="s">
        <v>72</v>
      </c>
      <c r="K176" s="508" t="s">
        <v>112</v>
      </c>
      <c r="L176" s="508" t="s">
        <v>165</v>
      </c>
      <c r="M176" s="509" t="s">
        <v>77</v>
      </c>
      <c r="N176" s="509" t="s">
        <v>116</v>
      </c>
      <c r="O176" s="509" t="s">
        <v>79</v>
      </c>
      <c r="P176" s="509" t="s">
        <v>160</v>
      </c>
      <c r="Q176" s="650" t="str">
        <f t="shared" si="185"/>
        <v>HEK_IS-CS-VS-WLL-Gold-DR5</v>
      </c>
      <c r="S176" s="510">
        <v>0.25</v>
      </c>
      <c r="T176" s="511">
        <v>8</v>
      </c>
      <c r="U176" s="511" t="s">
        <v>30</v>
      </c>
      <c r="V176" s="511">
        <v>36</v>
      </c>
      <c r="W176" s="511">
        <v>12</v>
      </c>
      <c r="X176" s="512"/>
      <c r="Y176" s="513">
        <f t="shared" si="188"/>
        <v>0</v>
      </c>
      <c r="Z176" s="473"/>
      <c r="AA176" s="580"/>
      <c r="AB176" s="511">
        <f t="shared" si="186"/>
        <v>8</v>
      </c>
      <c r="AC176" s="513">
        <f t="shared" si="189"/>
        <v>0</v>
      </c>
      <c r="AD176" s="513">
        <f t="shared" si="107"/>
        <v>0</v>
      </c>
      <c r="AE176" s="476"/>
      <c r="AF176" s="581"/>
      <c r="AG176" s="511">
        <f t="shared" si="187"/>
        <v>8</v>
      </c>
      <c r="AH176" s="513">
        <f t="shared" si="190"/>
        <v>0</v>
      </c>
      <c r="AI176" s="513">
        <f t="shared" si="184"/>
        <v>0</v>
      </c>
    </row>
    <row r="177" spans="2:35" s="515" customFormat="1" ht="14.4" x14ac:dyDescent="0.25">
      <c r="B177" s="503" t="s">
        <v>258</v>
      </c>
      <c r="C177" s="504" t="s">
        <v>68</v>
      </c>
      <c r="D177" s="504" t="s">
        <v>69</v>
      </c>
      <c r="E177" s="504" t="s">
        <v>236</v>
      </c>
      <c r="F177" s="514" t="s">
        <v>250</v>
      </c>
      <c r="G177" s="647"/>
      <c r="H177" s="653" t="s">
        <v>72</v>
      </c>
      <c r="I177" s="507" t="s">
        <v>700</v>
      </c>
      <c r="J177" s="508" t="s">
        <v>72</v>
      </c>
      <c r="K177" s="508" t="s">
        <v>112</v>
      </c>
      <c r="L177" s="508" t="s">
        <v>165</v>
      </c>
      <c r="M177" s="509" t="s">
        <v>77</v>
      </c>
      <c r="N177" s="509" t="s">
        <v>116</v>
      </c>
      <c r="O177" s="509" t="s">
        <v>79</v>
      </c>
      <c r="P177" s="509" t="s">
        <v>160</v>
      </c>
      <c r="Q177" s="650" t="str">
        <f t="shared" si="185"/>
        <v>HEK_IS-CS-VS-WLX-Gold-DR5</v>
      </c>
      <c r="S177" s="510">
        <v>0.1</v>
      </c>
      <c r="T177" s="511">
        <v>1</v>
      </c>
      <c r="U177" s="511" t="s">
        <v>30</v>
      </c>
      <c r="V177" s="511">
        <v>36</v>
      </c>
      <c r="W177" s="511">
        <v>36</v>
      </c>
      <c r="X177" s="512"/>
      <c r="Y177" s="513">
        <f t="shared" si="188"/>
        <v>0</v>
      </c>
      <c r="Z177" s="473"/>
      <c r="AA177" s="580"/>
      <c r="AB177" s="511">
        <f t="shared" si="186"/>
        <v>1</v>
      </c>
      <c r="AC177" s="513">
        <f t="shared" si="189"/>
        <v>0</v>
      </c>
      <c r="AD177" s="513">
        <f t="shared" si="107"/>
        <v>0</v>
      </c>
      <c r="AE177" s="476"/>
      <c r="AF177" s="581"/>
      <c r="AG177" s="511">
        <f t="shared" si="187"/>
        <v>1</v>
      </c>
      <c r="AH177" s="513">
        <f t="shared" si="190"/>
        <v>0</v>
      </c>
      <c r="AI177" s="513">
        <f t="shared" si="184"/>
        <v>0</v>
      </c>
    </row>
    <row r="178" spans="2:35" s="515" customFormat="1" ht="14.4" x14ac:dyDescent="0.25">
      <c r="B178" s="503" t="s">
        <v>261</v>
      </c>
      <c r="C178" s="504" t="s">
        <v>68</v>
      </c>
      <c r="D178" s="504" t="s">
        <v>69</v>
      </c>
      <c r="E178" s="504" t="s">
        <v>236</v>
      </c>
      <c r="F178" s="514" t="s">
        <v>253</v>
      </c>
      <c r="G178" s="647"/>
      <c r="H178" s="653" t="s">
        <v>72</v>
      </c>
      <c r="I178" s="507" t="s">
        <v>701</v>
      </c>
      <c r="J178" s="508" t="s">
        <v>72</v>
      </c>
      <c r="K178" s="508" t="s">
        <v>112</v>
      </c>
      <c r="L178" s="508" t="s">
        <v>165</v>
      </c>
      <c r="M178" s="509" t="s">
        <v>77</v>
      </c>
      <c r="N178" s="509" t="s">
        <v>116</v>
      </c>
      <c r="O178" s="509" t="s">
        <v>79</v>
      </c>
      <c r="P178" s="509" t="s">
        <v>160</v>
      </c>
      <c r="Q178" s="650" t="str">
        <f t="shared" si="185"/>
        <v>HEK_IS-CS-VS-WLE-Gold-DR5</v>
      </c>
      <c r="S178" s="510">
        <v>0.1</v>
      </c>
      <c r="T178" s="511">
        <v>1</v>
      </c>
      <c r="U178" s="511" t="s">
        <v>30</v>
      </c>
      <c r="V178" s="511">
        <v>36</v>
      </c>
      <c r="W178" s="511">
        <v>36</v>
      </c>
      <c r="X178" s="512"/>
      <c r="Y178" s="513">
        <f t="shared" si="188"/>
        <v>0</v>
      </c>
      <c r="Z178" s="473"/>
      <c r="AA178" s="580"/>
      <c r="AB178" s="511">
        <f t="shared" si="186"/>
        <v>1</v>
      </c>
      <c r="AC178" s="513">
        <f t="shared" si="189"/>
        <v>0</v>
      </c>
      <c r="AD178" s="513">
        <f t="shared" si="107"/>
        <v>0</v>
      </c>
      <c r="AE178" s="476"/>
      <c r="AF178" s="581"/>
      <c r="AG178" s="511">
        <f t="shared" si="187"/>
        <v>1</v>
      </c>
      <c r="AH178" s="513">
        <f t="shared" si="190"/>
        <v>0</v>
      </c>
      <c r="AI178" s="513">
        <f t="shared" si="184"/>
        <v>0</v>
      </c>
    </row>
    <row r="179" spans="2:35" s="515" customFormat="1" ht="14.4" x14ac:dyDescent="0.25">
      <c r="B179" s="503" t="s">
        <v>264</v>
      </c>
      <c r="C179" s="504" t="s">
        <v>68</v>
      </c>
      <c r="D179" s="504" t="s">
        <v>69</v>
      </c>
      <c r="E179" s="504" t="s">
        <v>236</v>
      </c>
      <c r="F179" s="514" t="s">
        <v>256</v>
      </c>
      <c r="G179" s="647"/>
      <c r="H179" s="653" t="s">
        <v>72</v>
      </c>
      <c r="I179" s="507" t="s">
        <v>702</v>
      </c>
      <c r="J179" s="508" t="s">
        <v>72</v>
      </c>
      <c r="K179" s="508" t="s">
        <v>112</v>
      </c>
      <c r="L179" s="508" t="s">
        <v>165</v>
      </c>
      <c r="M179" s="509" t="s">
        <v>77</v>
      </c>
      <c r="N179" s="509" t="s">
        <v>116</v>
      </c>
      <c r="O179" s="509" t="s">
        <v>79</v>
      </c>
      <c r="P179" s="509" t="s">
        <v>160</v>
      </c>
      <c r="Q179" s="650" t="str">
        <f t="shared" si="185"/>
        <v>HEK_IS-CS-VS-WLP-Gold-DR5</v>
      </c>
      <c r="S179" s="510">
        <v>0.1</v>
      </c>
      <c r="T179" s="511">
        <v>1</v>
      </c>
      <c r="U179" s="511" t="s">
        <v>30</v>
      </c>
      <c r="V179" s="511">
        <v>36</v>
      </c>
      <c r="W179" s="511">
        <v>36</v>
      </c>
      <c r="X179" s="512"/>
      <c r="Y179" s="513">
        <f t="shared" si="188"/>
        <v>0</v>
      </c>
      <c r="Z179" s="473"/>
      <c r="AA179" s="580"/>
      <c r="AB179" s="511">
        <f t="shared" si="186"/>
        <v>1</v>
      </c>
      <c r="AC179" s="513">
        <f t="shared" si="189"/>
        <v>0</v>
      </c>
      <c r="AD179" s="513">
        <f t="shared" si="107"/>
        <v>0</v>
      </c>
      <c r="AE179" s="476"/>
      <c r="AF179" s="581"/>
      <c r="AG179" s="511">
        <f t="shared" si="187"/>
        <v>1</v>
      </c>
      <c r="AH179" s="513">
        <f t="shared" si="190"/>
        <v>0</v>
      </c>
      <c r="AI179" s="513">
        <f t="shared" si="184"/>
        <v>0</v>
      </c>
    </row>
    <row r="180" spans="2:35" s="515" customFormat="1" ht="14.4" x14ac:dyDescent="0.25">
      <c r="B180" s="503" t="s">
        <v>267</v>
      </c>
      <c r="C180" s="504" t="s">
        <v>68</v>
      </c>
      <c r="D180" s="504" t="s">
        <v>69</v>
      </c>
      <c r="E180" s="504" t="s">
        <v>236</v>
      </c>
      <c r="F180" s="514" t="s">
        <v>259</v>
      </c>
      <c r="G180" s="647"/>
      <c r="H180" s="653" t="s">
        <v>72</v>
      </c>
      <c r="I180" s="507" t="s">
        <v>703</v>
      </c>
      <c r="J180" s="508" t="s">
        <v>72</v>
      </c>
      <c r="K180" s="508" t="s">
        <v>112</v>
      </c>
      <c r="L180" s="508" t="s">
        <v>165</v>
      </c>
      <c r="M180" s="509" t="s">
        <v>77</v>
      </c>
      <c r="N180" s="509" t="s">
        <v>116</v>
      </c>
      <c r="O180" s="509" t="s">
        <v>79</v>
      </c>
      <c r="P180" s="509" t="s">
        <v>160</v>
      </c>
      <c r="Q180" s="650" t="str">
        <f t="shared" si="185"/>
        <v>HEK_IS-CS-VS-WPR-Gold-DR5</v>
      </c>
      <c r="S180" s="510">
        <v>0.1</v>
      </c>
      <c r="T180" s="511">
        <v>1</v>
      </c>
      <c r="U180" s="511" t="s">
        <v>30</v>
      </c>
      <c r="V180" s="511">
        <v>36</v>
      </c>
      <c r="W180" s="511">
        <v>36</v>
      </c>
      <c r="X180" s="512"/>
      <c r="Y180" s="513">
        <f t="shared" si="188"/>
        <v>0</v>
      </c>
      <c r="Z180" s="473"/>
      <c r="AA180" s="580"/>
      <c r="AB180" s="511">
        <f t="shared" si="186"/>
        <v>1</v>
      </c>
      <c r="AC180" s="513">
        <f t="shared" si="189"/>
        <v>0</v>
      </c>
      <c r="AD180" s="513">
        <f t="shared" si="107"/>
        <v>0</v>
      </c>
      <c r="AE180" s="476"/>
      <c r="AF180" s="581"/>
      <c r="AG180" s="511">
        <f t="shared" si="187"/>
        <v>1</v>
      </c>
      <c r="AH180" s="513">
        <f t="shared" si="190"/>
        <v>0</v>
      </c>
      <c r="AI180" s="513">
        <f t="shared" si="184"/>
        <v>0</v>
      </c>
    </row>
    <row r="181" spans="2:35" s="515" customFormat="1" ht="14.4" x14ac:dyDescent="0.25">
      <c r="B181" s="503" t="s">
        <v>268</v>
      </c>
      <c r="C181" s="504" t="s">
        <v>68</v>
      </c>
      <c r="D181" s="504" t="s">
        <v>69</v>
      </c>
      <c r="E181" s="504" t="s">
        <v>236</v>
      </c>
      <c r="F181" s="514" t="s">
        <v>262</v>
      </c>
      <c r="G181" s="647"/>
      <c r="H181" s="653" t="s">
        <v>72</v>
      </c>
      <c r="I181" s="507" t="s">
        <v>704</v>
      </c>
      <c r="J181" s="508" t="s">
        <v>72</v>
      </c>
      <c r="K181" s="508" t="s">
        <v>112</v>
      </c>
      <c r="L181" s="508" t="s">
        <v>165</v>
      </c>
      <c r="M181" s="509" t="s">
        <v>77</v>
      </c>
      <c r="N181" s="509" t="s">
        <v>116</v>
      </c>
      <c r="O181" s="509" t="s">
        <v>79</v>
      </c>
      <c r="P181" s="509" t="s">
        <v>160</v>
      </c>
      <c r="Q181" s="650" t="str">
        <f t="shared" si="185"/>
        <v>HEK_IS-CS-VS-VP01-Gold-DR5</v>
      </c>
      <c r="S181" s="510">
        <v>0.25</v>
      </c>
      <c r="T181" s="511">
        <v>1</v>
      </c>
      <c r="U181" s="511" t="s">
        <v>30</v>
      </c>
      <c r="V181" s="511">
        <v>12</v>
      </c>
      <c r="W181" s="511">
        <v>12</v>
      </c>
      <c r="X181" s="512"/>
      <c r="Y181" s="513">
        <f t="shared" si="188"/>
        <v>0</v>
      </c>
      <c r="Z181" s="473"/>
      <c r="AA181" s="580"/>
      <c r="AB181" s="511">
        <f t="shared" si="186"/>
        <v>1</v>
      </c>
      <c r="AC181" s="513">
        <f t="shared" si="189"/>
        <v>0</v>
      </c>
      <c r="AD181" s="513">
        <f t="shared" si="107"/>
        <v>0</v>
      </c>
      <c r="AE181" s="476"/>
      <c r="AF181" s="581"/>
      <c r="AG181" s="511">
        <f t="shared" si="187"/>
        <v>1</v>
      </c>
      <c r="AH181" s="513">
        <f t="shared" si="190"/>
        <v>0</v>
      </c>
      <c r="AI181" s="513">
        <f t="shared" si="184"/>
        <v>0</v>
      </c>
    </row>
    <row r="182" spans="2:35" s="515" customFormat="1" ht="14.4" x14ac:dyDescent="0.25">
      <c r="B182" s="503" t="s">
        <v>271</v>
      </c>
      <c r="C182" s="504" t="s">
        <v>68</v>
      </c>
      <c r="D182" s="504" t="s">
        <v>69</v>
      </c>
      <c r="E182" s="504" t="s">
        <v>236</v>
      </c>
      <c r="F182" s="514" t="s">
        <v>265</v>
      </c>
      <c r="G182" s="647"/>
      <c r="H182" s="653" t="s">
        <v>72</v>
      </c>
      <c r="I182" s="507" t="s">
        <v>705</v>
      </c>
      <c r="J182" s="508" t="s">
        <v>72</v>
      </c>
      <c r="K182" s="508" t="s">
        <v>112</v>
      </c>
      <c r="L182" s="508" t="s">
        <v>165</v>
      </c>
      <c r="M182" s="509" t="s">
        <v>77</v>
      </c>
      <c r="N182" s="509" t="s">
        <v>243</v>
      </c>
      <c r="O182" s="509" t="s">
        <v>79</v>
      </c>
      <c r="P182" s="509" t="s">
        <v>244</v>
      </c>
      <c r="Q182" s="650" t="str">
        <f t="shared" si="185"/>
        <v>HEK_IS-CS-VS-VP02-Silber-DR4</v>
      </c>
      <c r="S182" s="510">
        <v>0.8</v>
      </c>
      <c r="T182" s="511">
        <v>2</v>
      </c>
      <c r="U182" s="511" t="s">
        <v>30</v>
      </c>
      <c r="V182" s="511">
        <v>36</v>
      </c>
      <c r="W182" s="511">
        <v>12</v>
      </c>
      <c r="X182" s="512"/>
      <c r="Y182" s="513">
        <f t="shared" si="188"/>
        <v>0</v>
      </c>
      <c r="Z182" s="473"/>
      <c r="AA182" s="580"/>
      <c r="AB182" s="511">
        <f t="shared" si="186"/>
        <v>2</v>
      </c>
      <c r="AC182" s="513">
        <f t="shared" si="189"/>
        <v>0</v>
      </c>
      <c r="AD182" s="513">
        <f t="shared" si="107"/>
        <v>0</v>
      </c>
      <c r="AE182" s="476"/>
      <c r="AF182" s="581"/>
      <c r="AG182" s="511">
        <f t="shared" si="187"/>
        <v>2</v>
      </c>
      <c r="AH182" s="513">
        <f t="shared" si="190"/>
        <v>0</v>
      </c>
      <c r="AI182" s="513">
        <f t="shared" si="184"/>
        <v>0</v>
      </c>
    </row>
    <row r="183" spans="2:35" s="515" customFormat="1" ht="14.4" x14ac:dyDescent="0.25">
      <c r="B183" s="503" t="s">
        <v>274</v>
      </c>
      <c r="C183" s="504" t="s">
        <v>68</v>
      </c>
      <c r="D183" s="504" t="s">
        <v>69</v>
      </c>
      <c r="E183" s="504" t="s">
        <v>236</v>
      </c>
      <c r="F183" s="514" t="s">
        <v>265</v>
      </c>
      <c r="G183" s="647"/>
      <c r="H183" s="653" t="s">
        <v>72</v>
      </c>
      <c r="I183" s="507" t="s">
        <v>705</v>
      </c>
      <c r="J183" s="508" t="s">
        <v>72</v>
      </c>
      <c r="K183" s="508" t="s">
        <v>112</v>
      </c>
      <c r="L183" s="508" t="s">
        <v>165</v>
      </c>
      <c r="M183" s="509" t="s">
        <v>77</v>
      </c>
      <c r="N183" s="509" t="s">
        <v>116</v>
      </c>
      <c r="O183" s="509" t="s">
        <v>79</v>
      </c>
      <c r="P183" s="509" t="s">
        <v>160</v>
      </c>
      <c r="Q183" s="650" t="str">
        <f t="shared" si="185"/>
        <v>HEK_IS-CS-VS-VP02-Gold-DR5</v>
      </c>
      <c r="S183" s="510">
        <v>0.8</v>
      </c>
      <c r="T183" s="511">
        <v>2</v>
      </c>
      <c r="U183" s="511" t="s">
        <v>30</v>
      </c>
      <c r="V183" s="511">
        <v>36</v>
      </c>
      <c r="W183" s="511">
        <v>12</v>
      </c>
      <c r="X183" s="512"/>
      <c r="Y183" s="513">
        <f t="shared" si="188"/>
        <v>0</v>
      </c>
      <c r="Z183" s="473"/>
      <c r="AA183" s="580"/>
      <c r="AB183" s="511">
        <f t="shared" si="186"/>
        <v>2</v>
      </c>
      <c r="AC183" s="513">
        <f t="shared" si="189"/>
        <v>0</v>
      </c>
      <c r="AD183" s="513">
        <f t="shared" si="107"/>
        <v>0</v>
      </c>
      <c r="AE183" s="476"/>
      <c r="AF183" s="581"/>
      <c r="AG183" s="511">
        <f t="shared" si="187"/>
        <v>2</v>
      </c>
      <c r="AH183" s="513">
        <f t="shared" si="190"/>
        <v>0</v>
      </c>
      <c r="AI183" s="513">
        <f t="shared" si="184"/>
        <v>0</v>
      </c>
    </row>
    <row r="184" spans="2:35" s="515" customFormat="1" ht="14.4" x14ac:dyDescent="0.25">
      <c r="B184" s="503" t="s">
        <v>278</v>
      </c>
      <c r="C184" s="504" t="s">
        <v>68</v>
      </c>
      <c r="D184" s="504" t="s">
        <v>69</v>
      </c>
      <c r="E184" s="504" t="s">
        <v>236</v>
      </c>
      <c r="F184" s="514" t="s">
        <v>269</v>
      </c>
      <c r="G184" s="647"/>
      <c r="H184" s="653" t="s">
        <v>72</v>
      </c>
      <c r="I184" s="507" t="s">
        <v>706</v>
      </c>
      <c r="J184" s="508" t="s">
        <v>72</v>
      </c>
      <c r="K184" s="508" t="s">
        <v>112</v>
      </c>
      <c r="L184" s="508" t="s">
        <v>165</v>
      </c>
      <c r="M184" s="509" t="s">
        <v>77</v>
      </c>
      <c r="N184" s="509" t="s">
        <v>116</v>
      </c>
      <c r="O184" s="509" t="s">
        <v>79</v>
      </c>
      <c r="P184" s="509" t="s">
        <v>160</v>
      </c>
      <c r="Q184" s="650" t="str">
        <f t="shared" si="185"/>
        <v>HEK_IS-CS-VS-VP03-Gold-DR5</v>
      </c>
      <c r="S184" s="510">
        <v>0.25</v>
      </c>
      <c r="T184" s="511">
        <v>2</v>
      </c>
      <c r="U184" s="511" t="s">
        <v>30</v>
      </c>
      <c r="V184" s="511">
        <v>36</v>
      </c>
      <c r="W184" s="511">
        <v>12</v>
      </c>
      <c r="X184" s="512"/>
      <c r="Y184" s="513">
        <f t="shared" si="188"/>
        <v>0</v>
      </c>
      <c r="Z184" s="473"/>
      <c r="AA184" s="580"/>
      <c r="AB184" s="511">
        <f t="shared" si="186"/>
        <v>2</v>
      </c>
      <c r="AC184" s="513">
        <f t="shared" si="189"/>
        <v>0</v>
      </c>
      <c r="AD184" s="513">
        <f t="shared" si="107"/>
        <v>0</v>
      </c>
      <c r="AE184" s="476"/>
      <c r="AF184" s="581"/>
      <c r="AG184" s="511">
        <f t="shared" si="187"/>
        <v>2</v>
      </c>
      <c r="AH184" s="513">
        <f t="shared" si="190"/>
        <v>0</v>
      </c>
      <c r="AI184" s="513">
        <f t="shared" si="184"/>
        <v>0</v>
      </c>
    </row>
    <row r="185" spans="2:35" s="515" customFormat="1" ht="14.4" x14ac:dyDescent="0.25">
      <c r="B185" s="503" t="s">
        <v>570</v>
      </c>
      <c r="C185" s="504" t="s">
        <v>68</v>
      </c>
      <c r="D185" s="504" t="s">
        <v>69</v>
      </c>
      <c r="E185" s="504" t="s">
        <v>236</v>
      </c>
      <c r="F185" s="514" t="s">
        <v>707</v>
      </c>
      <c r="G185" s="647"/>
      <c r="H185" s="653" t="s">
        <v>72</v>
      </c>
      <c r="I185" s="507" t="s">
        <v>708</v>
      </c>
      <c r="J185" s="508" t="s">
        <v>72</v>
      </c>
      <c r="K185" s="508" t="s">
        <v>112</v>
      </c>
      <c r="L185" s="508" t="s">
        <v>165</v>
      </c>
      <c r="M185" s="509" t="s">
        <v>77</v>
      </c>
      <c r="N185" s="509" t="s">
        <v>116</v>
      </c>
      <c r="O185" s="509" t="s">
        <v>79</v>
      </c>
      <c r="P185" s="509" t="s">
        <v>160</v>
      </c>
      <c r="Q185" s="650" t="str">
        <f t="shared" si="185"/>
        <v>HEK_IS-CS-VS-VP04-Gold-DR5</v>
      </c>
      <c r="S185" s="510">
        <v>0.1</v>
      </c>
      <c r="T185" s="511">
        <v>4</v>
      </c>
      <c r="U185" s="511" t="s">
        <v>30</v>
      </c>
      <c r="V185" s="511">
        <v>36</v>
      </c>
      <c r="W185" s="511">
        <v>36</v>
      </c>
      <c r="X185" s="512"/>
      <c r="Y185" s="513">
        <f t="shared" si="188"/>
        <v>0</v>
      </c>
      <c r="Z185" s="473"/>
      <c r="AA185" s="580"/>
      <c r="AB185" s="511">
        <f t="shared" si="186"/>
        <v>4</v>
      </c>
      <c r="AC185" s="513">
        <f t="shared" si="189"/>
        <v>0</v>
      </c>
      <c r="AD185" s="513">
        <f t="shared" si="107"/>
        <v>0</v>
      </c>
      <c r="AE185" s="476"/>
      <c r="AF185" s="581"/>
      <c r="AG185" s="511">
        <f t="shared" si="187"/>
        <v>4</v>
      </c>
      <c r="AH185" s="513">
        <f t="shared" si="190"/>
        <v>0</v>
      </c>
      <c r="AI185" s="513">
        <f t="shared" si="184"/>
        <v>0</v>
      </c>
    </row>
    <row r="186" spans="2:35" s="515" customFormat="1" ht="14.4" x14ac:dyDescent="0.25">
      <c r="B186" s="503" t="s">
        <v>572</v>
      </c>
      <c r="C186" s="504" t="s">
        <v>68</v>
      </c>
      <c r="D186" s="504" t="s">
        <v>69</v>
      </c>
      <c r="E186" s="504" t="s">
        <v>236</v>
      </c>
      <c r="F186" s="514" t="s">
        <v>275</v>
      </c>
      <c r="G186" s="647"/>
      <c r="H186" s="653" t="s">
        <v>74</v>
      </c>
      <c r="I186" s="507" t="s">
        <v>709</v>
      </c>
      <c r="J186" s="508" t="s">
        <v>72</v>
      </c>
      <c r="K186" s="508" t="s">
        <v>112</v>
      </c>
      <c r="L186" s="508" t="s">
        <v>277</v>
      </c>
      <c r="M186" s="509" t="s">
        <v>77</v>
      </c>
      <c r="N186" s="509" t="s">
        <v>30</v>
      </c>
      <c r="O186" s="509" t="s">
        <v>30</v>
      </c>
      <c r="P186" s="509" t="s">
        <v>30</v>
      </c>
      <c r="Q186" s="650" t="str">
        <f>I186</f>
        <v>HEK_IS-CS-VS-VCORE</v>
      </c>
      <c r="S186" s="510">
        <v>0.1</v>
      </c>
      <c r="T186" s="511">
        <v>1</v>
      </c>
      <c r="U186" s="511" t="s">
        <v>30</v>
      </c>
      <c r="V186" s="511">
        <v>36</v>
      </c>
      <c r="W186" s="511">
        <v>0</v>
      </c>
      <c r="X186" s="512"/>
      <c r="Y186" s="513">
        <f t="shared" si="188"/>
        <v>0</v>
      </c>
      <c r="Z186" s="473"/>
      <c r="AA186" s="580"/>
      <c r="AB186" s="511">
        <f t="shared" si="186"/>
        <v>1</v>
      </c>
      <c r="AC186" s="513">
        <f t="shared" si="189"/>
        <v>0</v>
      </c>
      <c r="AD186" s="513">
        <f t="shared" si="107"/>
        <v>0</v>
      </c>
      <c r="AE186" s="476"/>
      <c r="AF186" s="581"/>
      <c r="AG186" s="511">
        <f t="shared" si="187"/>
        <v>1</v>
      </c>
      <c r="AH186" s="513">
        <f t="shared" si="190"/>
        <v>0</v>
      </c>
      <c r="AI186" s="513">
        <f t="shared" si="184"/>
        <v>0</v>
      </c>
    </row>
    <row r="187" spans="2:35" s="515" customFormat="1" ht="27.6" x14ac:dyDescent="0.25">
      <c r="B187" s="503" t="s">
        <v>574</v>
      </c>
      <c r="C187" s="504" t="s">
        <v>68</v>
      </c>
      <c r="D187" s="504" t="s">
        <v>69</v>
      </c>
      <c r="E187" s="504" t="s">
        <v>236</v>
      </c>
      <c r="F187" s="514" t="s">
        <v>279</v>
      </c>
      <c r="G187" s="647"/>
      <c r="H187" s="653" t="s">
        <v>74</v>
      </c>
      <c r="I187" s="507" t="s">
        <v>710</v>
      </c>
      <c r="J187" s="508" t="s">
        <v>72</v>
      </c>
      <c r="K187" s="508" t="s">
        <v>112</v>
      </c>
      <c r="L187" s="508" t="s">
        <v>281</v>
      </c>
      <c r="M187" s="509" t="s">
        <v>77</v>
      </c>
      <c r="N187" s="509" t="s">
        <v>30</v>
      </c>
      <c r="O187" s="509" t="s">
        <v>30</v>
      </c>
      <c r="P187" s="509" t="s">
        <v>30</v>
      </c>
      <c r="Q187" s="650" t="str">
        <f>I187</f>
        <v>HEK_IS-CS-VS-VRAM</v>
      </c>
      <c r="S187" s="510">
        <v>0.25</v>
      </c>
      <c r="T187" s="511">
        <v>1</v>
      </c>
      <c r="U187" s="511" t="s">
        <v>30</v>
      </c>
      <c r="V187" s="511">
        <v>36</v>
      </c>
      <c r="W187" s="511">
        <v>0</v>
      </c>
      <c r="X187" s="512"/>
      <c r="Y187" s="513">
        <f t="shared" si="188"/>
        <v>0</v>
      </c>
      <c r="Z187" s="473"/>
      <c r="AA187" s="580"/>
      <c r="AB187" s="511">
        <f t="shared" si="186"/>
        <v>1</v>
      </c>
      <c r="AC187" s="513">
        <f t="shared" si="189"/>
        <v>0</v>
      </c>
      <c r="AD187" s="513">
        <f t="shared" si="107"/>
        <v>0</v>
      </c>
      <c r="AE187" s="476"/>
      <c r="AF187" s="581"/>
      <c r="AG187" s="511">
        <f t="shared" si="187"/>
        <v>1</v>
      </c>
      <c r="AH187" s="513">
        <f t="shared" si="190"/>
        <v>0</v>
      </c>
      <c r="AI187" s="513">
        <f t="shared" si="184"/>
        <v>0</v>
      </c>
    </row>
    <row r="188" spans="2:35" s="502" customFormat="1" x14ac:dyDescent="0.25">
      <c r="B188" s="528"/>
      <c r="C188" s="528"/>
      <c r="D188" s="528"/>
      <c r="E188" s="528"/>
      <c r="F188" s="528" t="str">
        <f>"Zwischensumme "&amp;E170</f>
        <v>Zwischensumme Add-on Standard-Sizing</v>
      </c>
      <c r="G188" s="528"/>
      <c r="H188" s="554"/>
      <c r="I188" s="528"/>
      <c r="J188" s="528"/>
      <c r="K188" s="528"/>
      <c r="L188" s="528"/>
      <c r="M188" s="528"/>
      <c r="N188" s="528"/>
      <c r="O188" s="528"/>
      <c r="P188" s="528"/>
      <c r="Q188" s="528"/>
      <c r="S188" s="528"/>
      <c r="T188" s="528"/>
      <c r="U188" s="528"/>
      <c r="V188" s="528"/>
      <c r="W188" s="528"/>
      <c r="X188" s="528"/>
      <c r="Y188" s="529">
        <f>SUM(Y169:Y173,Y175:Y187)</f>
        <v>0</v>
      </c>
      <c r="Z188" s="473"/>
      <c r="AA188" s="580"/>
      <c r="AB188" s="528"/>
      <c r="AC188" s="528"/>
      <c r="AD188" s="529">
        <f>SUM(AD169:AD173,AD175:AD187)</f>
        <v>0</v>
      </c>
      <c r="AE188" s="476"/>
      <c r="AF188" s="581"/>
      <c r="AG188" s="528"/>
      <c r="AH188" s="528"/>
      <c r="AI188" s="529">
        <f>SUM(AI169:AI173,AI175:AI187)</f>
        <v>0</v>
      </c>
    </row>
    <row r="189" spans="2:35" s="515" customFormat="1" ht="14.4" x14ac:dyDescent="0.25">
      <c r="B189" s="516" t="s">
        <v>282</v>
      </c>
      <c r="C189" s="517" t="s">
        <v>68</v>
      </c>
      <c r="D189" s="517" t="s">
        <v>69</v>
      </c>
      <c r="E189" s="582" t="s">
        <v>637</v>
      </c>
      <c r="F189" s="535"/>
      <c r="G189" s="535"/>
      <c r="H189" s="654"/>
      <c r="I189" s="520"/>
      <c r="J189" s="521"/>
      <c r="K189" s="521"/>
      <c r="L189" s="521"/>
      <c r="M189" s="522"/>
      <c r="N189" s="522"/>
      <c r="O189" s="522"/>
      <c r="P189" s="522"/>
      <c r="Q189" s="520"/>
      <c r="S189" s="523"/>
      <c r="T189" s="524"/>
      <c r="U189" s="524"/>
      <c r="V189" s="524"/>
      <c r="W189" s="524"/>
      <c r="X189" s="525"/>
      <c r="Y189" s="526"/>
      <c r="Z189" s="473"/>
      <c r="AA189" s="580"/>
      <c r="AB189" s="524"/>
      <c r="AC189" s="525"/>
      <c r="AD189" s="526"/>
      <c r="AE189" s="476"/>
      <c r="AF189" s="581"/>
      <c r="AG189" s="524"/>
      <c r="AH189" s="525"/>
      <c r="AI189" s="526"/>
    </row>
    <row r="190" spans="2:35" s="515" customFormat="1" ht="14.4" x14ac:dyDescent="0.25">
      <c r="B190" s="516" t="s">
        <v>287</v>
      </c>
      <c r="C190" s="517" t="s">
        <v>68</v>
      </c>
      <c r="D190" s="517" t="s">
        <v>69</v>
      </c>
      <c r="E190" s="582" t="s">
        <v>637</v>
      </c>
      <c r="F190" s="535"/>
      <c r="G190" s="535"/>
      <c r="H190" s="654"/>
      <c r="I190" s="520"/>
      <c r="J190" s="521"/>
      <c r="K190" s="521"/>
      <c r="L190" s="521"/>
      <c r="M190" s="522"/>
      <c r="N190" s="522"/>
      <c r="O190" s="522"/>
      <c r="P190" s="522"/>
      <c r="Q190" s="520"/>
      <c r="S190" s="523"/>
      <c r="T190" s="524"/>
      <c r="U190" s="524"/>
      <c r="V190" s="524"/>
      <c r="W190" s="524"/>
      <c r="X190" s="525"/>
      <c r="Y190" s="526"/>
      <c r="Z190" s="473"/>
      <c r="AA190" s="580"/>
      <c r="AB190" s="524"/>
      <c r="AC190" s="525"/>
      <c r="AD190" s="526"/>
      <c r="AE190" s="476"/>
      <c r="AF190" s="581"/>
      <c r="AG190" s="524"/>
      <c r="AH190" s="525"/>
      <c r="AI190" s="526"/>
    </row>
    <row r="191" spans="2:35" s="515" customFormat="1" ht="14.4" x14ac:dyDescent="0.25">
      <c r="B191" s="516" t="s">
        <v>289</v>
      </c>
      <c r="C191" s="517" t="s">
        <v>68</v>
      </c>
      <c r="D191" s="517" t="s">
        <v>69</v>
      </c>
      <c r="E191" s="582" t="s">
        <v>637</v>
      </c>
      <c r="F191" s="535"/>
      <c r="G191" s="535"/>
      <c r="H191" s="654"/>
      <c r="I191" s="520"/>
      <c r="J191" s="521"/>
      <c r="K191" s="521"/>
      <c r="L191" s="521"/>
      <c r="M191" s="522"/>
      <c r="N191" s="522"/>
      <c r="O191" s="522"/>
      <c r="P191" s="522"/>
      <c r="Q191" s="520"/>
      <c r="S191" s="523"/>
      <c r="T191" s="524"/>
      <c r="U191" s="524"/>
      <c r="V191" s="524"/>
      <c r="W191" s="524"/>
      <c r="X191" s="525"/>
      <c r="Y191" s="526"/>
      <c r="Z191" s="473"/>
      <c r="AA191" s="580"/>
      <c r="AB191" s="524"/>
      <c r="AC191" s="525"/>
      <c r="AD191" s="526"/>
      <c r="AE191" s="476"/>
      <c r="AF191" s="581"/>
      <c r="AG191" s="524"/>
      <c r="AH191" s="525"/>
      <c r="AI191" s="526"/>
    </row>
    <row r="192" spans="2:35" s="502" customFormat="1" ht="14.4" x14ac:dyDescent="0.25">
      <c r="B192" s="516" t="s">
        <v>291</v>
      </c>
      <c r="C192" s="517" t="s">
        <v>68</v>
      </c>
      <c r="D192" s="517" t="s">
        <v>69</v>
      </c>
      <c r="E192" s="582" t="s">
        <v>637</v>
      </c>
      <c r="F192" s="535"/>
      <c r="G192" s="535"/>
      <c r="H192" s="654"/>
      <c r="I192" s="520"/>
      <c r="J192" s="521"/>
      <c r="K192" s="521"/>
      <c r="L192" s="521"/>
      <c r="M192" s="522"/>
      <c r="N192" s="522"/>
      <c r="O192" s="522"/>
      <c r="P192" s="522"/>
      <c r="Q192" s="520"/>
      <c r="S192" s="523"/>
      <c r="T192" s="524"/>
      <c r="U192" s="524"/>
      <c r="V192" s="524"/>
      <c r="W192" s="524"/>
      <c r="X192" s="525"/>
      <c r="Y192" s="526"/>
      <c r="Z192" s="473"/>
      <c r="AA192" s="580"/>
      <c r="AB192" s="524"/>
      <c r="AC192" s="525"/>
      <c r="AD192" s="526"/>
      <c r="AE192" s="476"/>
      <c r="AF192" s="581"/>
      <c r="AG192" s="524"/>
      <c r="AH192" s="525"/>
      <c r="AI192" s="526"/>
    </row>
    <row r="193" spans="2:35" s="502" customFormat="1" ht="14.4" x14ac:dyDescent="0.25">
      <c r="B193" s="516" t="s">
        <v>294</v>
      </c>
      <c r="C193" s="517" t="s">
        <v>68</v>
      </c>
      <c r="D193" s="517" t="s">
        <v>69</v>
      </c>
      <c r="E193" s="582" t="s">
        <v>637</v>
      </c>
      <c r="F193" s="535"/>
      <c r="G193" s="535"/>
      <c r="H193" s="654"/>
      <c r="I193" s="520"/>
      <c r="J193" s="521"/>
      <c r="K193" s="521"/>
      <c r="L193" s="521"/>
      <c r="M193" s="522"/>
      <c r="N193" s="522"/>
      <c r="O193" s="522"/>
      <c r="P193" s="522"/>
      <c r="Q193" s="520"/>
      <c r="S193" s="523"/>
      <c r="T193" s="524"/>
      <c r="U193" s="524"/>
      <c r="V193" s="524"/>
      <c r="W193" s="524"/>
      <c r="X193" s="525"/>
      <c r="Y193" s="526"/>
      <c r="Z193" s="473"/>
      <c r="AA193" s="580"/>
      <c r="AB193" s="524"/>
      <c r="AC193" s="525"/>
      <c r="AD193" s="526"/>
      <c r="AE193" s="476"/>
      <c r="AF193" s="581"/>
      <c r="AG193" s="524"/>
      <c r="AH193" s="525"/>
      <c r="AI193" s="526"/>
    </row>
    <row r="194" spans="2:35" s="502" customFormat="1" ht="14.4" x14ac:dyDescent="0.25">
      <c r="B194" s="516" t="s">
        <v>296</v>
      </c>
      <c r="C194" s="517" t="s">
        <v>68</v>
      </c>
      <c r="D194" s="517" t="s">
        <v>69</v>
      </c>
      <c r="E194" s="582" t="s">
        <v>637</v>
      </c>
      <c r="F194" s="535"/>
      <c r="G194" s="535"/>
      <c r="H194" s="654"/>
      <c r="I194" s="520"/>
      <c r="J194" s="521"/>
      <c r="K194" s="521"/>
      <c r="L194" s="521"/>
      <c r="M194" s="522"/>
      <c r="N194" s="522"/>
      <c r="O194" s="522"/>
      <c r="P194" s="522"/>
      <c r="Q194" s="520"/>
      <c r="S194" s="523"/>
      <c r="T194" s="524"/>
      <c r="U194" s="524"/>
      <c r="V194" s="524"/>
      <c r="W194" s="524"/>
      <c r="X194" s="525"/>
      <c r="Y194" s="526"/>
      <c r="Z194" s="473"/>
      <c r="AA194" s="580"/>
      <c r="AB194" s="524"/>
      <c r="AC194" s="525"/>
      <c r="AD194" s="526"/>
      <c r="AE194" s="476"/>
      <c r="AF194" s="581"/>
      <c r="AG194" s="524"/>
      <c r="AH194" s="525"/>
      <c r="AI194" s="526"/>
    </row>
    <row r="195" spans="2:35" s="515" customFormat="1" ht="14.4" x14ac:dyDescent="0.25">
      <c r="B195" s="516" t="s">
        <v>298</v>
      </c>
      <c r="C195" s="517" t="s">
        <v>68</v>
      </c>
      <c r="D195" s="517" t="s">
        <v>69</v>
      </c>
      <c r="E195" s="582" t="s">
        <v>637</v>
      </c>
      <c r="F195" s="535"/>
      <c r="G195" s="535"/>
      <c r="H195" s="654"/>
      <c r="I195" s="520"/>
      <c r="J195" s="521"/>
      <c r="K195" s="521"/>
      <c r="L195" s="521"/>
      <c r="M195" s="522"/>
      <c r="N195" s="522"/>
      <c r="O195" s="522"/>
      <c r="P195" s="522"/>
      <c r="Q195" s="520"/>
      <c r="S195" s="523"/>
      <c r="T195" s="524"/>
      <c r="U195" s="524"/>
      <c r="V195" s="524"/>
      <c r="W195" s="524"/>
      <c r="X195" s="525"/>
      <c r="Y195" s="526"/>
      <c r="Z195" s="473"/>
      <c r="AA195" s="580"/>
      <c r="AB195" s="524"/>
      <c r="AC195" s="525"/>
      <c r="AD195" s="526"/>
      <c r="AE195" s="476"/>
      <c r="AF195" s="581"/>
      <c r="AG195" s="524"/>
      <c r="AH195" s="525"/>
      <c r="AI195" s="526"/>
    </row>
    <row r="196" spans="2:35" s="515" customFormat="1" ht="14.4" x14ac:dyDescent="0.25">
      <c r="B196" s="516" t="s">
        <v>302</v>
      </c>
      <c r="C196" s="517" t="s">
        <v>68</v>
      </c>
      <c r="D196" s="517" t="s">
        <v>69</v>
      </c>
      <c r="E196" s="582" t="s">
        <v>637</v>
      </c>
      <c r="F196" s="535"/>
      <c r="G196" s="535"/>
      <c r="H196" s="654"/>
      <c r="I196" s="520"/>
      <c r="J196" s="521"/>
      <c r="K196" s="521"/>
      <c r="L196" s="521"/>
      <c r="M196" s="522"/>
      <c r="N196" s="522"/>
      <c r="O196" s="522"/>
      <c r="P196" s="522"/>
      <c r="Q196" s="520"/>
      <c r="S196" s="523"/>
      <c r="T196" s="524"/>
      <c r="U196" s="524"/>
      <c r="V196" s="524"/>
      <c r="W196" s="524"/>
      <c r="X196" s="525"/>
      <c r="Y196" s="526"/>
      <c r="Z196" s="473"/>
      <c r="AA196" s="580"/>
      <c r="AB196" s="524"/>
      <c r="AC196" s="525"/>
      <c r="AD196" s="526"/>
      <c r="AE196" s="476"/>
      <c r="AF196" s="581"/>
      <c r="AG196" s="524"/>
      <c r="AH196" s="525"/>
      <c r="AI196" s="526"/>
    </row>
    <row r="197" spans="2:35" s="515" customFormat="1" ht="14.4" x14ac:dyDescent="0.25">
      <c r="B197" s="516" t="s">
        <v>304</v>
      </c>
      <c r="C197" s="517" t="s">
        <v>68</v>
      </c>
      <c r="D197" s="517" t="s">
        <v>69</v>
      </c>
      <c r="E197" s="582" t="s">
        <v>637</v>
      </c>
      <c r="F197" s="535"/>
      <c r="G197" s="535"/>
      <c r="H197" s="654"/>
      <c r="I197" s="520"/>
      <c r="J197" s="521"/>
      <c r="K197" s="521"/>
      <c r="L197" s="521"/>
      <c r="M197" s="522"/>
      <c r="N197" s="522"/>
      <c r="O197" s="522"/>
      <c r="P197" s="522"/>
      <c r="Q197" s="520"/>
      <c r="S197" s="523"/>
      <c r="T197" s="524"/>
      <c r="U197" s="524"/>
      <c r="V197" s="524"/>
      <c r="W197" s="524"/>
      <c r="X197" s="525"/>
      <c r="Y197" s="526"/>
      <c r="Z197" s="473"/>
      <c r="AA197" s="580"/>
      <c r="AB197" s="524"/>
      <c r="AC197" s="525"/>
      <c r="AD197" s="526"/>
      <c r="AE197" s="476"/>
      <c r="AF197" s="581"/>
      <c r="AG197" s="524"/>
      <c r="AH197" s="525"/>
      <c r="AI197" s="526"/>
    </row>
    <row r="198" spans="2:35" s="515" customFormat="1" ht="14.4" x14ac:dyDescent="0.25">
      <c r="B198" s="503" t="s">
        <v>584</v>
      </c>
      <c r="C198" s="504" t="s">
        <v>68</v>
      </c>
      <c r="D198" s="504" t="s">
        <v>69</v>
      </c>
      <c r="E198" s="504" t="s">
        <v>283</v>
      </c>
      <c r="F198" s="534" t="s">
        <v>711</v>
      </c>
      <c r="G198" s="655"/>
      <c r="H198" s="656" t="s">
        <v>74</v>
      </c>
      <c r="I198" s="507" t="s">
        <v>712</v>
      </c>
      <c r="J198" s="508" t="s">
        <v>72</v>
      </c>
      <c r="K198" s="508" t="s">
        <v>578</v>
      </c>
      <c r="L198" s="508" t="s">
        <v>286</v>
      </c>
      <c r="M198" s="509" t="s">
        <v>77</v>
      </c>
      <c r="N198" s="509" t="s">
        <v>30</v>
      </c>
      <c r="O198" s="509" t="s">
        <v>30</v>
      </c>
      <c r="P198" s="509" t="s">
        <v>30</v>
      </c>
      <c r="Q198" s="507" t="str">
        <f>I198&amp;"1"</f>
        <v>HEK_SAP-SU-RAM1</v>
      </c>
      <c r="S198" s="510">
        <v>0.8</v>
      </c>
      <c r="T198" s="511">
        <v>9577</v>
      </c>
      <c r="U198" s="511" t="s">
        <v>30</v>
      </c>
      <c r="V198" s="511">
        <v>36</v>
      </c>
      <c r="W198" s="511">
        <v>0</v>
      </c>
      <c r="X198" s="512"/>
      <c r="Y198" s="513">
        <f>S198*T198*V198*X198</f>
        <v>0</v>
      </c>
      <c r="Z198" s="473"/>
      <c r="AA198" s="580"/>
      <c r="AB198" s="511">
        <f t="shared" ref="AB198:AB206" si="198">T198</f>
        <v>9577</v>
      </c>
      <c r="AC198" s="513">
        <f>X198</f>
        <v>0</v>
      </c>
      <c r="AD198" s="513">
        <f>AB198*AC198*12*S198</f>
        <v>0</v>
      </c>
      <c r="AE198" s="476"/>
      <c r="AF198" s="581"/>
      <c r="AG198" s="511">
        <f t="shared" ref="AG198:AG206" si="199">T198</f>
        <v>9577</v>
      </c>
      <c r="AH198" s="513">
        <f>X198</f>
        <v>0</v>
      </c>
      <c r="AI198" s="513">
        <f t="shared" ref="AI198:AI206" si="200">AG198*AH198*12*S198</f>
        <v>0</v>
      </c>
    </row>
    <row r="199" spans="2:35" s="515" customFormat="1" ht="14.4" x14ac:dyDescent="0.25">
      <c r="B199" s="503" t="s">
        <v>585</v>
      </c>
      <c r="C199" s="504" t="s">
        <v>68</v>
      </c>
      <c r="D199" s="504" t="s">
        <v>69</v>
      </c>
      <c r="E199" s="504" t="s">
        <v>283</v>
      </c>
      <c r="F199" s="534" t="s">
        <v>713</v>
      </c>
      <c r="G199" s="655"/>
      <c r="H199" s="656" t="s">
        <v>74</v>
      </c>
      <c r="I199" s="507" t="s">
        <v>712</v>
      </c>
      <c r="J199" s="508" t="s">
        <v>72</v>
      </c>
      <c r="K199" s="508" t="s">
        <v>578</v>
      </c>
      <c r="L199" s="508" t="s">
        <v>286</v>
      </c>
      <c r="M199" s="509" t="s">
        <v>77</v>
      </c>
      <c r="N199" s="509" t="s">
        <v>30</v>
      </c>
      <c r="O199" s="509" t="s">
        <v>30</v>
      </c>
      <c r="P199" s="509" t="s">
        <v>30</v>
      </c>
      <c r="Q199" s="507" t="str">
        <f>I199&amp;"2"</f>
        <v>HEK_SAP-SU-RAM2</v>
      </c>
      <c r="S199" s="510">
        <v>0.4</v>
      </c>
      <c r="T199" s="511">
        <v>5000</v>
      </c>
      <c r="U199" s="511" t="s">
        <v>30</v>
      </c>
      <c r="V199" s="511">
        <v>36</v>
      </c>
      <c r="W199" s="511">
        <v>0</v>
      </c>
      <c r="X199" s="512"/>
      <c r="Y199" s="513">
        <f>S199*T199*V199*X199</f>
        <v>0</v>
      </c>
      <c r="Z199" s="473"/>
      <c r="AA199" s="580"/>
      <c r="AB199" s="511">
        <f t="shared" si="198"/>
        <v>5000</v>
      </c>
      <c r="AC199" s="513">
        <f t="shared" ref="AC199:AC206" si="201">X199</f>
        <v>0</v>
      </c>
      <c r="AD199" s="513">
        <f t="shared" ref="AD199:AD206" si="202">AB199*AC199*12*S199</f>
        <v>0</v>
      </c>
      <c r="AE199" s="476"/>
      <c r="AF199" s="581"/>
      <c r="AG199" s="511">
        <f t="shared" si="199"/>
        <v>5000</v>
      </c>
      <c r="AH199" s="513">
        <f t="shared" ref="AH199:AH206" si="203">X199</f>
        <v>0</v>
      </c>
      <c r="AI199" s="513">
        <f t="shared" si="200"/>
        <v>0</v>
      </c>
    </row>
    <row r="200" spans="2:35" s="515" customFormat="1" ht="14.4" x14ac:dyDescent="0.25">
      <c r="B200" s="503" t="s">
        <v>586</v>
      </c>
      <c r="C200" s="504" t="s">
        <v>68</v>
      </c>
      <c r="D200" s="504" t="s">
        <v>69</v>
      </c>
      <c r="E200" s="504" t="s">
        <v>283</v>
      </c>
      <c r="F200" s="534" t="s">
        <v>714</v>
      </c>
      <c r="G200" s="655"/>
      <c r="H200" s="656" t="s">
        <v>74</v>
      </c>
      <c r="I200" s="507" t="s">
        <v>712</v>
      </c>
      <c r="J200" s="508" t="s">
        <v>72</v>
      </c>
      <c r="K200" s="508" t="s">
        <v>578</v>
      </c>
      <c r="L200" s="508" t="s">
        <v>286</v>
      </c>
      <c r="M200" s="509" t="s">
        <v>77</v>
      </c>
      <c r="N200" s="509" t="s">
        <v>30</v>
      </c>
      <c r="O200" s="509" t="s">
        <v>30</v>
      </c>
      <c r="P200" s="509" t="s">
        <v>30</v>
      </c>
      <c r="Q200" s="507" t="str">
        <f>I200&amp;"3"</f>
        <v>HEK_SAP-SU-RAM3</v>
      </c>
      <c r="S200" s="510">
        <v>0.2</v>
      </c>
      <c r="T200" s="511">
        <v>1000</v>
      </c>
      <c r="U200" s="511" t="s">
        <v>30</v>
      </c>
      <c r="V200" s="511">
        <v>36</v>
      </c>
      <c r="W200" s="511">
        <v>0</v>
      </c>
      <c r="X200" s="512"/>
      <c r="Y200" s="513">
        <f t="shared" ref="Y200:Y206" si="204">S200*T200*V200*X200</f>
        <v>0</v>
      </c>
      <c r="Z200" s="473"/>
      <c r="AA200" s="580"/>
      <c r="AB200" s="511">
        <f t="shared" si="198"/>
        <v>1000</v>
      </c>
      <c r="AC200" s="513">
        <f t="shared" si="201"/>
        <v>0</v>
      </c>
      <c r="AD200" s="513">
        <f t="shared" si="202"/>
        <v>0</v>
      </c>
      <c r="AE200" s="476"/>
      <c r="AF200" s="581"/>
      <c r="AG200" s="511">
        <f t="shared" si="199"/>
        <v>1000</v>
      </c>
      <c r="AH200" s="513">
        <f t="shared" si="203"/>
        <v>0</v>
      </c>
      <c r="AI200" s="513">
        <f t="shared" si="200"/>
        <v>0</v>
      </c>
    </row>
    <row r="201" spans="2:35" s="502" customFormat="1" ht="14.4" x14ac:dyDescent="0.25">
      <c r="B201" s="503" t="s">
        <v>587</v>
      </c>
      <c r="C201" s="504" t="s">
        <v>68</v>
      </c>
      <c r="D201" s="504" t="s">
        <v>69</v>
      </c>
      <c r="E201" s="504" t="s">
        <v>283</v>
      </c>
      <c r="F201" s="534" t="s">
        <v>715</v>
      </c>
      <c r="G201" s="655"/>
      <c r="H201" s="656" t="s">
        <v>74</v>
      </c>
      <c r="I201" s="507" t="s">
        <v>716</v>
      </c>
      <c r="J201" s="508" t="s">
        <v>72</v>
      </c>
      <c r="K201" s="508" t="s">
        <v>578</v>
      </c>
      <c r="L201" s="508" t="s">
        <v>286</v>
      </c>
      <c r="M201" s="509" t="s">
        <v>77</v>
      </c>
      <c r="N201" s="509" t="s">
        <v>30</v>
      </c>
      <c r="O201" s="509" t="s">
        <v>30</v>
      </c>
      <c r="P201" s="509" t="s">
        <v>30</v>
      </c>
      <c r="Q201" s="507" t="str">
        <f>I201&amp;"1"</f>
        <v>HEK_SAP-SU-STO1</v>
      </c>
      <c r="S201" s="510">
        <v>0.8</v>
      </c>
      <c r="T201" s="511">
        <v>8489</v>
      </c>
      <c r="U201" s="511" t="s">
        <v>30</v>
      </c>
      <c r="V201" s="511">
        <v>36</v>
      </c>
      <c r="W201" s="511">
        <v>0</v>
      </c>
      <c r="X201" s="512"/>
      <c r="Y201" s="513">
        <f>S201*T201*V201*X201</f>
        <v>0</v>
      </c>
      <c r="Z201" s="473"/>
      <c r="AA201" s="580"/>
      <c r="AB201" s="511">
        <f t="shared" si="198"/>
        <v>8489</v>
      </c>
      <c r="AC201" s="513">
        <f t="shared" si="201"/>
        <v>0</v>
      </c>
      <c r="AD201" s="513">
        <f t="shared" si="202"/>
        <v>0</v>
      </c>
      <c r="AE201" s="476"/>
      <c r="AF201" s="581"/>
      <c r="AG201" s="511">
        <f t="shared" si="199"/>
        <v>8489</v>
      </c>
      <c r="AH201" s="513">
        <f t="shared" si="203"/>
        <v>0</v>
      </c>
      <c r="AI201" s="513">
        <f t="shared" si="200"/>
        <v>0</v>
      </c>
    </row>
    <row r="202" spans="2:35" s="502" customFormat="1" ht="14.4" x14ac:dyDescent="0.25">
      <c r="B202" s="503" t="s">
        <v>588</v>
      </c>
      <c r="C202" s="504" t="s">
        <v>68</v>
      </c>
      <c r="D202" s="504" t="s">
        <v>69</v>
      </c>
      <c r="E202" s="504" t="s">
        <v>283</v>
      </c>
      <c r="F202" s="534" t="s">
        <v>717</v>
      </c>
      <c r="G202" s="655"/>
      <c r="H202" s="656" t="s">
        <v>74</v>
      </c>
      <c r="I202" s="507" t="s">
        <v>716</v>
      </c>
      <c r="J202" s="508" t="s">
        <v>72</v>
      </c>
      <c r="K202" s="508" t="s">
        <v>578</v>
      </c>
      <c r="L202" s="508" t="s">
        <v>286</v>
      </c>
      <c r="M202" s="509" t="s">
        <v>77</v>
      </c>
      <c r="N202" s="509" t="s">
        <v>30</v>
      </c>
      <c r="O202" s="509" t="s">
        <v>30</v>
      </c>
      <c r="P202" s="509" t="s">
        <v>30</v>
      </c>
      <c r="Q202" s="507" t="str">
        <f>I202&amp;"2"</f>
        <v>HEK_SAP-SU-STO2</v>
      </c>
      <c r="S202" s="510">
        <v>0.4</v>
      </c>
      <c r="T202" s="511">
        <v>5000</v>
      </c>
      <c r="U202" s="511" t="s">
        <v>30</v>
      </c>
      <c r="V202" s="511">
        <v>36</v>
      </c>
      <c r="W202" s="511">
        <v>0</v>
      </c>
      <c r="X202" s="512"/>
      <c r="Y202" s="513">
        <f t="shared" si="204"/>
        <v>0</v>
      </c>
      <c r="Z202" s="473"/>
      <c r="AA202" s="580"/>
      <c r="AB202" s="511">
        <f t="shared" si="198"/>
        <v>5000</v>
      </c>
      <c r="AC202" s="513">
        <f t="shared" si="201"/>
        <v>0</v>
      </c>
      <c r="AD202" s="513">
        <f>AB202*AC202*12*S202</f>
        <v>0</v>
      </c>
      <c r="AE202" s="476"/>
      <c r="AF202" s="581"/>
      <c r="AG202" s="511">
        <f t="shared" si="199"/>
        <v>5000</v>
      </c>
      <c r="AH202" s="513">
        <f t="shared" si="203"/>
        <v>0</v>
      </c>
      <c r="AI202" s="513">
        <f t="shared" si="200"/>
        <v>0</v>
      </c>
    </row>
    <row r="203" spans="2:35" s="502" customFormat="1" ht="14.4" x14ac:dyDescent="0.25">
      <c r="B203" s="503" t="s">
        <v>589</v>
      </c>
      <c r="C203" s="504" t="s">
        <v>68</v>
      </c>
      <c r="D203" s="504" t="s">
        <v>69</v>
      </c>
      <c r="E203" s="504" t="s">
        <v>283</v>
      </c>
      <c r="F203" s="534" t="s">
        <v>718</v>
      </c>
      <c r="G203" s="655"/>
      <c r="H203" s="656" t="s">
        <v>74</v>
      </c>
      <c r="I203" s="507" t="s">
        <v>716</v>
      </c>
      <c r="J203" s="508" t="s">
        <v>72</v>
      </c>
      <c r="K203" s="508" t="s">
        <v>578</v>
      </c>
      <c r="L203" s="508" t="s">
        <v>286</v>
      </c>
      <c r="M203" s="509" t="s">
        <v>77</v>
      </c>
      <c r="N203" s="509" t="s">
        <v>30</v>
      </c>
      <c r="O203" s="509" t="s">
        <v>30</v>
      </c>
      <c r="P203" s="509" t="s">
        <v>30</v>
      </c>
      <c r="Q203" s="507" t="str">
        <f>I203&amp;"3"</f>
        <v>HEK_SAP-SU-STO3</v>
      </c>
      <c r="S203" s="510">
        <v>0.2</v>
      </c>
      <c r="T203" s="511">
        <v>1000</v>
      </c>
      <c r="U203" s="511" t="s">
        <v>30</v>
      </c>
      <c r="V203" s="511">
        <v>36</v>
      </c>
      <c r="W203" s="511">
        <v>0</v>
      </c>
      <c r="X203" s="512"/>
      <c r="Y203" s="513">
        <f t="shared" si="204"/>
        <v>0</v>
      </c>
      <c r="Z203" s="473"/>
      <c r="AA203" s="580"/>
      <c r="AB203" s="511">
        <f t="shared" si="198"/>
        <v>1000</v>
      </c>
      <c r="AC203" s="513">
        <f t="shared" si="201"/>
        <v>0</v>
      </c>
      <c r="AD203" s="513">
        <f t="shared" si="202"/>
        <v>0</v>
      </c>
      <c r="AE203" s="476"/>
      <c r="AF203" s="581"/>
      <c r="AG203" s="511">
        <f t="shared" si="199"/>
        <v>1000</v>
      </c>
      <c r="AH203" s="513">
        <f t="shared" si="203"/>
        <v>0</v>
      </c>
      <c r="AI203" s="513">
        <f t="shared" si="200"/>
        <v>0</v>
      </c>
    </row>
    <row r="204" spans="2:35" s="515" customFormat="1" ht="41.4" x14ac:dyDescent="0.25">
      <c r="B204" s="503" t="s">
        <v>590</v>
      </c>
      <c r="C204" s="504" t="s">
        <v>68</v>
      </c>
      <c r="D204" s="504" t="s">
        <v>69</v>
      </c>
      <c r="E204" s="504" t="s">
        <v>283</v>
      </c>
      <c r="F204" s="534" t="s">
        <v>719</v>
      </c>
      <c r="G204" s="655"/>
      <c r="H204" s="656" t="s">
        <v>74</v>
      </c>
      <c r="I204" s="507" t="s">
        <v>720</v>
      </c>
      <c r="J204" s="508" t="s">
        <v>72</v>
      </c>
      <c r="K204" s="508" t="s">
        <v>578</v>
      </c>
      <c r="L204" s="508" t="s">
        <v>301</v>
      </c>
      <c r="M204" s="509" t="s">
        <v>77</v>
      </c>
      <c r="N204" s="509" t="s">
        <v>30</v>
      </c>
      <c r="O204" s="509" t="s">
        <v>30</v>
      </c>
      <c r="P204" s="509" t="s">
        <v>30</v>
      </c>
      <c r="Q204" s="507" t="str">
        <f>I204&amp;"1"</f>
        <v>HEK_SAP-SU-SAPS1</v>
      </c>
      <c r="S204" s="510">
        <v>0.7</v>
      </c>
      <c r="T204" s="511">
        <v>500000</v>
      </c>
      <c r="U204" s="511" t="s">
        <v>30</v>
      </c>
      <c r="V204" s="511">
        <v>36</v>
      </c>
      <c r="W204" s="511">
        <v>0</v>
      </c>
      <c r="X204" s="512"/>
      <c r="Y204" s="513">
        <f t="shared" si="204"/>
        <v>0</v>
      </c>
      <c r="Z204" s="473"/>
      <c r="AA204" s="580"/>
      <c r="AB204" s="511">
        <f t="shared" si="198"/>
        <v>500000</v>
      </c>
      <c r="AC204" s="513">
        <f t="shared" si="201"/>
        <v>0</v>
      </c>
      <c r="AD204" s="513">
        <f t="shared" si="202"/>
        <v>0</v>
      </c>
      <c r="AE204" s="476"/>
      <c r="AF204" s="581"/>
      <c r="AG204" s="511">
        <f t="shared" si="199"/>
        <v>500000</v>
      </c>
      <c r="AH204" s="513">
        <f t="shared" si="203"/>
        <v>0</v>
      </c>
      <c r="AI204" s="513">
        <f t="shared" si="200"/>
        <v>0</v>
      </c>
    </row>
    <row r="205" spans="2:35" s="515" customFormat="1" ht="41.4" x14ac:dyDescent="0.25">
      <c r="B205" s="503" t="s">
        <v>591</v>
      </c>
      <c r="C205" s="504" t="s">
        <v>68</v>
      </c>
      <c r="D205" s="504" t="s">
        <v>69</v>
      </c>
      <c r="E205" s="504" t="s">
        <v>283</v>
      </c>
      <c r="F205" s="534" t="s">
        <v>721</v>
      </c>
      <c r="G205" s="655"/>
      <c r="H205" s="656" t="s">
        <v>74</v>
      </c>
      <c r="I205" s="507" t="s">
        <v>720</v>
      </c>
      <c r="J205" s="508" t="s">
        <v>72</v>
      </c>
      <c r="K205" s="508" t="s">
        <v>578</v>
      </c>
      <c r="L205" s="508" t="s">
        <v>301</v>
      </c>
      <c r="M205" s="509" t="s">
        <v>77</v>
      </c>
      <c r="N205" s="509" t="s">
        <v>30</v>
      </c>
      <c r="O205" s="509" t="s">
        <v>30</v>
      </c>
      <c r="P205" s="509" t="s">
        <v>30</v>
      </c>
      <c r="Q205" s="507" t="str">
        <f>I205&amp;"2"</f>
        <v>HEK_SAP-SU-SAPS2</v>
      </c>
      <c r="S205" s="510">
        <v>0.5</v>
      </c>
      <c r="T205" s="511">
        <v>500000</v>
      </c>
      <c r="U205" s="511" t="s">
        <v>30</v>
      </c>
      <c r="V205" s="511">
        <v>24</v>
      </c>
      <c r="W205" s="511">
        <v>0</v>
      </c>
      <c r="X205" s="512"/>
      <c r="Y205" s="513">
        <f t="shared" si="204"/>
        <v>0</v>
      </c>
      <c r="Z205" s="473"/>
      <c r="AA205" s="580"/>
      <c r="AB205" s="511">
        <f t="shared" si="198"/>
        <v>500000</v>
      </c>
      <c r="AC205" s="513">
        <f t="shared" si="201"/>
        <v>0</v>
      </c>
      <c r="AD205" s="513">
        <f t="shared" si="202"/>
        <v>0</v>
      </c>
      <c r="AE205" s="476"/>
      <c r="AF205" s="581"/>
      <c r="AG205" s="511">
        <f t="shared" si="199"/>
        <v>500000</v>
      </c>
      <c r="AH205" s="513">
        <f t="shared" si="203"/>
        <v>0</v>
      </c>
      <c r="AI205" s="513">
        <f t="shared" si="200"/>
        <v>0</v>
      </c>
    </row>
    <row r="206" spans="2:35" s="515" customFormat="1" ht="41.4" x14ac:dyDescent="0.25">
      <c r="B206" s="503" t="s">
        <v>592</v>
      </c>
      <c r="C206" s="504" t="s">
        <v>68</v>
      </c>
      <c r="D206" s="504" t="s">
        <v>69</v>
      </c>
      <c r="E206" s="504" t="s">
        <v>283</v>
      </c>
      <c r="F206" s="534" t="s">
        <v>722</v>
      </c>
      <c r="G206" s="655"/>
      <c r="H206" s="656" t="s">
        <v>74</v>
      </c>
      <c r="I206" s="507" t="s">
        <v>720</v>
      </c>
      <c r="J206" s="508" t="s">
        <v>72</v>
      </c>
      <c r="K206" s="508" t="s">
        <v>578</v>
      </c>
      <c r="L206" s="508" t="s">
        <v>301</v>
      </c>
      <c r="M206" s="509" t="s">
        <v>77</v>
      </c>
      <c r="N206" s="509" t="s">
        <v>30</v>
      </c>
      <c r="O206" s="509" t="s">
        <v>30</v>
      </c>
      <c r="P206" s="509" t="s">
        <v>30</v>
      </c>
      <c r="Q206" s="507" t="str">
        <f>I206&amp;"2"</f>
        <v>HEK_SAP-SU-SAPS2</v>
      </c>
      <c r="S206" s="510">
        <v>0.3</v>
      </c>
      <c r="T206" s="511">
        <v>500000</v>
      </c>
      <c r="U206" s="511" t="s">
        <v>30</v>
      </c>
      <c r="V206" s="511">
        <v>12</v>
      </c>
      <c r="W206" s="511">
        <v>0</v>
      </c>
      <c r="X206" s="512"/>
      <c r="Y206" s="513">
        <f t="shared" si="204"/>
        <v>0</v>
      </c>
      <c r="Z206" s="473"/>
      <c r="AA206" s="580"/>
      <c r="AB206" s="511">
        <f t="shared" si="198"/>
        <v>500000</v>
      </c>
      <c r="AC206" s="513">
        <f t="shared" si="201"/>
        <v>0</v>
      </c>
      <c r="AD206" s="513">
        <f t="shared" si="202"/>
        <v>0</v>
      </c>
      <c r="AE206" s="476"/>
      <c r="AF206" s="581"/>
      <c r="AG206" s="511">
        <f t="shared" si="199"/>
        <v>500000</v>
      </c>
      <c r="AH206" s="513">
        <f t="shared" si="203"/>
        <v>0</v>
      </c>
      <c r="AI206" s="513">
        <f t="shared" si="200"/>
        <v>0</v>
      </c>
    </row>
    <row r="207" spans="2:35" s="502" customFormat="1" x14ac:dyDescent="0.25">
      <c r="B207" s="528"/>
      <c r="C207" s="528"/>
      <c r="D207" s="528"/>
      <c r="E207" s="528"/>
      <c r="F207" s="528" t="str">
        <f>"Zwischensumme "&amp;E198</f>
        <v>Zwischensumme Scale-Up über die Gesamtlandschaft</v>
      </c>
      <c r="G207" s="528"/>
      <c r="H207" s="554"/>
      <c r="I207" s="528"/>
      <c r="J207" s="528"/>
      <c r="K207" s="528"/>
      <c r="L207" s="528"/>
      <c r="M207" s="528"/>
      <c r="N207" s="528"/>
      <c r="O207" s="528"/>
      <c r="P207" s="528"/>
      <c r="Q207" s="528"/>
      <c r="S207" s="528"/>
      <c r="T207" s="528"/>
      <c r="U207" s="528"/>
      <c r="V207" s="528"/>
      <c r="W207" s="528"/>
      <c r="X207" s="528"/>
      <c r="Y207" s="529">
        <f>SUM(Y198:Y206)</f>
        <v>0</v>
      </c>
      <c r="Z207" s="473"/>
      <c r="AA207" s="580"/>
      <c r="AB207" s="528"/>
      <c r="AC207" s="528"/>
      <c r="AD207" s="529">
        <f>SUM(AD198:AD206)</f>
        <v>0</v>
      </c>
      <c r="AE207" s="476"/>
      <c r="AF207" s="581"/>
      <c r="AG207" s="528"/>
      <c r="AH207" s="528"/>
      <c r="AI207" s="529">
        <f>SUM(AI198:AI206)</f>
        <v>0</v>
      </c>
    </row>
    <row r="208" spans="2:35" s="515" customFormat="1" ht="14.4" x14ac:dyDescent="0.25">
      <c r="B208" s="516" t="s">
        <v>306</v>
      </c>
      <c r="C208" s="517" t="s">
        <v>68</v>
      </c>
      <c r="D208" s="517" t="s">
        <v>69</v>
      </c>
      <c r="E208" s="582" t="s">
        <v>637</v>
      </c>
      <c r="F208" s="535"/>
      <c r="G208" s="535"/>
      <c r="H208" s="654"/>
      <c r="I208" s="520"/>
      <c r="J208" s="521"/>
      <c r="K208" s="521"/>
      <c r="L208" s="521"/>
      <c r="M208" s="522"/>
      <c r="N208" s="522"/>
      <c r="O208" s="522"/>
      <c r="P208" s="522"/>
      <c r="Q208" s="520"/>
      <c r="S208" s="523"/>
      <c r="T208" s="524"/>
      <c r="U208" s="524"/>
      <c r="V208" s="524"/>
      <c r="W208" s="524"/>
      <c r="X208" s="525"/>
      <c r="Y208" s="526"/>
      <c r="Z208" s="473"/>
      <c r="AA208" s="580"/>
      <c r="AB208" s="524"/>
      <c r="AC208" s="525"/>
      <c r="AD208" s="526"/>
      <c r="AE208" s="476"/>
      <c r="AF208" s="581"/>
      <c r="AG208" s="524"/>
      <c r="AH208" s="525"/>
      <c r="AI208" s="526"/>
    </row>
    <row r="209" spans="2:35" s="515" customFormat="1" ht="14.4" x14ac:dyDescent="0.25">
      <c r="B209" s="503" t="s">
        <v>595</v>
      </c>
      <c r="C209" s="504" t="s">
        <v>68</v>
      </c>
      <c r="D209" s="504" t="s">
        <v>69</v>
      </c>
      <c r="E209" s="504" t="s">
        <v>593</v>
      </c>
      <c r="F209" s="534" t="s">
        <v>593</v>
      </c>
      <c r="G209" s="655"/>
      <c r="H209" s="656" t="s">
        <v>72</v>
      </c>
      <c r="I209" s="507" t="s">
        <v>723</v>
      </c>
      <c r="J209" s="508" t="s">
        <v>74</v>
      </c>
      <c r="K209" s="508" t="s">
        <v>75</v>
      </c>
      <c r="L209" s="508" t="s">
        <v>309</v>
      </c>
      <c r="M209" s="509" t="s">
        <v>77</v>
      </c>
      <c r="N209" s="509" t="s">
        <v>116</v>
      </c>
      <c r="O209" s="509" t="s">
        <v>79</v>
      </c>
      <c r="P209" s="509" t="s">
        <v>244</v>
      </c>
      <c r="Q209" s="507" t="str">
        <f>I209</f>
        <v>HEK_SEC-NW-FW</v>
      </c>
      <c r="S209" s="510">
        <v>1</v>
      </c>
      <c r="T209" s="657">
        <v>1</v>
      </c>
      <c r="U209" s="511">
        <v>1</v>
      </c>
      <c r="V209" s="511">
        <v>60</v>
      </c>
      <c r="W209" s="511">
        <v>60</v>
      </c>
      <c r="X209" s="512"/>
      <c r="Y209" s="513">
        <f>S209*T209*V209*X209</f>
        <v>0</v>
      </c>
      <c r="Z209" s="473"/>
      <c r="AA209" s="580"/>
      <c r="AB209" s="511">
        <f>T209</f>
        <v>1</v>
      </c>
      <c r="AC209" s="512"/>
      <c r="AD209" s="513">
        <f>AB209*AC209*12*S209</f>
        <v>0</v>
      </c>
      <c r="AE209" s="476"/>
      <c r="AF209" s="581"/>
      <c r="AG209" s="511">
        <f>T209</f>
        <v>1</v>
      </c>
      <c r="AH209" s="512"/>
      <c r="AI209" s="513">
        <f>AG209*AH209*12*S209</f>
        <v>0</v>
      </c>
    </row>
    <row r="210" spans="2:35" s="502" customFormat="1" x14ac:dyDescent="0.25">
      <c r="B210" s="528"/>
      <c r="C210" s="528"/>
      <c r="D210" s="528"/>
      <c r="E210" s="528"/>
      <c r="F210" s="528" t="str">
        <f>"Zwischensumme "&amp;E209</f>
        <v>Zwischensumme Firewall-Service</v>
      </c>
      <c r="G210" s="528"/>
      <c r="H210" s="554"/>
      <c r="I210" s="528"/>
      <c r="J210" s="528"/>
      <c r="K210" s="528"/>
      <c r="L210" s="528"/>
      <c r="M210" s="528"/>
      <c r="N210" s="528"/>
      <c r="O210" s="528"/>
      <c r="P210" s="528"/>
      <c r="Q210" s="528"/>
      <c r="S210" s="528"/>
      <c r="T210" s="528"/>
      <c r="U210" s="528"/>
      <c r="V210" s="528"/>
      <c r="W210" s="528"/>
      <c r="X210" s="528"/>
      <c r="Y210" s="529">
        <f>SUM(Y209)</f>
        <v>0</v>
      </c>
      <c r="Z210" s="473"/>
      <c r="AA210" s="580"/>
      <c r="AB210" s="528"/>
      <c r="AC210" s="528"/>
      <c r="AD210" s="529">
        <f>SUM(AD209)</f>
        <v>0</v>
      </c>
      <c r="AE210" s="476"/>
      <c r="AF210" s="581"/>
      <c r="AG210" s="528"/>
      <c r="AH210" s="528"/>
      <c r="AI210" s="529">
        <f>SUM(AI209)</f>
        <v>0</v>
      </c>
    </row>
    <row r="211" spans="2:35" s="515" customFormat="1" ht="14.4" x14ac:dyDescent="0.25">
      <c r="B211" s="516" t="s">
        <v>311</v>
      </c>
      <c r="C211" s="517" t="s">
        <v>68</v>
      </c>
      <c r="D211" s="517" t="s">
        <v>69</v>
      </c>
      <c r="E211" s="582" t="s">
        <v>637</v>
      </c>
      <c r="F211" s="535"/>
      <c r="G211" s="535"/>
      <c r="H211" s="654"/>
      <c r="I211" s="520"/>
      <c r="J211" s="521"/>
      <c r="K211" s="521"/>
      <c r="L211" s="521"/>
      <c r="M211" s="522"/>
      <c r="N211" s="522"/>
      <c r="O211" s="522"/>
      <c r="P211" s="522"/>
      <c r="Q211" s="520"/>
      <c r="S211" s="523"/>
      <c r="T211" s="524"/>
      <c r="U211" s="524"/>
      <c r="V211" s="524"/>
      <c r="W211" s="524"/>
      <c r="X211" s="525"/>
      <c r="Y211" s="526"/>
      <c r="Z211" s="473"/>
      <c r="AA211" s="580"/>
      <c r="AB211" s="524"/>
      <c r="AC211" s="525"/>
      <c r="AD211" s="526"/>
      <c r="AE211" s="476"/>
      <c r="AF211" s="581"/>
      <c r="AG211" s="524"/>
      <c r="AH211" s="525"/>
      <c r="AI211" s="526"/>
    </row>
    <row r="212" spans="2:35" s="502" customFormat="1" ht="14.4" x14ac:dyDescent="0.25">
      <c r="B212" s="516" t="s">
        <v>315</v>
      </c>
      <c r="C212" s="517" t="s">
        <v>68</v>
      </c>
      <c r="D212" s="517" t="s">
        <v>69</v>
      </c>
      <c r="E212" s="582" t="s">
        <v>637</v>
      </c>
      <c r="F212" s="517"/>
      <c r="G212" s="517"/>
      <c r="H212" s="654"/>
      <c r="I212" s="520"/>
      <c r="J212" s="521"/>
      <c r="K212" s="521"/>
      <c r="L212" s="521"/>
      <c r="M212" s="522"/>
      <c r="N212" s="522"/>
      <c r="O212" s="522"/>
      <c r="P212" s="522"/>
      <c r="Q212" s="520"/>
      <c r="S212" s="523"/>
      <c r="T212" s="524"/>
      <c r="U212" s="524"/>
      <c r="V212" s="524"/>
      <c r="W212" s="524"/>
      <c r="X212" s="525"/>
      <c r="Y212" s="526"/>
      <c r="Z212" s="473"/>
      <c r="AA212" s="580"/>
      <c r="AB212" s="524"/>
      <c r="AC212" s="525"/>
      <c r="AD212" s="526"/>
      <c r="AE212" s="476"/>
      <c r="AF212" s="581"/>
      <c r="AG212" s="524"/>
      <c r="AH212" s="525"/>
      <c r="AI212" s="526"/>
    </row>
    <row r="213" spans="2:35" s="515" customFormat="1" ht="14.4" x14ac:dyDescent="0.25">
      <c r="B213" s="503" t="s">
        <v>598</v>
      </c>
      <c r="C213" s="504" t="s">
        <v>68</v>
      </c>
      <c r="D213" s="504" t="s">
        <v>69</v>
      </c>
      <c r="E213" s="504" t="s">
        <v>312</v>
      </c>
      <c r="F213" s="534" t="s">
        <v>313</v>
      </c>
      <c r="G213" s="655"/>
      <c r="H213" s="656" t="s">
        <v>72</v>
      </c>
      <c r="I213" s="507" t="s">
        <v>724</v>
      </c>
      <c r="J213" s="508" t="s">
        <v>74</v>
      </c>
      <c r="K213" s="508" t="s">
        <v>75</v>
      </c>
      <c r="L213" s="508" t="s">
        <v>309</v>
      </c>
      <c r="M213" s="509" t="s">
        <v>77</v>
      </c>
      <c r="N213" s="509" t="s">
        <v>116</v>
      </c>
      <c r="O213" s="509" t="s">
        <v>79</v>
      </c>
      <c r="P213" s="509" t="s">
        <v>244</v>
      </c>
      <c r="Q213" s="507" t="str">
        <f>I213</f>
        <v>HEK_CS-II-INAC-INTER</v>
      </c>
      <c r="S213" s="510">
        <v>1</v>
      </c>
      <c r="T213" s="657">
        <v>1</v>
      </c>
      <c r="U213" s="511">
        <v>1</v>
      </c>
      <c r="V213" s="511">
        <v>60</v>
      </c>
      <c r="W213" s="511">
        <v>60</v>
      </c>
      <c r="X213" s="512"/>
      <c r="Y213" s="513">
        <f>S213*T213*V213*X213</f>
        <v>0</v>
      </c>
      <c r="Z213" s="473"/>
      <c r="AA213" s="580"/>
      <c r="AB213" s="511">
        <f>T213</f>
        <v>1</v>
      </c>
      <c r="AC213" s="512"/>
      <c r="AD213" s="513">
        <f>AB213*AC213*12*S213</f>
        <v>0</v>
      </c>
      <c r="AE213" s="476"/>
      <c r="AF213" s="581"/>
      <c r="AG213" s="511">
        <f>T213</f>
        <v>1</v>
      </c>
      <c r="AH213" s="512"/>
      <c r="AI213" s="513">
        <f>AG213*AH213*12*S213</f>
        <v>0</v>
      </c>
    </row>
    <row r="214" spans="2:35" s="502" customFormat="1" ht="14.4" x14ac:dyDescent="0.25">
      <c r="B214" s="503" t="s">
        <v>599</v>
      </c>
      <c r="C214" s="504" t="s">
        <v>68</v>
      </c>
      <c r="D214" s="504" t="s">
        <v>69</v>
      </c>
      <c r="E214" s="504" t="s">
        <v>316</v>
      </c>
      <c r="F214" s="504" t="s">
        <v>317</v>
      </c>
      <c r="G214" s="658"/>
      <c r="H214" s="656" t="s">
        <v>74</v>
      </c>
      <c r="I214" s="507" t="s">
        <v>725</v>
      </c>
      <c r="J214" s="508" t="s">
        <v>72</v>
      </c>
      <c r="K214" s="508" t="s">
        <v>112</v>
      </c>
      <c r="L214" s="508" t="s">
        <v>726</v>
      </c>
      <c r="M214" s="509" t="s">
        <v>77</v>
      </c>
      <c r="N214" s="509" t="s">
        <v>116</v>
      </c>
      <c r="O214" s="509" t="s">
        <v>79</v>
      </c>
      <c r="P214" s="509" t="s">
        <v>244</v>
      </c>
      <c r="Q214" s="507" t="str">
        <f>I214</f>
        <v>HEK_CS-II-INAC-UPG10</v>
      </c>
      <c r="S214" s="510">
        <v>0.1</v>
      </c>
      <c r="T214" s="657">
        <v>9</v>
      </c>
      <c r="U214" s="511" t="s">
        <v>30</v>
      </c>
      <c r="V214" s="511">
        <v>1</v>
      </c>
      <c r="W214" s="511">
        <v>0</v>
      </c>
      <c r="X214" s="512"/>
      <c r="Y214" s="513">
        <f>S214*T214*V214*X214</f>
        <v>0</v>
      </c>
      <c r="Z214" s="473"/>
      <c r="AA214" s="580"/>
      <c r="AB214" s="511">
        <f>T214</f>
        <v>9</v>
      </c>
      <c r="AC214" s="513">
        <f>X214</f>
        <v>0</v>
      </c>
      <c r="AD214" s="513">
        <f>AB214*AC214*12*S214</f>
        <v>0</v>
      </c>
      <c r="AE214" s="476"/>
      <c r="AF214" s="581"/>
      <c r="AG214" s="511">
        <f>T214</f>
        <v>9</v>
      </c>
      <c r="AH214" s="513">
        <f>X214</f>
        <v>0</v>
      </c>
      <c r="AI214" s="513">
        <f>AG214*AH214*12*S214</f>
        <v>0</v>
      </c>
    </row>
    <row r="215" spans="2:35" s="502" customFormat="1" x14ac:dyDescent="0.25">
      <c r="B215" s="528"/>
      <c r="C215" s="528"/>
      <c r="D215" s="528"/>
      <c r="E215" s="528"/>
      <c r="F215" s="528" t="str">
        <f>"Zwischensumme "&amp;E211</f>
        <v>Zwischensumme nicht vorgesehen für HEK</v>
      </c>
      <c r="G215" s="528"/>
      <c r="H215" s="554"/>
      <c r="I215" s="528"/>
      <c r="J215" s="528"/>
      <c r="K215" s="528"/>
      <c r="L215" s="528"/>
      <c r="M215" s="528"/>
      <c r="N215" s="528"/>
      <c r="O215" s="528"/>
      <c r="P215" s="528"/>
      <c r="Q215" s="528"/>
      <c r="S215" s="528"/>
      <c r="T215" s="528"/>
      <c r="U215" s="528"/>
      <c r="V215" s="528"/>
      <c r="W215" s="528"/>
      <c r="X215" s="528"/>
      <c r="Y215" s="529">
        <f>SUM(Y213:Y214)</f>
        <v>0</v>
      </c>
      <c r="Z215" s="473"/>
      <c r="AA215" s="580"/>
      <c r="AB215" s="528"/>
      <c r="AC215" s="528"/>
      <c r="AD215" s="529">
        <f>SUM(AD213:AD214)</f>
        <v>0</v>
      </c>
      <c r="AE215" s="476"/>
      <c r="AF215" s="581"/>
      <c r="AG215" s="528"/>
      <c r="AH215" s="528"/>
      <c r="AI215" s="529">
        <f>SUM(AI213:AI214)</f>
        <v>0</v>
      </c>
    </row>
    <row r="216" spans="2:35" s="515" customFormat="1" ht="41.4" x14ac:dyDescent="0.25">
      <c r="B216" s="503" t="s">
        <v>320</v>
      </c>
      <c r="C216" s="504" t="s">
        <v>68</v>
      </c>
      <c r="D216" s="504" t="s">
        <v>69</v>
      </c>
      <c r="E216" s="659" t="s">
        <v>1074</v>
      </c>
      <c r="F216" s="534" t="s">
        <v>322</v>
      </c>
      <c r="G216" s="655"/>
      <c r="H216" s="656" t="s">
        <v>74</v>
      </c>
      <c r="I216" s="507" t="s">
        <v>727</v>
      </c>
      <c r="J216" s="508" t="s">
        <v>74</v>
      </c>
      <c r="K216" s="508" t="s">
        <v>112</v>
      </c>
      <c r="L216" s="508" t="s">
        <v>324</v>
      </c>
      <c r="M216" s="509" t="s">
        <v>77</v>
      </c>
      <c r="N216" s="509" t="s">
        <v>30</v>
      </c>
      <c r="O216" s="509" t="s">
        <v>30</v>
      </c>
      <c r="P216" s="509" t="s">
        <v>30</v>
      </c>
      <c r="Q216" s="507" t="str">
        <f>I216</f>
        <v>HEK_DC-HS-HE</v>
      </c>
      <c r="S216" s="510">
        <v>1</v>
      </c>
      <c r="T216" s="657">
        <v>80</v>
      </c>
      <c r="U216" s="511" t="s">
        <v>30</v>
      </c>
      <c r="V216" s="511">
        <v>60</v>
      </c>
      <c r="W216" s="511">
        <v>60</v>
      </c>
      <c r="X216" s="512"/>
      <c r="Y216" s="513">
        <f>S216*T216*V216*X216</f>
        <v>0</v>
      </c>
      <c r="Z216" s="473"/>
      <c r="AA216" s="580"/>
      <c r="AB216" s="511">
        <f>T216</f>
        <v>80</v>
      </c>
      <c r="AC216" s="512"/>
      <c r="AD216" s="513">
        <f>AB216*AC216*12*S216</f>
        <v>0</v>
      </c>
      <c r="AE216" s="476"/>
      <c r="AF216" s="581"/>
      <c r="AG216" s="511">
        <f>T216</f>
        <v>80</v>
      </c>
      <c r="AH216" s="512"/>
      <c r="AI216" s="513">
        <f>AG216*AH216*12*S216</f>
        <v>0</v>
      </c>
    </row>
    <row r="217" spans="2:35" s="502" customFormat="1" x14ac:dyDescent="0.25">
      <c r="B217" s="528"/>
      <c r="C217" s="528"/>
      <c r="D217" s="528"/>
      <c r="E217" s="528"/>
      <c r="F217" s="528" t="str">
        <f>"Zwischensumme "&amp;E216</f>
        <v>Zwischensumme Housing - Rackspace 
(nur Bereitstellungsmodell "Dedicated Resources")</v>
      </c>
      <c r="G217" s="528"/>
      <c r="H217" s="554"/>
      <c r="I217" s="528"/>
      <c r="J217" s="528"/>
      <c r="K217" s="528"/>
      <c r="L217" s="528"/>
      <c r="M217" s="528"/>
      <c r="N217" s="528"/>
      <c r="O217" s="528"/>
      <c r="P217" s="528"/>
      <c r="Q217" s="528"/>
      <c r="S217" s="528"/>
      <c r="T217" s="528"/>
      <c r="U217" s="528"/>
      <c r="V217" s="528"/>
      <c r="W217" s="528"/>
      <c r="X217" s="528"/>
      <c r="Y217" s="529">
        <f>SUM(Y216)</f>
        <v>0</v>
      </c>
      <c r="Z217" s="473"/>
      <c r="AA217" s="580"/>
      <c r="AB217" s="528"/>
      <c r="AC217" s="528"/>
      <c r="AD217" s="529">
        <f>SUM(AD216)</f>
        <v>0</v>
      </c>
      <c r="AE217" s="476"/>
      <c r="AF217" s="581"/>
      <c r="AG217" s="528"/>
      <c r="AH217" s="528"/>
      <c r="AI217" s="529">
        <f>SUM(AI216)</f>
        <v>0</v>
      </c>
    </row>
    <row r="218" spans="2:35" x14ac:dyDescent="0.25">
      <c r="F218" s="707" t="s">
        <v>325</v>
      </c>
      <c r="G218" s="708"/>
      <c r="H218" s="708"/>
      <c r="I218" s="708"/>
      <c r="J218" s="708"/>
      <c r="K218" s="708"/>
      <c r="L218" s="708"/>
      <c r="M218" s="708"/>
      <c r="N218" s="708"/>
      <c r="O218" s="708"/>
      <c r="P218" s="708"/>
      <c r="Q218" s="709"/>
      <c r="R218" s="502"/>
      <c r="S218" s="710"/>
      <c r="T218" s="711"/>
      <c r="U218" s="711"/>
      <c r="V218" s="711"/>
      <c r="W218" s="711"/>
      <c r="X218" s="711"/>
      <c r="Y218" s="540">
        <f>Y217+Y215+Y210+Y207+Y188+Y168+Y85+Y82+Y38+Y32</f>
        <v>0</v>
      </c>
      <c r="AA218" s="499"/>
      <c r="AB218" s="541"/>
      <c r="AC218" s="542"/>
      <c r="AD218" s="540">
        <f>AD217+AD215+AD210+AD207+AD188+AD168+AD85+AD82+AD38+AD32</f>
        <v>0</v>
      </c>
      <c r="AF218" s="501"/>
      <c r="AG218" s="541"/>
      <c r="AH218" s="542"/>
      <c r="AI218" s="540">
        <f>AI217+AI215+AI210+AI207+AI188+AI168+AI85+AI82+AI38+AI32</f>
        <v>0</v>
      </c>
    </row>
    <row r="219" spans="2:35" x14ac:dyDescent="0.25">
      <c r="G219" s="543"/>
      <c r="H219" s="474"/>
      <c r="K219" s="475"/>
      <c r="L219" s="472"/>
      <c r="P219" s="474"/>
      <c r="Q219" s="515"/>
      <c r="R219" s="502"/>
      <c r="S219" s="544"/>
      <c r="T219" s="544"/>
      <c r="U219" s="544"/>
      <c r="V219" s="544"/>
      <c r="W219" s="544"/>
      <c r="X219" s="544"/>
      <c r="Y219" s="447"/>
      <c r="AA219" s="499"/>
      <c r="AB219" s="544"/>
      <c r="AC219" s="447"/>
      <c r="AD219" s="544"/>
      <c r="AF219" s="476"/>
      <c r="AG219" s="476"/>
    </row>
    <row r="220" spans="2:35" ht="55.2" x14ac:dyDescent="0.25">
      <c r="B220" s="488" t="s">
        <v>36</v>
      </c>
      <c r="C220" s="488" t="s">
        <v>37</v>
      </c>
      <c r="D220" s="488" t="s">
        <v>38</v>
      </c>
      <c r="E220" s="489" t="s">
        <v>39</v>
      </c>
      <c r="F220" s="490" t="s">
        <v>326</v>
      </c>
      <c r="G220" s="491" t="s">
        <v>427</v>
      </c>
      <c r="H220" s="492" t="s">
        <v>41</v>
      </c>
      <c r="I220" s="493" t="s">
        <v>327</v>
      </c>
      <c r="J220" s="494" t="s">
        <v>43</v>
      </c>
      <c r="K220" s="494" t="s">
        <v>44</v>
      </c>
      <c r="L220" s="494" t="s">
        <v>45</v>
      </c>
      <c r="M220" s="494" t="s">
        <v>46</v>
      </c>
      <c r="N220" s="495" t="s">
        <v>47</v>
      </c>
      <c r="O220" s="495" t="s">
        <v>48</v>
      </c>
      <c r="P220" s="495" t="s">
        <v>49</v>
      </c>
      <c r="Q220" s="493" t="s">
        <v>50</v>
      </c>
      <c r="R220" s="502"/>
      <c r="S220" s="492" t="s">
        <v>602</v>
      </c>
      <c r="T220" s="492" t="s">
        <v>52</v>
      </c>
      <c r="U220" s="492" t="s">
        <v>53</v>
      </c>
      <c r="V220" s="492" t="s">
        <v>54</v>
      </c>
      <c r="W220" s="492" t="s">
        <v>55</v>
      </c>
      <c r="X220" s="497" t="s">
        <v>56</v>
      </c>
      <c r="Y220" s="498" t="s">
        <v>603</v>
      </c>
      <c r="AA220" s="499"/>
      <c r="AB220" s="492" t="s">
        <v>431</v>
      </c>
      <c r="AC220" s="497" t="s">
        <v>728</v>
      </c>
      <c r="AD220" s="500" t="s">
        <v>433</v>
      </c>
      <c r="AF220" s="501"/>
      <c r="AG220" s="492" t="s">
        <v>434</v>
      </c>
      <c r="AH220" s="497" t="s">
        <v>729</v>
      </c>
      <c r="AI220" s="500" t="s">
        <v>436</v>
      </c>
    </row>
    <row r="221" spans="2:35" s="515" customFormat="1" ht="14.4" x14ac:dyDescent="0.25">
      <c r="B221" s="545" t="s">
        <v>330</v>
      </c>
      <c r="C221" s="504" t="s">
        <v>331</v>
      </c>
      <c r="D221" s="504" t="s">
        <v>331</v>
      </c>
      <c r="E221" s="504" t="s">
        <v>332</v>
      </c>
      <c r="F221" s="504" t="s">
        <v>333</v>
      </c>
      <c r="G221" s="655"/>
      <c r="H221" s="509" t="s">
        <v>74</v>
      </c>
      <c r="I221" s="507" t="s">
        <v>730</v>
      </c>
      <c r="J221" s="504" t="s">
        <v>72</v>
      </c>
      <c r="K221" s="508" t="s">
        <v>112</v>
      </c>
      <c r="L221" s="504" t="s">
        <v>335</v>
      </c>
      <c r="M221" s="504" t="s">
        <v>336</v>
      </c>
      <c r="N221" s="509" t="s">
        <v>30</v>
      </c>
      <c r="O221" s="509" t="s">
        <v>30</v>
      </c>
      <c r="P221" s="509" t="s">
        <v>30</v>
      </c>
      <c r="Q221" s="507" t="str">
        <f>I221</f>
        <v>HEK_SR-SI-SB</v>
      </c>
      <c r="R221" s="473"/>
      <c r="S221" s="510">
        <v>1</v>
      </c>
      <c r="T221" s="511">
        <v>100</v>
      </c>
      <c r="U221" s="511" t="s">
        <v>30</v>
      </c>
      <c r="V221" s="511" t="s">
        <v>30</v>
      </c>
      <c r="W221" s="511" t="s">
        <v>30</v>
      </c>
      <c r="X221" s="513">
        <f>'Betriebsleistungen BARMER'!X221</f>
        <v>0</v>
      </c>
      <c r="Y221" s="513">
        <f>T221*X221*S221</f>
        <v>0</v>
      </c>
      <c r="Z221" s="473"/>
      <c r="AA221" s="580"/>
      <c r="AB221" s="511">
        <f>T221*0.2</f>
        <v>20</v>
      </c>
      <c r="AC221" s="513">
        <f>X221</f>
        <v>0</v>
      </c>
      <c r="AD221" s="513">
        <f>AB221*AC221*S221</f>
        <v>0</v>
      </c>
      <c r="AE221" s="476"/>
      <c r="AF221" s="581"/>
      <c r="AG221" s="511">
        <f>T221*0.2</f>
        <v>20</v>
      </c>
      <c r="AH221" s="513">
        <f>X221</f>
        <v>0</v>
      </c>
      <c r="AI221" s="513">
        <f>AG221*AH221*S221</f>
        <v>0</v>
      </c>
    </row>
    <row r="222" spans="2:35" s="515" customFormat="1" ht="14.4" x14ac:dyDescent="0.25">
      <c r="B222" s="545" t="s">
        <v>337</v>
      </c>
      <c r="C222" s="504" t="s">
        <v>331</v>
      </c>
      <c r="D222" s="504" t="s">
        <v>331</v>
      </c>
      <c r="E222" s="504" t="s">
        <v>332</v>
      </c>
      <c r="F222" s="504" t="s">
        <v>338</v>
      </c>
      <c r="G222" s="655"/>
      <c r="H222" s="509" t="s">
        <v>74</v>
      </c>
      <c r="I222" s="507" t="s">
        <v>731</v>
      </c>
      <c r="J222" s="504" t="s">
        <v>72</v>
      </c>
      <c r="K222" s="508" t="s">
        <v>112</v>
      </c>
      <c r="L222" s="504" t="s">
        <v>335</v>
      </c>
      <c r="M222" s="504" t="s">
        <v>336</v>
      </c>
      <c r="N222" s="509" t="s">
        <v>30</v>
      </c>
      <c r="O222" s="509" t="s">
        <v>30</v>
      </c>
      <c r="P222" s="509" t="s">
        <v>30</v>
      </c>
      <c r="Q222" s="507" t="str">
        <f>I222</f>
        <v>HEK_SR-SI-SR</v>
      </c>
      <c r="R222" s="473"/>
      <c r="S222" s="510">
        <v>1</v>
      </c>
      <c r="T222" s="511">
        <v>50</v>
      </c>
      <c r="U222" s="511" t="s">
        <v>30</v>
      </c>
      <c r="V222" s="511" t="s">
        <v>30</v>
      </c>
      <c r="W222" s="511" t="s">
        <v>30</v>
      </c>
      <c r="X222" s="513">
        <f>'Betriebsleistungen BARMER'!X222</f>
        <v>0</v>
      </c>
      <c r="Y222" s="513">
        <f t="shared" ref="Y222:Y226" si="205">T222*X222*S222</f>
        <v>0</v>
      </c>
      <c r="Z222" s="473"/>
      <c r="AA222" s="580"/>
      <c r="AB222" s="511">
        <f t="shared" ref="AB222:AB225" si="206">T222*0.2</f>
        <v>10</v>
      </c>
      <c r="AC222" s="513">
        <f t="shared" ref="AC222:AC226" si="207">X222</f>
        <v>0</v>
      </c>
      <c r="AD222" s="513">
        <f t="shared" ref="AD222:AD226" si="208">AB222*AC222*S222</f>
        <v>0</v>
      </c>
      <c r="AE222" s="476"/>
      <c r="AF222" s="581"/>
      <c r="AG222" s="511">
        <f t="shared" ref="AG222:AG225" si="209">T222*0.2</f>
        <v>10</v>
      </c>
      <c r="AH222" s="513">
        <f t="shared" ref="AH222:AH226" si="210">X222</f>
        <v>0</v>
      </c>
      <c r="AI222" s="513">
        <f t="shared" ref="AI222:AI226" si="211">AG222*AH222*S222</f>
        <v>0</v>
      </c>
    </row>
    <row r="223" spans="2:35" s="515" customFormat="1" ht="14.4" x14ac:dyDescent="0.25">
      <c r="B223" s="545" t="s">
        <v>340</v>
      </c>
      <c r="C223" s="504" t="s">
        <v>331</v>
      </c>
      <c r="D223" s="504" t="s">
        <v>331</v>
      </c>
      <c r="E223" s="504" t="s">
        <v>332</v>
      </c>
      <c r="F223" s="504" t="s">
        <v>341</v>
      </c>
      <c r="G223" s="655"/>
      <c r="H223" s="509" t="s">
        <v>74</v>
      </c>
      <c r="I223" s="507" t="s">
        <v>732</v>
      </c>
      <c r="J223" s="504" t="s">
        <v>72</v>
      </c>
      <c r="K223" s="508" t="s">
        <v>112</v>
      </c>
      <c r="L223" s="504" t="s">
        <v>335</v>
      </c>
      <c r="M223" s="504" t="s">
        <v>336</v>
      </c>
      <c r="N223" s="509" t="s">
        <v>30</v>
      </c>
      <c r="O223" s="509" t="s">
        <v>30</v>
      </c>
      <c r="P223" s="509" t="s">
        <v>30</v>
      </c>
      <c r="Q223" s="507" t="str">
        <f>I223</f>
        <v>HEK_SR-SI-FW</v>
      </c>
      <c r="R223" s="473"/>
      <c r="S223" s="510">
        <v>1</v>
      </c>
      <c r="T223" s="511">
        <v>300</v>
      </c>
      <c r="U223" s="511" t="s">
        <v>30</v>
      </c>
      <c r="V223" s="511" t="s">
        <v>30</v>
      </c>
      <c r="W223" s="511" t="s">
        <v>30</v>
      </c>
      <c r="X223" s="513">
        <f>'Betriebsleistungen BARMER'!X223</f>
        <v>0</v>
      </c>
      <c r="Y223" s="513">
        <f t="shared" si="205"/>
        <v>0</v>
      </c>
      <c r="Z223" s="473"/>
      <c r="AA223" s="580"/>
      <c r="AB223" s="511">
        <f t="shared" si="206"/>
        <v>60</v>
      </c>
      <c r="AC223" s="513">
        <f t="shared" si="207"/>
        <v>0</v>
      </c>
      <c r="AD223" s="513">
        <f t="shared" si="208"/>
        <v>0</v>
      </c>
      <c r="AE223" s="476"/>
      <c r="AF223" s="581"/>
      <c r="AG223" s="511">
        <f t="shared" si="209"/>
        <v>60</v>
      </c>
      <c r="AH223" s="513">
        <f t="shared" si="210"/>
        <v>0</v>
      </c>
      <c r="AI223" s="513">
        <f t="shared" si="211"/>
        <v>0</v>
      </c>
    </row>
    <row r="224" spans="2:35" s="515" customFormat="1" ht="14.4" x14ac:dyDescent="0.25">
      <c r="B224" s="545" t="s">
        <v>343</v>
      </c>
      <c r="C224" s="504" t="s">
        <v>331</v>
      </c>
      <c r="D224" s="504" t="s">
        <v>331</v>
      </c>
      <c r="E224" s="504" t="s">
        <v>332</v>
      </c>
      <c r="F224" s="504" t="s">
        <v>344</v>
      </c>
      <c r="G224" s="655"/>
      <c r="H224" s="509" t="s">
        <v>74</v>
      </c>
      <c r="I224" s="507" t="s">
        <v>733</v>
      </c>
      <c r="J224" s="504" t="s">
        <v>72</v>
      </c>
      <c r="K224" s="508" t="s">
        <v>112</v>
      </c>
      <c r="L224" s="504" t="s">
        <v>335</v>
      </c>
      <c r="M224" s="504" t="s">
        <v>336</v>
      </c>
      <c r="N224" s="509" t="s">
        <v>30</v>
      </c>
      <c r="O224" s="509" t="s">
        <v>30</v>
      </c>
      <c r="P224" s="509" t="s">
        <v>30</v>
      </c>
      <c r="Q224" s="507" t="str">
        <f t="shared" ref="Q224:Q226" si="212">I224</f>
        <v>HEK_SR-SI-SU</v>
      </c>
      <c r="R224" s="473"/>
      <c r="S224" s="510">
        <v>1</v>
      </c>
      <c r="T224" s="511">
        <v>30</v>
      </c>
      <c r="U224" s="511" t="s">
        <v>30</v>
      </c>
      <c r="V224" s="511" t="s">
        <v>30</v>
      </c>
      <c r="W224" s="511" t="s">
        <v>30</v>
      </c>
      <c r="X224" s="513">
        <f>'Betriebsleistungen BARMER'!X224</f>
        <v>0</v>
      </c>
      <c r="Y224" s="513">
        <f>T224*X224*S224</f>
        <v>0</v>
      </c>
      <c r="Z224" s="473"/>
      <c r="AA224" s="580"/>
      <c r="AB224" s="511">
        <f t="shared" si="206"/>
        <v>6</v>
      </c>
      <c r="AC224" s="513">
        <f t="shared" si="207"/>
        <v>0</v>
      </c>
      <c r="AD224" s="513">
        <f t="shared" si="208"/>
        <v>0</v>
      </c>
      <c r="AE224" s="476"/>
      <c r="AF224" s="581"/>
      <c r="AG224" s="511">
        <f t="shared" si="209"/>
        <v>6</v>
      </c>
      <c r="AH224" s="513">
        <f t="shared" si="210"/>
        <v>0</v>
      </c>
      <c r="AI224" s="513">
        <f t="shared" si="211"/>
        <v>0</v>
      </c>
    </row>
    <row r="225" spans="2:35" s="515" customFormat="1" ht="14.4" x14ac:dyDescent="0.25">
      <c r="B225" s="545" t="s">
        <v>346</v>
      </c>
      <c r="C225" s="504" t="s">
        <v>331</v>
      </c>
      <c r="D225" s="504" t="s">
        <v>331</v>
      </c>
      <c r="E225" s="504" t="s">
        <v>332</v>
      </c>
      <c r="F225" s="504" t="s">
        <v>347</v>
      </c>
      <c r="G225" s="655"/>
      <c r="H225" s="509" t="s">
        <v>74</v>
      </c>
      <c r="I225" s="507" t="s">
        <v>734</v>
      </c>
      <c r="J225" s="504" t="s">
        <v>72</v>
      </c>
      <c r="K225" s="508" t="s">
        <v>112</v>
      </c>
      <c r="L225" s="504" t="s">
        <v>335</v>
      </c>
      <c r="M225" s="504" t="s">
        <v>336</v>
      </c>
      <c r="N225" s="509" t="s">
        <v>30</v>
      </c>
      <c r="O225" s="509" t="s">
        <v>30</v>
      </c>
      <c r="P225" s="509" t="s">
        <v>30</v>
      </c>
      <c r="Q225" s="507" t="str">
        <f t="shared" si="212"/>
        <v>HEK_SR-SI-WV</v>
      </c>
      <c r="R225" s="473"/>
      <c r="S225" s="510">
        <v>1</v>
      </c>
      <c r="T225" s="511">
        <v>30</v>
      </c>
      <c r="U225" s="511" t="s">
        <v>30</v>
      </c>
      <c r="V225" s="511" t="s">
        <v>30</v>
      </c>
      <c r="W225" s="511" t="s">
        <v>30</v>
      </c>
      <c r="X225" s="513">
        <f>'Betriebsleistungen BARMER'!X225</f>
        <v>0</v>
      </c>
      <c r="Y225" s="513">
        <f t="shared" si="205"/>
        <v>0</v>
      </c>
      <c r="Z225" s="473"/>
      <c r="AA225" s="580"/>
      <c r="AB225" s="511">
        <f t="shared" si="206"/>
        <v>6</v>
      </c>
      <c r="AC225" s="513">
        <f t="shared" si="207"/>
        <v>0</v>
      </c>
      <c r="AD225" s="513">
        <f t="shared" si="208"/>
        <v>0</v>
      </c>
      <c r="AE225" s="476"/>
      <c r="AF225" s="581"/>
      <c r="AG225" s="511">
        <f t="shared" si="209"/>
        <v>6</v>
      </c>
      <c r="AH225" s="513">
        <f t="shared" si="210"/>
        <v>0</v>
      </c>
      <c r="AI225" s="513">
        <f t="shared" si="211"/>
        <v>0</v>
      </c>
    </row>
    <row r="226" spans="2:35" s="515" customFormat="1" ht="14.4" x14ac:dyDescent="0.25">
      <c r="B226" s="545" t="s">
        <v>349</v>
      </c>
      <c r="C226" s="504" t="s">
        <v>331</v>
      </c>
      <c r="D226" s="504" t="s">
        <v>331</v>
      </c>
      <c r="E226" s="504" t="s">
        <v>332</v>
      </c>
      <c r="F226" s="504" t="s">
        <v>350</v>
      </c>
      <c r="G226" s="655"/>
      <c r="H226" s="509" t="s">
        <v>74</v>
      </c>
      <c r="I226" s="507" t="s">
        <v>735</v>
      </c>
      <c r="J226" s="504" t="s">
        <v>72</v>
      </c>
      <c r="K226" s="508" t="s">
        <v>112</v>
      </c>
      <c r="L226" s="504" t="s">
        <v>335</v>
      </c>
      <c r="M226" s="504" t="s">
        <v>336</v>
      </c>
      <c r="N226" s="509" t="s">
        <v>30</v>
      </c>
      <c r="O226" s="509" t="s">
        <v>30</v>
      </c>
      <c r="P226" s="509" t="s">
        <v>30</v>
      </c>
      <c r="Q226" s="507" t="str">
        <f t="shared" si="212"/>
        <v>HEK_SR-SI-GI</v>
      </c>
      <c r="R226" s="473"/>
      <c r="S226" s="510">
        <v>0.25</v>
      </c>
      <c r="T226" s="511">
        <v>1</v>
      </c>
      <c r="U226" s="511" t="s">
        <v>30</v>
      </c>
      <c r="V226" s="511" t="s">
        <v>30</v>
      </c>
      <c r="W226" s="511" t="s">
        <v>30</v>
      </c>
      <c r="X226" s="513">
        <f>'Betriebsleistungen BARMER'!X226</f>
        <v>0</v>
      </c>
      <c r="Y226" s="513">
        <f t="shared" si="205"/>
        <v>0</v>
      </c>
      <c r="Z226" s="473"/>
      <c r="AA226" s="580"/>
      <c r="AB226" s="511">
        <v>1</v>
      </c>
      <c r="AC226" s="513">
        <f t="shared" si="207"/>
        <v>0</v>
      </c>
      <c r="AD226" s="513">
        <f t="shared" si="208"/>
        <v>0</v>
      </c>
      <c r="AE226" s="476"/>
      <c r="AF226" s="581"/>
      <c r="AG226" s="511">
        <v>1</v>
      </c>
      <c r="AH226" s="513">
        <f t="shared" si="210"/>
        <v>0</v>
      </c>
      <c r="AI226" s="513">
        <f t="shared" si="211"/>
        <v>0</v>
      </c>
    </row>
    <row r="227" spans="2:35" s="502" customFormat="1" x14ac:dyDescent="0.25">
      <c r="B227" s="555"/>
      <c r="C227" s="528"/>
      <c r="D227" s="528"/>
      <c r="E227" s="528"/>
      <c r="F227" s="528" t="str">
        <f>"Zwischensumme "&amp;E221</f>
        <v>Zwischensumme Service Request - Infrastruktur</v>
      </c>
      <c r="G227" s="528"/>
      <c r="H227" s="528"/>
      <c r="I227" s="528"/>
      <c r="J227" s="528"/>
      <c r="K227" s="528"/>
      <c r="L227" s="528"/>
      <c r="M227" s="528"/>
      <c r="N227" s="528"/>
      <c r="O227" s="528"/>
      <c r="P227" s="528"/>
      <c r="Q227" s="528"/>
      <c r="S227" s="528"/>
      <c r="T227" s="528"/>
      <c r="U227" s="528"/>
      <c r="V227" s="528"/>
      <c r="W227" s="528"/>
      <c r="X227" s="528"/>
      <c r="Y227" s="529">
        <f>SUM(Y221:Y226)</f>
        <v>0</v>
      </c>
      <c r="Z227" s="473"/>
      <c r="AA227" s="580"/>
      <c r="AB227" s="528"/>
      <c r="AC227" s="528"/>
      <c r="AD227" s="529">
        <f>SUM(AD221:AD226)</f>
        <v>0</v>
      </c>
      <c r="AE227" s="476"/>
      <c r="AF227" s="581"/>
      <c r="AG227" s="528"/>
      <c r="AH227" s="528"/>
      <c r="AI227" s="529">
        <f>SUM(AI221:AI226)</f>
        <v>0</v>
      </c>
    </row>
    <row r="228" spans="2:35" s="515" customFormat="1" ht="14.4" x14ac:dyDescent="0.25">
      <c r="B228" s="545" t="s">
        <v>352</v>
      </c>
      <c r="C228" s="504" t="s">
        <v>331</v>
      </c>
      <c r="D228" s="504" t="s">
        <v>331</v>
      </c>
      <c r="E228" s="504" t="s">
        <v>353</v>
      </c>
      <c r="F228" s="565" t="s">
        <v>354</v>
      </c>
      <c r="G228" s="655"/>
      <c r="H228" s="509" t="s">
        <v>74</v>
      </c>
      <c r="I228" s="566" t="s">
        <v>736</v>
      </c>
      <c r="J228" s="504" t="s">
        <v>72</v>
      </c>
      <c r="K228" s="508" t="s">
        <v>112</v>
      </c>
      <c r="L228" s="504" t="s">
        <v>335</v>
      </c>
      <c r="M228" s="504" t="s">
        <v>336</v>
      </c>
      <c r="N228" s="509" t="s">
        <v>30</v>
      </c>
      <c r="O228" s="509" t="s">
        <v>30</v>
      </c>
      <c r="P228" s="509" t="s">
        <v>30</v>
      </c>
      <c r="Q228" s="507" t="str">
        <f t="shared" ref="Q228:Q241" si="213">I228</f>
        <v>HEK_SR-SB-ZSH</v>
      </c>
      <c r="R228" s="473"/>
      <c r="S228" s="510">
        <v>0.25</v>
      </c>
      <c r="T228" s="511">
        <v>5</v>
      </c>
      <c r="U228" s="511" t="s">
        <v>30</v>
      </c>
      <c r="V228" s="511" t="s">
        <v>30</v>
      </c>
      <c r="W228" s="511" t="s">
        <v>30</v>
      </c>
      <c r="X228" s="513">
        <f>'Betriebsleistungen BARMER'!X228</f>
        <v>0</v>
      </c>
      <c r="Y228" s="513">
        <f>T228*X228*S228</f>
        <v>0</v>
      </c>
      <c r="Z228" s="473"/>
      <c r="AA228" s="580"/>
      <c r="AB228" s="511">
        <f>T228*0.2</f>
        <v>1</v>
      </c>
      <c r="AC228" s="513">
        <f>X228</f>
        <v>0</v>
      </c>
      <c r="AD228" s="513">
        <f>AB228*AC228*S228</f>
        <v>0</v>
      </c>
      <c r="AE228" s="476"/>
      <c r="AF228" s="581"/>
      <c r="AG228" s="511">
        <f>T228*0.2</f>
        <v>1</v>
      </c>
      <c r="AH228" s="513">
        <f>X228</f>
        <v>0</v>
      </c>
      <c r="AI228" s="513">
        <f>AG228*AH228*S228</f>
        <v>0</v>
      </c>
    </row>
    <row r="229" spans="2:35" s="515" customFormat="1" ht="14.4" x14ac:dyDescent="0.25">
      <c r="B229" s="545" t="s">
        <v>356</v>
      </c>
      <c r="C229" s="504" t="s">
        <v>331</v>
      </c>
      <c r="D229" s="504" t="s">
        <v>331</v>
      </c>
      <c r="E229" s="504" t="s">
        <v>353</v>
      </c>
      <c r="F229" s="565" t="s">
        <v>357</v>
      </c>
      <c r="G229" s="655"/>
      <c r="H229" s="509" t="s">
        <v>74</v>
      </c>
      <c r="I229" s="566" t="s">
        <v>737</v>
      </c>
      <c r="J229" s="504" t="s">
        <v>72</v>
      </c>
      <c r="K229" s="508" t="s">
        <v>112</v>
      </c>
      <c r="L229" s="504" t="s">
        <v>335</v>
      </c>
      <c r="M229" s="504" t="s">
        <v>336</v>
      </c>
      <c r="N229" s="509" t="s">
        <v>30</v>
      </c>
      <c r="O229" s="509" t="s">
        <v>30</v>
      </c>
      <c r="P229" s="509" t="s">
        <v>30</v>
      </c>
      <c r="Q229" s="507" t="str">
        <f t="shared" si="213"/>
        <v>HEK_SR-SB-HDI</v>
      </c>
      <c r="R229" s="473"/>
      <c r="S229" s="510">
        <v>0.25</v>
      </c>
      <c r="T229" s="511">
        <v>5</v>
      </c>
      <c r="U229" s="511" t="s">
        <v>30</v>
      </c>
      <c r="V229" s="511" t="s">
        <v>30</v>
      </c>
      <c r="W229" s="511" t="s">
        <v>30</v>
      </c>
      <c r="X229" s="513">
        <f>'Betriebsleistungen BARMER'!X229</f>
        <v>0</v>
      </c>
      <c r="Y229" s="513">
        <f t="shared" ref="Y229:Y240" si="214">T229*X229*S229</f>
        <v>0</v>
      </c>
      <c r="Z229" s="473"/>
      <c r="AA229" s="580"/>
      <c r="AB229" s="511">
        <f t="shared" ref="AB229:AB239" si="215">T229*0.2</f>
        <v>1</v>
      </c>
      <c r="AC229" s="513">
        <f t="shared" ref="AC229:AC241" si="216">X229</f>
        <v>0</v>
      </c>
      <c r="AD229" s="513">
        <f t="shared" ref="AD229:AD241" si="217">AB229*AC229*S229</f>
        <v>0</v>
      </c>
      <c r="AE229" s="476"/>
      <c r="AF229" s="581"/>
      <c r="AG229" s="511">
        <f t="shared" ref="AG229:AG239" si="218">T229*0.2</f>
        <v>1</v>
      </c>
      <c r="AH229" s="513">
        <f t="shared" ref="AH229:AH241" si="219">X229</f>
        <v>0</v>
      </c>
      <c r="AI229" s="513">
        <f t="shared" ref="AI229:AI241" si="220">AG229*AH229*S229</f>
        <v>0</v>
      </c>
    </row>
    <row r="230" spans="2:35" s="515" customFormat="1" ht="14.4" x14ac:dyDescent="0.25">
      <c r="B230" s="545" t="s">
        <v>359</v>
      </c>
      <c r="C230" s="504" t="s">
        <v>331</v>
      </c>
      <c r="D230" s="504" t="s">
        <v>331</v>
      </c>
      <c r="E230" s="504" t="s">
        <v>353</v>
      </c>
      <c r="F230" s="566" t="s">
        <v>360</v>
      </c>
      <c r="G230" s="655"/>
      <c r="H230" s="509" t="s">
        <v>74</v>
      </c>
      <c r="I230" s="566" t="s">
        <v>738</v>
      </c>
      <c r="J230" s="504" t="s">
        <v>72</v>
      </c>
      <c r="K230" s="508" t="s">
        <v>112</v>
      </c>
      <c r="L230" s="504" t="s">
        <v>335</v>
      </c>
      <c r="M230" s="504" t="s">
        <v>336</v>
      </c>
      <c r="N230" s="509" t="s">
        <v>30</v>
      </c>
      <c r="O230" s="509" t="s">
        <v>30</v>
      </c>
      <c r="P230" s="509" t="s">
        <v>30</v>
      </c>
      <c r="Q230" s="507" t="str">
        <f t="shared" si="213"/>
        <v>HEK_SR-SB-DA</v>
      </c>
      <c r="R230" s="473"/>
      <c r="S230" s="510">
        <v>0.25</v>
      </c>
      <c r="T230" s="511">
        <v>2</v>
      </c>
      <c r="U230" s="511" t="s">
        <v>30</v>
      </c>
      <c r="V230" s="511" t="s">
        <v>30</v>
      </c>
      <c r="W230" s="511" t="s">
        <v>30</v>
      </c>
      <c r="X230" s="513">
        <f>'Betriebsleistungen BARMER'!X230</f>
        <v>0</v>
      </c>
      <c r="Y230" s="513">
        <f t="shared" si="214"/>
        <v>0</v>
      </c>
      <c r="Z230" s="473"/>
      <c r="AA230" s="580"/>
      <c r="AB230" s="511">
        <v>1</v>
      </c>
      <c r="AC230" s="513">
        <f t="shared" si="216"/>
        <v>0</v>
      </c>
      <c r="AD230" s="513">
        <f t="shared" si="217"/>
        <v>0</v>
      </c>
      <c r="AE230" s="476"/>
      <c r="AF230" s="581"/>
      <c r="AG230" s="511">
        <v>1</v>
      </c>
      <c r="AH230" s="513">
        <f t="shared" si="219"/>
        <v>0</v>
      </c>
      <c r="AI230" s="513">
        <f t="shared" si="220"/>
        <v>0</v>
      </c>
    </row>
    <row r="231" spans="2:35" s="515" customFormat="1" ht="14.4" x14ac:dyDescent="0.25">
      <c r="B231" s="545" t="s">
        <v>362</v>
      </c>
      <c r="C231" s="504" t="s">
        <v>331</v>
      </c>
      <c r="D231" s="504" t="s">
        <v>331</v>
      </c>
      <c r="E231" s="504" t="s">
        <v>353</v>
      </c>
      <c r="F231" s="566" t="s">
        <v>363</v>
      </c>
      <c r="G231" s="655"/>
      <c r="H231" s="509" t="s">
        <v>74</v>
      </c>
      <c r="I231" s="566" t="s">
        <v>739</v>
      </c>
      <c r="J231" s="504" t="s">
        <v>72</v>
      </c>
      <c r="K231" s="508" t="s">
        <v>112</v>
      </c>
      <c r="L231" s="504" t="s">
        <v>335</v>
      </c>
      <c r="M231" s="504" t="s">
        <v>336</v>
      </c>
      <c r="N231" s="509" t="s">
        <v>30</v>
      </c>
      <c r="O231" s="509" t="s">
        <v>30</v>
      </c>
      <c r="P231" s="509" t="s">
        <v>30</v>
      </c>
      <c r="Q231" s="507" t="str">
        <f t="shared" si="213"/>
        <v>HEK_SR-SB-TK</v>
      </c>
      <c r="R231" s="473"/>
      <c r="S231" s="510">
        <v>0.25</v>
      </c>
      <c r="T231" s="511">
        <v>10</v>
      </c>
      <c r="U231" s="511" t="s">
        <v>30</v>
      </c>
      <c r="V231" s="511" t="s">
        <v>30</v>
      </c>
      <c r="W231" s="511" t="s">
        <v>30</v>
      </c>
      <c r="X231" s="513">
        <f>'Betriebsleistungen BARMER'!X231</f>
        <v>0</v>
      </c>
      <c r="Y231" s="513">
        <f t="shared" si="214"/>
        <v>0</v>
      </c>
      <c r="Z231" s="473"/>
      <c r="AA231" s="580"/>
      <c r="AB231" s="511">
        <f t="shared" si="215"/>
        <v>2</v>
      </c>
      <c r="AC231" s="513">
        <f t="shared" si="216"/>
        <v>0</v>
      </c>
      <c r="AD231" s="513">
        <f t="shared" si="217"/>
        <v>0</v>
      </c>
      <c r="AE231" s="476"/>
      <c r="AF231" s="581"/>
      <c r="AG231" s="511">
        <f t="shared" si="218"/>
        <v>2</v>
      </c>
      <c r="AH231" s="513">
        <f t="shared" si="219"/>
        <v>0</v>
      </c>
      <c r="AI231" s="513">
        <f t="shared" si="220"/>
        <v>0</v>
      </c>
    </row>
    <row r="232" spans="2:35" s="515" customFormat="1" ht="27.6" x14ac:dyDescent="0.25">
      <c r="B232" s="545" t="s">
        <v>365</v>
      </c>
      <c r="C232" s="504" t="s">
        <v>331</v>
      </c>
      <c r="D232" s="504" t="s">
        <v>331</v>
      </c>
      <c r="E232" s="504" t="s">
        <v>353</v>
      </c>
      <c r="F232" s="566" t="s">
        <v>366</v>
      </c>
      <c r="G232" s="655"/>
      <c r="H232" s="509" t="s">
        <v>74</v>
      </c>
      <c r="I232" s="566" t="s">
        <v>740</v>
      </c>
      <c r="J232" s="504" t="s">
        <v>72</v>
      </c>
      <c r="K232" s="508" t="s">
        <v>112</v>
      </c>
      <c r="L232" s="504" t="s">
        <v>335</v>
      </c>
      <c r="M232" s="504" t="s">
        <v>336</v>
      </c>
      <c r="N232" s="509" t="s">
        <v>30</v>
      </c>
      <c r="O232" s="509" t="s">
        <v>30</v>
      </c>
      <c r="P232" s="509" t="s">
        <v>30</v>
      </c>
      <c r="Q232" s="507" t="str">
        <f t="shared" si="213"/>
        <v>HEK_SR-SB-LV</v>
      </c>
      <c r="R232" s="473"/>
      <c r="S232" s="510">
        <v>0.5</v>
      </c>
      <c r="T232" s="511">
        <v>5</v>
      </c>
      <c r="U232" s="511" t="s">
        <v>30</v>
      </c>
      <c r="V232" s="511" t="s">
        <v>30</v>
      </c>
      <c r="W232" s="511" t="s">
        <v>30</v>
      </c>
      <c r="X232" s="513">
        <f>'Betriebsleistungen BARMER'!X232</f>
        <v>0</v>
      </c>
      <c r="Y232" s="513">
        <f t="shared" si="214"/>
        <v>0</v>
      </c>
      <c r="Z232" s="473"/>
      <c r="AA232" s="580"/>
      <c r="AB232" s="511">
        <f t="shared" si="215"/>
        <v>1</v>
      </c>
      <c r="AC232" s="513">
        <f t="shared" si="216"/>
        <v>0</v>
      </c>
      <c r="AD232" s="513">
        <f t="shared" si="217"/>
        <v>0</v>
      </c>
      <c r="AE232" s="476"/>
      <c r="AF232" s="581"/>
      <c r="AG232" s="511">
        <f t="shared" si="218"/>
        <v>1</v>
      </c>
      <c r="AH232" s="513">
        <f t="shared" si="219"/>
        <v>0</v>
      </c>
      <c r="AI232" s="513">
        <f t="shared" si="220"/>
        <v>0</v>
      </c>
    </row>
    <row r="233" spans="2:35" s="515" customFormat="1" ht="14.4" x14ac:dyDescent="0.25">
      <c r="B233" s="545" t="s">
        <v>368</v>
      </c>
      <c r="C233" s="504" t="s">
        <v>331</v>
      </c>
      <c r="D233" s="504" t="s">
        <v>331</v>
      </c>
      <c r="E233" s="504" t="s">
        <v>353</v>
      </c>
      <c r="F233" s="566" t="s">
        <v>369</v>
      </c>
      <c r="G233" s="655"/>
      <c r="H233" s="509" t="s">
        <v>74</v>
      </c>
      <c r="I233" s="566" t="s">
        <v>741</v>
      </c>
      <c r="J233" s="504" t="s">
        <v>72</v>
      </c>
      <c r="K233" s="508" t="s">
        <v>112</v>
      </c>
      <c r="L233" s="504" t="s">
        <v>335</v>
      </c>
      <c r="M233" s="504" t="s">
        <v>336</v>
      </c>
      <c r="N233" s="509" t="s">
        <v>30</v>
      </c>
      <c r="O233" s="509" t="s">
        <v>30</v>
      </c>
      <c r="P233" s="509" t="s">
        <v>30</v>
      </c>
      <c r="Q233" s="507" t="str">
        <f t="shared" si="213"/>
        <v>HEK_SR-SB-RC</v>
      </c>
      <c r="R233" s="473"/>
      <c r="S233" s="510">
        <v>0.25</v>
      </c>
      <c r="T233" s="511">
        <v>2</v>
      </c>
      <c r="U233" s="511" t="s">
        <v>30</v>
      </c>
      <c r="V233" s="511" t="s">
        <v>30</v>
      </c>
      <c r="W233" s="511" t="s">
        <v>30</v>
      </c>
      <c r="X233" s="513">
        <f>'Betriebsleistungen BARMER'!X233</f>
        <v>0</v>
      </c>
      <c r="Y233" s="513">
        <f t="shared" si="214"/>
        <v>0</v>
      </c>
      <c r="Z233" s="473"/>
      <c r="AA233" s="580"/>
      <c r="AB233" s="511">
        <v>1</v>
      </c>
      <c r="AC233" s="513">
        <f t="shared" si="216"/>
        <v>0</v>
      </c>
      <c r="AD233" s="513">
        <f t="shared" si="217"/>
        <v>0</v>
      </c>
      <c r="AE233" s="476"/>
      <c r="AF233" s="581"/>
      <c r="AG233" s="511">
        <v>1</v>
      </c>
      <c r="AH233" s="513">
        <f t="shared" si="219"/>
        <v>0</v>
      </c>
      <c r="AI233" s="513">
        <f t="shared" si="220"/>
        <v>0</v>
      </c>
    </row>
    <row r="234" spans="2:35" s="515" customFormat="1" ht="14.4" x14ac:dyDescent="0.25">
      <c r="B234" s="545" t="s">
        <v>371</v>
      </c>
      <c r="C234" s="504" t="s">
        <v>331</v>
      </c>
      <c r="D234" s="504" t="s">
        <v>331</v>
      </c>
      <c r="E234" s="504" t="s">
        <v>353</v>
      </c>
      <c r="F234" s="566" t="s">
        <v>372</v>
      </c>
      <c r="G234" s="655"/>
      <c r="H234" s="509" t="s">
        <v>74</v>
      </c>
      <c r="I234" s="566" t="s">
        <v>742</v>
      </c>
      <c r="J234" s="504" t="s">
        <v>72</v>
      </c>
      <c r="K234" s="508" t="s">
        <v>112</v>
      </c>
      <c r="L234" s="504" t="s">
        <v>335</v>
      </c>
      <c r="M234" s="504" t="s">
        <v>336</v>
      </c>
      <c r="N234" s="509" t="s">
        <v>30</v>
      </c>
      <c r="O234" s="509" t="s">
        <v>30</v>
      </c>
      <c r="P234" s="509" t="s">
        <v>30</v>
      </c>
      <c r="Q234" s="507" t="str">
        <f t="shared" si="213"/>
        <v>HEK_SR-SB-RO</v>
      </c>
      <c r="R234" s="473"/>
      <c r="S234" s="510">
        <v>0.25</v>
      </c>
      <c r="T234" s="511">
        <v>5</v>
      </c>
      <c r="U234" s="511" t="s">
        <v>30</v>
      </c>
      <c r="V234" s="511" t="s">
        <v>30</v>
      </c>
      <c r="W234" s="511" t="s">
        <v>30</v>
      </c>
      <c r="X234" s="513">
        <f>'Betriebsleistungen BARMER'!X234</f>
        <v>0</v>
      </c>
      <c r="Y234" s="513">
        <f t="shared" si="214"/>
        <v>0</v>
      </c>
      <c r="Z234" s="473"/>
      <c r="AA234" s="580"/>
      <c r="AB234" s="511">
        <f t="shared" si="215"/>
        <v>1</v>
      </c>
      <c r="AC234" s="513">
        <f t="shared" si="216"/>
        <v>0</v>
      </c>
      <c r="AD234" s="513">
        <f t="shared" si="217"/>
        <v>0</v>
      </c>
      <c r="AE234" s="476"/>
      <c r="AF234" s="581"/>
      <c r="AG234" s="511">
        <f t="shared" si="218"/>
        <v>1</v>
      </c>
      <c r="AH234" s="513">
        <f t="shared" si="219"/>
        <v>0</v>
      </c>
      <c r="AI234" s="513">
        <f t="shared" si="220"/>
        <v>0</v>
      </c>
    </row>
    <row r="235" spans="2:35" s="515" customFormat="1" ht="14.4" x14ac:dyDescent="0.25">
      <c r="B235" s="545" t="s">
        <v>374</v>
      </c>
      <c r="C235" s="504" t="s">
        <v>331</v>
      </c>
      <c r="D235" s="504" t="s">
        <v>331</v>
      </c>
      <c r="E235" s="504" t="s">
        <v>353</v>
      </c>
      <c r="F235" s="566" t="s">
        <v>375</v>
      </c>
      <c r="G235" s="655"/>
      <c r="H235" s="509" t="s">
        <v>74</v>
      </c>
      <c r="I235" s="566" t="s">
        <v>743</v>
      </c>
      <c r="J235" s="504" t="s">
        <v>72</v>
      </c>
      <c r="K235" s="508" t="s">
        <v>112</v>
      </c>
      <c r="L235" s="504" t="s">
        <v>335</v>
      </c>
      <c r="M235" s="504" t="s">
        <v>336</v>
      </c>
      <c r="N235" s="509" t="s">
        <v>30</v>
      </c>
      <c r="O235" s="509" t="s">
        <v>30</v>
      </c>
      <c r="P235" s="509" t="s">
        <v>30</v>
      </c>
      <c r="Q235" s="507" t="str">
        <f t="shared" si="213"/>
        <v>HEK_SR-SB-LA</v>
      </c>
      <c r="R235" s="473"/>
      <c r="S235" s="510">
        <v>0.75</v>
      </c>
      <c r="T235" s="511">
        <v>50</v>
      </c>
      <c r="U235" s="511" t="s">
        <v>30</v>
      </c>
      <c r="V235" s="511" t="s">
        <v>30</v>
      </c>
      <c r="W235" s="511" t="s">
        <v>30</v>
      </c>
      <c r="X235" s="513">
        <f>'Betriebsleistungen BARMER'!X235</f>
        <v>0</v>
      </c>
      <c r="Y235" s="513">
        <f t="shared" si="214"/>
        <v>0</v>
      </c>
      <c r="Z235" s="473"/>
      <c r="AA235" s="580"/>
      <c r="AB235" s="511">
        <f t="shared" si="215"/>
        <v>10</v>
      </c>
      <c r="AC235" s="513">
        <f t="shared" si="216"/>
        <v>0</v>
      </c>
      <c r="AD235" s="513">
        <f t="shared" si="217"/>
        <v>0</v>
      </c>
      <c r="AE235" s="476"/>
      <c r="AF235" s="581"/>
      <c r="AG235" s="511">
        <f t="shared" si="218"/>
        <v>10</v>
      </c>
      <c r="AH235" s="513">
        <f t="shared" si="219"/>
        <v>0</v>
      </c>
      <c r="AI235" s="513">
        <f t="shared" si="220"/>
        <v>0</v>
      </c>
    </row>
    <row r="236" spans="2:35" s="515" customFormat="1" ht="14.4" x14ac:dyDescent="0.25">
      <c r="B236" s="545" t="s">
        <v>377</v>
      </c>
      <c r="C236" s="504" t="s">
        <v>331</v>
      </c>
      <c r="D236" s="504" t="s">
        <v>331</v>
      </c>
      <c r="E236" s="504" t="s">
        <v>353</v>
      </c>
      <c r="F236" s="566" t="s">
        <v>378</v>
      </c>
      <c r="G236" s="655"/>
      <c r="H236" s="509" t="s">
        <v>74</v>
      </c>
      <c r="I236" s="566" t="s">
        <v>744</v>
      </c>
      <c r="J236" s="504" t="s">
        <v>72</v>
      </c>
      <c r="K236" s="508" t="s">
        <v>112</v>
      </c>
      <c r="L236" s="504" t="s">
        <v>335</v>
      </c>
      <c r="M236" s="504" t="s">
        <v>336</v>
      </c>
      <c r="N236" s="509" t="s">
        <v>30</v>
      </c>
      <c r="O236" s="509" t="s">
        <v>30</v>
      </c>
      <c r="P236" s="509" t="s">
        <v>30</v>
      </c>
      <c r="Q236" s="507" t="str">
        <f t="shared" si="213"/>
        <v>HEK_SR-SB-KC</v>
      </c>
      <c r="R236" s="473"/>
      <c r="S236" s="510">
        <v>0.25</v>
      </c>
      <c r="T236" s="511">
        <v>1</v>
      </c>
      <c r="U236" s="511" t="s">
        <v>30</v>
      </c>
      <c r="V236" s="511" t="s">
        <v>30</v>
      </c>
      <c r="W236" s="511" t="s">
        <v>30</v>
      </c>
      <c r="X236" s="513">
        <f>'Betriebsleistungen BARMER'!X236</f>
        <v>0</v>
      </c>
      <c r="Y236" s="513">
        <f t="shared" si="214"/>
        <v>0</v>
      </c>
      <c r="Z236" s="473"/>
      <c r="AA236" s="580"/>
      <c r="AB236" s="511">
        <v>1</v>
      </c>
      <c r="AC236" s="513">
        <f t="shared" si="216"/>
        <v>0</v>
      </c>
      <c r="AD236" s="513">
        <f t="shared" si="217"/>
        <v>0</v>
      </c>
      <c r="AE236" s="476"/>
      <c r="AF236" s="581"/>
      <c r="AG236" s="511">
        <v>1</v>
      </c>
      <c r="AH236" s="513">
        <f t="shared" si="219"/>
        <v>0</v>
      </c>
      <c r="AI236" s="513">
        <f t="shared" si="220"/>
        <v>0</v>
      </c>
    </row>
    <row r="237" spans="2:35" s="515" customFormat="1" ht="27.6" x14ac:dyDescent="0.25">
      <c r="B237" s="545" t="s">
        <v>380</v>
      </c>
      <c r="C237" s="504" t="s">
        <v>331</v>
      </c>
      <c r="D237" s="504" t="s">
        <v>331</v>
      </c>
      <c r="E237" s="504" t="s">
        <v>353</v>
      </c>
      <c r="F237" s="566" t="s">
        <v>381</v>
      </c>
      <c r="G237" s="655"/>
      <c r="H237" s="509" t="s">
        <v>74</v>
      </c>
      <c r="I237" s="566" t="s">
        <v>745</v>
      </c>
      <c r="J237" s="504" t="s">
        <v>72</v>
      </c>
      <c r="K237" s="508" t="s">
        <v>112</v>
      </c>
      <c r="L237" s="504" t="s">
        <v>335</v>
      </c>
      <c r="M237" s="504" t="s">
        <v>336</v>
      </c>
      <c r="N237" s="509" t="s">
        <v>30</v>
      </c>
      <c r="O237" s="509" t="s">
        <v>30</v>
      </c>
      <c r="P237" s="509" t="s">
        <v>30</v>
      </c>
      <c r="Q237" s="507" t="str">
        <f t="shared" si="213"/>
        <v>HEK_SR-SB-IM</v>
      </c>
      <c r="R237" s="473"/>
      <c r="S237" s="510">
        <v>0.5</v>
      </c>
      <c r="T237" s="511">
        <v>10</v>
      </c>
      <c r="U237" s="511" t="s">
        <v>30</v>
      </c>
      <c r="V237" s="511" t="s">
        <v>30</v>
      </c>
      <c r="W237" s="511" t="s">
        <v>30</v>
      </c>
      <c r="X237" s="513">
        <f>'Betriebsleistungen BARMER'!X237</f>
        <v>0</v>
      </c>
      <c r="Y237" s="513">
        <f t="shared" si="214"/>
        <v>0</v>
      </c>
      <c r="Z237" s="473"/>
      <c r="AA237" s="580"/>
      <c r="AB237" s="511">
        <f t="shared" si="215"/>
        <v>2</v>
      </c>
      <c r="AC237" s="513">
        <f t="shared" si="216"/>
        <v>0</v>
      </c>
      <c r="AD237" s="513">
        <f t="shared" si="217"/>
        <v>0</v>
      </c>
      <c r="AE237" s="476"/>
      <c r="AF237" s="581"/>
      <c r="AG237" s="511">
        <f t="shared" si="218"/>
        <v>2</v>
      </c>
      <c r="AH237" s="513">
        <f t="shared" si="219"/>
        <v>0</v>
      </c>
      <c r="AI237" s="513">
        <f t="shared" si="220"/>
        <v>0</v>
      </c>
    </row>
    <row r="238" spans="2:35" s="515" customFormat="1" ht="27.6" x14ac:dyDescent="0.25">
      <c r="B238" s="545" t="s">
        <v>383</v>
      </c>
      <c r="C238" s="504" t="s">
        <v>331</v>
      </c>
      <c r="D238" s="504" t="s">
        <v>331</v>
      </c>
      <c r="E238" s="504" t="s">
        <v>353</v>
      </c>
      <c r="F238" s="566" t="s">
        <v>384</v>
      </c>
      <c r="G238" s="655"/>
      <c r="H238" s="509" t="s">
        <v>74</v>
      </c>
      <c r="I238" s="566" t="s">
        <v>746</v>
      </c>
      <c r="J238" s="504" t="s">
        <v>72</v>
      </c>
      <c r="K238" s="508" t="s">
        <v>112</v>
      </c>
      <c r="L238" s="504" t="s">
        <v>335</v>
      </c>
      <c r="M238" s="504" t="s">
        <v>336</v>
      </c>
      <c r="N238" s="509" t="s">
        <v>30</v>
      </c>
      <c r="O238" s="509" t="s">
        <v>30</v>
      </c>
      <c r="P238" s="509" t="s">
        <v>30</v>
      </c>
      <c r="Q238" s="507" t="str">
        <f t="shared" si="213"/>
        <v>HEK_SR-SB-AM</v>
      </c>
      <c r="R238" s="473"/>
      <c r="S238" s="510">
        <v>0.5</v>
      </c>
      <c r="T238" s="511">
        <v>10</v>
      </c>
      <c r="U238" s="511" t="s">
        <v>30</v>
      </c>
      <c r="V238" s="511" t="s">
        <v>30</v>
      </c>
      <c r="W238" s="511" t="s">
        <v>30</v>
      </c>
      <c r="X238" s="513">
        <f>'Betriebsleistungen BARMER'!X238</f>
        <v>0</v>
      </c>
      <c r="Y238" s="513">
        <f t="shared" si="214"/>
        <v>0</v>
      </c>
      <c r="Z238" s="473"/>
      <c r="AA238" s="580"/>
      <c r="AB238" s="511">
        <f t="shared" si="215"/>
        <v>2</v>
      </c>
      <c r="AC238" s="513">
        <f t="shared" si="216"/>
        <v>0</v>
      </c>
      <c r="AD238" s="513">
        <f t="shared" si="217"/>
        <v>0</v>
      </c>
      <c r="AE238" s="476"/>
      <c r="AF238" s="581"/>
      <c r="AG238" s="511">
        <f t="shared" si="218"/>
        <v>2</v>
      </c>
      <c r="AH238" s="513">
        <f t="shared" si="219"/>
        <v>0</v>
      </c>
      <c r="AI238" s="513">
        <f t="shared" si="220"/>
        <v>0</v>
      </c>
    </row>
    <row r="239" spans="2:35" s="515" customFormat="1" ht="27.6" x14ac:dyDescent="0.25">
      <c r="B239" s="545" t="s">
        <v>386</v>
      </c>
      <c r="C239" s="504" t="s">
        <v>331</v>
      </c>
      <c r="D239" s="504" t="s">
        <v>331</v>
      </c>
      <c r="E239" s="504" t="s">
        <v>353</v>
      </c>
      <c r="F239" s="566" t="s">
        <v>387</v>
      </c>
      <c r="G239" s="655"/>
      <c r="H239" s="509" t="s">
        <v>74</v>
      </c>
      <c r="I239" s="566" t="s">
        <v>747</v>
      </c>
      <c r="J239" s="504" t="s">
        <v>72</v>
      </c>
      <c r="K239" s="508" t="s">
        <v>112</v>
      </c>
      <c r="L239" s="504" t="s">
        <v>335</v>
      </c>
      <c r="M239" s="504" t="s">
        <v>336</v>
      </c>
      <c r="N239" s="509" t="s">
        <v>30</v>
      </c>
      <c r="O239" s="509" t="s">
        <v>30</v>
      </c>
      <c r="P239" s="509" t="s">
        <v>30</v>
      </c>
      <c r="Q239" s="507" t="str">
        <f t="shared" si="213"/>
        <v>HEK_SR-SB-EM</v>
      </c>
      <c r="R239" s="473"/>
      <c r="S239" s="510">
        <v>0.5</v>
      </c>
      <c r="T239" s="511">
        <v>10</v>
      </c>
      <c r="U239" s="511" t="s">
        <v>30</v>
      </c>
      <c r="V239" s="511" t="s">
        <v>30</v>
      </c>
      <c r="W239" s="511" t="s">
        <v>30</v>
      </c>
      <c r="X239" s="513">
        <f>'Betriebsleistungen BARMER'!X239</f>
        <v>0</v>
      </c>
      <c r="Y239" s="513">
        <f t="shared" si="214"/>
        <v>0</v>
      </c>
      <c r="Z239" s="473"/>
      <c r="AA239" s="580"/>
      <c r="AB239" s="511">
        <f t="shared" si="215"/>
        <v>2</v>
      </c>
      <c r="AC239" s="513">
        <f t="shared" si="216"/>
        <v>0</v>
      </c>
      <c r="AD239" s="513">
        <f t="shared" si="217"/>
        <v>0</v>
      </c>
      <c r="AE239" s="476"/>
      <c r="AF239" s="581"/>
      <c r="AG239" s="511">
        <f t="shared" si="218"/>
        <v>2</v>
      </c>
      <c r="AH239" s="513">
        <f t="shared" si="219"/>
        <v>0</v>
      </c>
      <c r="AI239" s="513">
        <f t="shared" si="220"/>
        <v>0</v>
      </c>
    </row>
    <row r="240" spans="2:35" s="515" customFormat="1" ht="14.4" x14ac:dyDescent="0.25">
      <c r="B240" s="545" t="s">
        <v>389</v>
      </c>
      <c r="C240" s="504" t="s">
        <v>331</v>
      </c>
      <c r="D240" s="504" t="s">
        <v>331</v>
      </c>
      <c r="E240" s="504" t="s">
        <v>353</v>
      </c>
      <c r="F240" s="566" t="s">
        <v>390</v>
      </c>
      <c r="G240" s="655"/>
      <c r="H240" s="509" t="s">
        <v>74</v>
      </c>
      <c r="I240" s="566" t="s">
        <v>748</v>
      </c>
      <c r="J240" s="504" t="s">
        <v>72</v>
      </c>
      <c r="K240" s="508" t="s">
        <v>112</v>
      </c>
      <c r="L240" s="504" t="s">
        <v>335</v>
      </c>
      <c r="M240" s="504" t="s">
        <v>336</v>
      </c>
      <c r="N240" s="509" t="s">
        <v>30</v>
      </c>
      <c r="O240" s="509" t="s">
        <v>30</v>
      </c>
      <c r="P240" s="509" t="s">
        <v>30</v>
      </c>
      <c r="Q240" s="507" t="str">
        <f t="shared" si="213"/>
        <v>HEK_SR-SB-DR</v>
      </c>
      <c r="R240" s="473"/>
      <c r="S240" s="510">
        <v>0.25</v>
      </c>
      <c r="T240" s="511">
        <v>1</v>
      </c>
      <c r="U240" s="511" t="s">
        <v>30</v>
      </c>
      <c r="V240" s="511" t="s">
        <v>30</v>
      </c>
      <c r="W240" s="511" t="s">
        <v>30</v>
      </c>
      <c r="X240" s="513">
        <f>'Betriebsleistungen BARMER'!X240</f>
        <v>0</v>
      </c>
      <c r="Y240" s="513">
        <f t="shared" si="214"/>
        <v>0</v>
      </c>
      <c r="Z240" s="473"/>
      <c r="AA240" s="580"/>
      <c r="AB240" s="511">
        <v>1</v>
      </c>
      <c r="AC240" s="513">
        <f t="shared" si="216"/>
        <v>0</v>
      </c>
      <c r="AD240" s="513">
        <f t="shared" si="217"/>
        <v>0</v>
      </c>
      <c r="AE240" s="476"/>
      <c r="AF240" s="581"/>
      <c r="AG240" s="511">
        <v>1</v>
      </c>
      <c r="AH240" s="513">
        <f t="shared" si="219"/>
        <v>0</v>
      </c>
      <c r="AI240" s="513">
        <f t="shared" si="220"/>
        <v>0</v>
      </c>
    </row>
    <row r="241" spans="2:35" s="515" customFormat="1" ht="14.4" x14ac:dyDescent="0.25">
      <c r="B241" s="545" t="s">
        <v>392</v>
      </c>
      <c r="C241" s="504" t="s">
        <v>331</v>
      </c>
      <c r="D241" s="504" t="s">
        <v>331</v>
      </c>
      <c r="E241" s="504" t="s">
        <v>353</v>
      </c>
      <c r="F241" s="566" t="s">
        <v>393</v>
      </c>
      <c r="G241" s="655"/>
      <c r="H241" s="509" t="s">
        <v>74</v>
      </c>
      <c r="I241" s="566" t="s">
        <v>749</v>
      </c>
      <c r="J241" s="504" t="s">
        <v>72</v>
      </c>
      <c r="K241" s="508" t="s">
        <v>112</v>
      </c>
      <c r="L241" s="504" t="s">
        <v>335</v>
      </c>
      <c r="M241" s="504" t="s">
        <v>336</v>
      </c>
      <c r="N241" s="509" t="s">
        <v>30</v>
      </c>
      <c r="O241" s="509" t="s">
        <v>30</v>
      </c>
      <c r="P241" s="509" t="s">
        <v>30</v>
      </c>
      <c r="Q241" s="507" t="str">
        <f t="shared" si="213"/>
        <v>HEK_SR-SB-DS</v>
      </c>
      <c r="R241" s="473"/>
      <c r="S241" s="510">
        <v>0.25</v>
      </c>
      <c r="T241" s="511">
        <v>1</v>
      </c>
      <c r="U241" s="511" t="s">
        <v>30</v>
      </c>
      <c r="V241" s="511" t="s">
        <v>30</v>
      </c>
      <c r="W241" s="511" t="s">
        <v>30</v>
      </c>
      <c r="X241" s="513">
        <f>'Betriebsleistungen BARMER'!X241</f>
        <v>0</v>
      </c>
      <c r="Y241" s="513">
        <f>T241*X241*S241</f>
        <v>0</v>
      </c>
      <c r="Z241" s="473"/>
      <c r="AA241" s="580"/>
      <c r="AB241" s="511">
        <v>1</v>
      </c>
      <c r="AC241" s="513">
        <f t="shared" si="216"/>
        <v>0</v>
      </c>
      <c r="AD241" s="513">
        <f t="shared" si="217"/>
        <v>0</v>
      </c>
      <c r="AE241" s="476"/>
      <c r="AF241" s="581"/>
      <c r="AG241" s="511">
        <v>1</v>
      </c>
      <c r="AH241" s="513">
        <f t="shared" si="219"/>
        <v>0</v>
      </c>
      <c r="AI241" s="513">
        <f t="shared" si="220"/>
        <v>0</v>
      </c>
    </row>
    <row r="242" spans="2:35" s="502" customFormat="1" x14ac:dyDescent="0.25">
      <c r="B242" s="528"/>
      <c r="C242" s="528"/>
      <c r="D242" s="528"/>
      <c r="E242" s="528"/>
      <c r="F242" s="528" t="str">
        <f>"Zwischensumme "&amp;E228</f>
        <v>Zwischensumme Service Request -SAP Basis</v>
      </c>
      <c r="G242" s="528"/>
      <c r="H242" s="528"/>
      <c r="I242" s="528"/>
      <c r="J242" s="528"/>
      <c r="K242" s="528"/>
      <c r="L242" s="528"/>
      <c r="M242" s="528"/>
      <c r="N242" s="528"/>
      <c r="O242" s="528"/>
      <c r="P242" s="528"/>
      <c r="Q242" s="528"/>
      <c r="S242" s="528"/>
      <c r="T242" s="528"/>
      <c r="U242" s="528"/>
      <c r="V242" s="528"/>
      <c r="W242" s="528"/>
      <c r="X242" s="528"/>
      <c r="Y242" s="529">
        <f>SUM(Y228:Y241)</f>
        <v>0</v>
      </c>
      <c r="Z242" s="473"/>
      <c r="AA242" s="580"/>
      <c r="AB242" s="528"/>
      <c r="AC242" s="528"/>
      <c r="AD242" s="529">
        <f>SUM(AD228:AD241)</f>
        <v>0</v>
      </c>
      <c r="AE242" s="476"/>
      <c r="AF242" s="581"/>
      <c r="AG242" s="528"/>
      <c r="AH242" s="528"/>
      <c r="AI242" s="529">
        <f>SUM(AI228:AI241)</f>
        <v>0</v>
      </c>
    </row>
    <row r="243" spans="2:35" x14ac:dyDescent="0.25">
      <c r="F243" s="707" t="s">
        <v>626</v>
      </c>
      <c r="G243" s="708"/>
      <c r="H243" s="708"/>
      <c r="I243" s="708"/>
      <c r="J243" s="708"/>
      <c r="K243" s="708"/>
      <c r="L243" s="708"/>
      <c r="M243" s="708"/>
      <c r="N243" s="708"/>
      <c r="O243" s="708"/>
      <c r="P243" s="708"/>
      <c r="Q243" s="709"/>
      <c r="R243" s="502"/>
      <c r="S243" s="710"/>
      <c r="T243" s="711"/>
      <c r="U243" s="711"/>
      <c r="V243" s="711"/>
      <c r="W243" s="711"/>
      <c r="X243" s="711"/>
      <c r="Y243" s="540">
        <f>Y242+Y227</f>
        <v>0</v>
      </c>
      <c r="AA243" s="499"/>
      <c r="AB243" s="541"/>
      <c r="AC243" s="542"/>
      <c r="AD243" s="540">
        <f>AD242+AD227</f>
        <v>0</v>
      </c>
      <c r="AF243" s="501"/>
      <c r="AG243" s="541"/>
      <c r="AH243" s="542"/>
      <c r="AI243" s="540">
        <f>AI242+AI227</f>
        <v>0</v>
      </c>
    </row>
    <row r="244" spans="2:35" x14ac:dyDescent="0.25">
      <c r="S244" s="515"/>
      <c r="T244" s="515"/>
      <c r="U244" s="515"/>
      <c r="V244" s="515"/>
      <c r="X244" s="571"/>
      <c r="Y244" s="515"/>
      <c r="AA244" s="515"/>
      <c r="AB244" s="515"/>
      <c r="AC244" s="571"/>
      <c r="AD244" s="571"/>
      <c r="AF244" s="572"/>
      <c r="AG244" s="515"/>
      <c r="AH244" s="571"/>
      <c r="AI244" s="571"/>
    </row>
    <row r="245" spans="2:35" ht="20.100000000000001" customHeight="1" x14ac:dyDescent="0.25">
      <c r="S245" s="515"/>
      <c r="T245" s="515"/>
      <c r="U245" s="701" t="s">
        <v>750</v>
      </c>
      <c r="V245" s="706"/>
      <c r="W245" s="706"/>
      <c r="X245" s="702"/>
      <c r="Y245" s="573">
        <f>Y243+Y218</f>
        <v>0</v>
      </c>
      <c r="AB245" s="701" t="s">
        <v>751</v>
      </c>
      <c r="AC245" s="702"/>
      <c r="AD245" s="573">
        <f>AD243+AD218</f>
        <v>0</v>
      </c>
      <c r="AF245" s="660"/>
      <c r="AG245" s="701" t="s">
        <v>752</v>
      </c>
      <c r="AH245" s="702"/>
      <c r="AI245" s="573">
        <f>AI243+AI218</f>
        <v>0</v>
      </c>
    </row>
    <row r="246" spans="2:35" ht="20.100000000000001" customHeight="1" x14ac:dyDescent="0.25">
      <c r="S246" s="502"/>
      <c r="T246" s="502"/>
      <c r="U246" s="713"/>
      <c r="V246" s="713"/>
      <c r="W246" s="713"/>
      <c r="X246" s="713"/>
      <c r="Y246" s="714"/>
      <c r="AB246" s="703" t="s">
        <v>398</v>
      </c>
      <c r="AC246" s="704"/>
      <c r="AD246" s="574">
        <v>0.8</v>
      </c>
      <c r="AF246" s="660"/>
      <c r="AG246" s="703" t="s">
        <v>399</v>
      </c>
      <c r="AH246" s="704"/>
      <c r="AI246" s="574">
        <v>0.8</v>
      </c>
    </row>
    <row r="247" spans="2:35" ht="20.100000000000001" customHeight="1" x14ac:dyDescent="0.25">
      <c r="U247" s="716"/>
      <c r="V247" s="716"/>
      <c r="W247" s="716"/>
      <c r="X247" s="716"/>
      <c r="Y247" s="717"/>
      <c r="AB247" s="703" t="s">
        <v>753</v>
      </c>
      <c r="AC247" s="704"/>
      <c r="AD247" s="575">
        <f>AD245*AD246</f>
        <v>0</v>
      </c>
      <c r="AF247" s="660"/>
      <c r="AG247" s="703" t="s">
        <v>754</v>
      </c>
      <c r="AH247" s="704"/>
      <c r="AI247" s="575">
        <f>AI245*AI246*AD246</f>
        <v>0</v>
      </c>
    </row>
    <row r="248" spans="2:35" ht="20.100000000000001" customHeight="1" x14ac:dyDescent="0.25">
      <c r="U248" s="701" t="s">
        <v>403</v>
      </c>
      <c r="V248" s="706"/>
      <c r="W248" s="706"/>
      <c r="X248" s="702"/>
      <c r="Y248" s="577">
        <v>0.19</v>
      </c>
      <c r="AB248" s="701" t="s">
        <v>403</v>
      </c>
      <c r="AC248" s="702"/>
      <c r="AD248" s="577">
        <v>0.19</v>
      </c>
      <c r="AF248" s="660"/>
      <c r="AG248" s="701" t="s">
        <v>403</v>
      </c>
      <c r="AH248" s="702"/>
      <c r="AI248" s="577">
        <v>0.19</v>
      </c>
    </row>
    <row r="249" spans="2:35" ht="20.100000000000001" customHeight="1" x14ac:dyDescent="0.25">
      <c r="U249" s="701" t="s">
        <v>755</v>
      </c>
      <c r="V249" s="706"/>
      <c r="W249" s="706"/>
      <c r="X249" s="702"/>
      <c r="Y249" s="578">
        <f>Y245*(100%+Y248)</f>
        <v>0</v>
      </c>
      <c r="AB249" s="701" t="s">
        <v>756</v>
      </c>
      <c r="AC249" s="702"/>
      <c r="AD249" s="661">
        <f>AD247*(100%+AD248)</f>
        <v>0</v>
      </c>
      <c r="AF249" s="660"/>
      <c r="AG249" s="701" t="s">
        <v>757</v>
      </c>
      <c r="AH249" s="702"/>
      <c r="AI249" s="578">
        <f>AI247*(100%+AI248)</f>
        <v>0</v>
      </c>
    </row>
  </sheetData>
  <sheetProtection algorithmName="SHA-512" hashValue="ark8VTAFs5HTaqBEaOWbDAHM4HH7DpCiMgegRYeMS88ejg1Vxe2kQQEZbAQ1Sv24nkncrzyBA9dXsPwCN+RiuA==" saltValue="a3ChfgWh48sOqllNCWufSg==" spinCount="100000" sheet="1" objects="1" scenarios="1"/>
  <mergeCells count="831">
    <mergeCell ref="AB34:AB35"/>
    <mergeCell ref="AB36:AB37"/>
    <mergeCell ref="AG34:AG35"/>
    <mergeCell ref="AG36:AG37"/>
    <mergeCell ref="C34:C35"/>
    <mergeCell ref="D34:D35"/>
    <mergeCell ref="E34:E35"/>
    <mergeCell ref="F34:F35"/>
    <mergeCell ref="C36:C37"/>
    <mergeCell ref="D36:D37"/>
    <mergeCell ref="E36:E37"/>
    <mergeCell ref="F36:F37"/>
    <mergeCell ref="G34:G35"/>
    <mergeCell ref="G36:G37"/>
    <mergeCell ref="K36:K37"/>
    <mergeCell ref="L36:L37"/>
    <mergeCell ref="K34:K35"/>
    <mergeCell ref="L34:L35"/>
    <mergeCell ref="H34:H35"/>
    <mergeCell ref="I34:I35"/>
    <mergeCell ref="J34:J35"/>
    <mergeCell ref="H36:H37"/>
    <mergeCell ref="I36:I37"/>
    <mergeCell ref="J36:J37"/>
    <mergeCell ref="T34:T35"/>
    <mergeCell ref="T36:T37"/>
    <mergeCell ref="U34:U35"/>
    <mergeCell ref="U36:U37"/>
    <mergeCell ref="V34:V35"/>
    <mergeCell ref="V36:V37"/>
    <mergeCell ref="W34:W35"/>
    <mergeCell ref="W36:W37"/>
    <mergeCell ref="P34:P35"/>
    <mergeCell ref="P36:P37"/>
    <mergeCell ref="AG249:AH249"/>
    <mergeCell ref="H2:L3"/>
    <mergeCell ref="U245:X245"/>
    <mergeCell ref="U248:X248"/>
    <mergeCell ref="U249:X249"/>
    <mergeCell ref="U246:Y247"/>
    <mergeCell ref="AB245:AC245"/>
    <mergeCell ref="AB246:AC246"/>
    <mergeCell ref="AB247:AC247"/>
    <mergeCell ref="AB248:AC248"/>
    <mergeCell ref="AB249:AC249"/>
    <mergeCell ref="O166:O167"/>
    <mergeCell ref="P166:P167"/>
    <mergeCell ref="O158:O159"/>
    <mergeCell ref="P158:P159"/>
    <mergeCell ref="O160:O161"/>
    <mergeCell ref="P160:P161"/>
    <mergeCell ref="O162:O163"/>
    <mergeCell ref="P162:P163"/>
    <mergeCell ref="O164:O165"/>
    <mergeCell ref="P164:P165"/>
    <mergeCell ref="P136:P137"/>
    <mergeCell ref="O138:O139"/>
    <mergeCell ref="P138:P139"/>
    <mergeCell ref="H30:H31"/>
    <mergeCell ref="T28:T29"/>
    <mergeCell ref="T30:T31"/>
    <mergeCell ref="O156:O157"/>
    <mergeCell ref="P156:P157"/>
    <mergeCell ref="O144:O145"/>
    <mergeCell ref="P144:P145"/>
    <mergeCell ref="O146:O147"/>
    <mergeCell ref="P146:P147"/>
    <mergeCell ref="O148:O149"/>
    <mergeCell ref="P148:P149"/>
    <mergeCell ref="O150:O151"/>
    <mergeCell ref="P150:P151"/>
    <mergeCell ref="O152:O153"/>
    <mergeCell ref="P152:P153"/>
    <mergeCell ref="O154:O155"/>
    <mergeCell ref="P154:P155"/>
    <mergeCell ref="O134:O135"/>
    <mergeCell ref="P134:P135"/>
    <mergeCell ref="O136:O137"/>
    <mergeCell ref="M34:M35"/>
    <mergeCell ref="M36:M37"/>
    <mergeCell ref="O34:O35"/>
    <mergeCell ref="O36:O37"/>
    <mergeCell ref="O140:O141"/>
    <mergeCell ref="P140:P141"/>
    <mergeCell ref="O142:O143"/>
    <mergeCell ref="P142:P143"/>
    <mergeCell ref="T164:T165"/>
    <mergeCell ref="U164:U165"/>
    <mergeCell ref="V164:V165"/>
    <mergeCell ref="W164:W165"/>
    <mergeCell ref="AB164:AB165"/>
    <mergeCell ref="T156:T157"/>
    <mergeCell ref="U156:U157"/>
    <mergeCell ref="V156:V157"/>
    <mergeCell ref="W156:W157"/>
    <mergeCell ref="AB156:AB157"/>
    <mergeCell ref="T148:T149"/>
    <mergeCell ref="U148:U149"/>
    <mergeCell ref="V148:V149"/>
    <mergeCell ref="W148:W149"/>
    <mergeCell ref="AB148:AB149"/>
    <mergeCell ref="T140:T141"/>
    <mergeCell ref="U140:U141"/>
    <mergeCell ref="V140:V141"/>
    <mergeCell ref="W140:W141"/>
    <mergeCell ref="AB140:AB141"/>
    <mergeCell ref="AG164:AG165"/>
    <mergeCell ref="T166:T167"/>
    <mergeCell ref="U166:U167"/>
    <mergeCell ref="V166:V167"/>
    <mergeCell ref="W166:W167"/>
    <mergeCell ref="AB166:AB167"/>
    <mergeCell ref="AG166:AG167"/>
    <mergeCell ref="T160:T161"/>
    <mergeCell ref="U160:U161"/>
    <mergeCell ref="V160:V161"/>
    <mergeCell ref="W160:W161"/>
    <mergeCell ref="AB160:AB161"/>
    <mergeCell ref="AG160:AG161"/>
    <mergeCell ref="T162:T163"/>
    <mergeCell ref="U162:U163"/>
    <mergeCell ref="V162:V163"/>
    <mergeCell ref="W162:W163"/>
    <mergeCell ref="AB162:AB163"/>
    <mergeCell ref="AG162:AG163"/>
    <mergeCell ref="AG156:AG157"/>
    <mergeCell ref="T158:T159"/>
    <mergeCell ref="U158:U159"/>
    <mergeCell ref="V158:V159"/>
    <mergeCell ref="W158:W159"/>
    <mergeCell ref="AB158:AB159"/>
    <mergeCell ref="AG158:AG159"/>
    <mergeCell ref="T152:T153"/>
    <mergeCell ref="U152:U153"/>
    <mergeCell ref="V152:V153"/>
    <mergeCell ref="W152:W153"/>
    <mergeCell ref="AB152:AB153"/>
    <mergeCell ref="AG152:AG153"/>
    <mergeCell ref="T154:T155"/>
    <mergeCell ref="U154:U155"/>
    <mergeCell ref="V154:V155"/>
    <mergeCell ref="W154:W155"/>
    <mergeCell ref="AB154:AB155"/>
    <mergeCell ref="AG154:AG155"/>
    <mergeCell ref="AG148:AG149"/>
    <mergeCell ref="T150:T151"/>
    <mergeCell ref="U150:U151"/>
    <mergeCell ref="V150:V151"/>
    <mergeCell ref="W150:W151"/>
    <mergeCell ref="AB150:AB151"/>
    <mergeCell ref="AG150:AG151"/>
    <mergeCell ref="T144:T145"/>
    <mergeCell ref="U144:U145"/>
    <mergeCell ref="V144:V145"/>
    <mergeCell ref="W144:W145"/>
    <mergeCell ref="AB144:AB145"/>
    <mergeCell ref="AG144:AG145"/>
    <mergeCell ref="T146:T147"/>
    <mergeCell ref="U146:U147"/>
    <mergeCell ref="V146:V147"/>
    <mergeCell ref="W146:W147"/>
    <mergeCell ref="AB146:AB147"/>
    <mergeCell ref="AG146:AG147"/>
    <mergeCell ref="AG140:AG141"/>
    <mergeCell ref="T142:T143"/>
    <mergeCell ref="U142:U143"/>
    <mergeCell ref="V142:V143"/>
    <mergeCell ref="W142:W143"/>
    <mergeCell ref="AB142:AB143"/>
    <mergeCell ref="AG142:AG143"/>
    <mergeCell ref="T136:T137"/>
    <mergeCell ref="U136:U137"/>
    <mergeCell ref="V136:V137"/>
    <mergeCell ref="W136:W137"/>
    <mergeCell ref="AB136:AB137"/>
    <mergeCell ref="AG136:AG137"/>
    <mergeCell ref="T138:T139"/>
    <mergeCell ref="U138:U139"/>
    <mergeCell ref="V138:V139"/>
    <mergeCell ref="W138:W139"/>
    <mergeCell ref="AB138:AB139"/>
    <mergeCell ref="AG138:AG139"/>
    <mergeCell ref="AG130:AG131"/>
    <mergeCell ref="T132:T133"/>
    <mergeCell ref="U132:U133"/>
    <mergeCell ref="V132:V133"/>
    <mergeCell ref="W132:W133"/>
    <mergeCell ref="AB132:AB133"/>
    <mergeCell ref="AG132:AG133"/>
    <mergeCell ref="T134:T135"/>
    <mergeCell ref="U134:U135"/>
    <mergeCell ref="V134:V135"/>
    <mergeCell ref="W134:W135"/>
    <mergeCell ref="AB134:AB135"/>
    <mergeCell ref="AG134:AG135"/>
    <mergeCell ref="C166:C167"/>
    <mergeCell ref="D166:D167"/>
    <mergeCell ref="E166:E167"/>
    <mergeCell ref="H166:H167"/>
    <mergeCell ref="I166:I167"/>
    <mergeCell ref="J166:J167"/>
    <mergeCell ref="K166:K167"/>
    <mergeCell ref="L166:L167"/>
    <mergeCell ref="M166:M167"/>
    <mergeCell ref="C164:C165"/>
    <mergeCell ref="D164:D165"/>
    <mergeCell ref="E164:E165"/>
    <mergeCell ref="H164:H165"/>
    <mergeCell ref="I164:I165"/>
    <mergeCell ref="J164:J165"/>
    <mergeCell ref="K164:K165"/>
    <mergeCell ref="L164:L165"/>
    <mergeCell ref="M164:M165"/>
    <mergeCell ref="C162:C163"/>
    <mergeCell ref="D162:D163"/>
    <mergeCell ref="E162:E163"/>
    <mergeCell ref="H162:H163"/>
    <mergeCell ref="I162:I163"/>
    <mergeCell ref="J162:J163"/>
    <mergeCell ref="K162:K163"/>
    <mergeCell ref="L162:L163"/>
    <mergeCell ref="M162:M163"/>
    <mergeCell ref="C160:C161"/>
    <mergeCell ref="D160:D161"/>
    <mergeCell ref="E160:E161"/>
    <mergeCell ref="H160:H161"/>
    <mergeCell ref="I160:I161"/>
    <mergeCell ref="J160:J161"/>
    <mergeCell ref="K160:K161"/>
    <mergeCell ref="L160:L161"/>
    <mergeCell ref="M160:M161"/>
    <mergeCell ref="C158:C159"/>
    <mergeCell ref="D158:D159"/>
    <mergeCell ref="E158:E159"/>
    <mergeCell ref="H158:H159"/>
    <mergeCell ref="I158:I159"/>
    <mergeCell ref="J158:J159"/>
    <mergeCell ref="K158:K159"/>
    <mergeCell ref="L158:L159"/>
    <mergeCell ref="M158:M159"/>
    <mergeCell ref="C156:C157"/>
    <mergeCell ref="D156:D157"/>
    <mergeCell ref="E156:E157"/>
    <mergeCell ref="H156:H157"/>
    <mergeCell ref="I156:I157"/>
    <mergeCell ref="J156:J157"/>
    <mergeCell ref="K156:K157"/>
    <mergeCell ref="L156:L157"/>
    <mergeCell ref="M156:M157"/>
    <mergeCell ref="C154:C155"/>
    <mergeCell ref="D154:D155"/>
    <mergeCell ref="E154:E155"/>
    <mergeCell ref="H154:H155"/>
    <mergeCell ref="I154:I155"/>
    <mergeCell ref="J154:J155"/>
    <mergeCell ref="K154:K155"/>
    <mergeCell ref="L154:L155"/>
    <mergeCell ref="M154:M155"/>
    <mergeCell ref="C152:C153"/>
    <mergeCell ref="D152:D153"/>
    <mergeCell ref="E152:E153"/>
    <mergeCell ref="H152:H153"/>
    <mergeCell ref="I152:I153"/>
    <mergeCell ref="J152:J153"/>
    <mergeCell ref="K152:K153"/>
    <mergeCell ref="L152:L153"/>
    <mergeCell ref="M152:M153"/>
    <mergeCell ref="C150:C151"/>
    <mergeCell ref="D150:D151"/>
    <mergeCell ref="E150:E151"/>
    <mergeCell ref="H150:H151"/>
    <mergeCell ref="I150:I151"/>
    <mergeCell ref="J150:J151"/>
    <mergeCell ref="K150:K151"/>
    <mergeCell ref="L150:L151"/>
    <mergeCell ref="M150:M151"/>
    <mergeCell ref="K146:K147"/>
    <mergeCell ref="L146:L147"/>
    <mergeCell ref="M146:M147"/>
    <mergeCell ref="C148:C149"/>
    <mergeCell ref="D148:D149"/>
    <mergeCell ref="E148:E149"/>
    <mergeCell ref="H148:H149"/>
    <mergeCell ref="I148:I149"/>
    <mergeCell ref="J148:J149"/>
    <mergeCell ref="K148:K149"/>
    <mergeCell ref="L148:L149"/>
    <mergeCell ref="M148:M149"/>
    <mergeCell ref="C146:C147"/>
    <mergeCell ref="D146:D147"/>
    <mergeCell ref="E146:E147"/>
    <mergeCell ref="H146:H147"/>
    <mergeCell ref="I146:I147"/>
    <mergeCell ref="J146:J147"/>
    <mergeCell ref="C144:C145"/>
    <mergeCell ref="D144:D145"/>
    <mergeCell ref="E144:E145"/>
    <mergeCell ref="H144:H145"/>
    <mergeCell ref="I144:I145"/>
    <mergeCell ref="J144:J145"/>
    <mergeCell ref="K144:K145"/>
    <mergeCell ref="L144:L145"/>
    <mergeCell ref="M144:M145"/>
    <mergeCell ref="H136:H137"/>
    <mergeCell ref="I136:I137"/>
    <mergeCell ref="J136:J137"/>
    <mergeCell ref="K136:K137"/>
    <mergeCell ref="L136:L137"/>
    <mergeCell ref="M136:M137"/>
    <mergeCell ref="H138:H139"/>
    <mergeCell ref="I138:I139"/>
    <mergeCell ref="J138:J139"/>
    <mergeCell ref="K138:K139"/>
    <mergeCell ref="L138:L139"/>
    <mergeCell ref="M138:M139"/>
    <mergeCell ref="H140:H141"/>
    <mergeCell ref="I140:I141"/>
    <mergeCell ref="J140:J141"/>
    <mergeCell ref="K140:K141"/>
    <mergeCell ref="L140:L141"/>
    <mergeCell ref="M140:M141"/>
    <mergeCell ref="H142:H143"/>
    <mergeCell ref="I142:I143"/>
    <mergeCell ref="J142:J143"/>
    <mergeCell ref="K142:K143"/>
    <mergeCell ref="L142:L143"/>
    <mergeCell ref="M142:M143"/>
    <mergeCell ref="C136:C137"/>
    <mergeCell ref="D136:D137"/>
    <mergeCell ref="E136:E137"/>
    <mergeCell ref="C138:C139"/>
    <mergeCell ref="D138:D139"/>
    <mergeCell ref="E138:E139"/>
    <mergeCell ref="C140:C141"/>
    <mergeCell ref="D140:D141"/>
    <mergeCell ref="E140:E141"/>
    <mergeCell ref="C142:C143"/>
    <mergeCell ref="D142:D143"/>
    <mergeCell ref="E142:E143"/>
    <mergeCell ref="L134:L135"/>
    <mergeCell ref="M134:M135"/>
    <mergeCell ref="E28:E29"/>
    <mergeCell ref="M28:M29"/>
    <mergeCell ref="F28:F29"/>
    <mergeCell ref="H28:H29"/>
    <mergeCell ref="J28:J29"/>
    <mergeCell ref="K28:K29"/>
    <mergeCell ref="L28:L29"/>
    <mergeCell ref="H130:H131"/>
    <mergeCell ref="I130:I131"/>
    <mergeCell ref="J130:J131"/>
    <mergeCell ref="K130:K131"/>
    <mergeCell ref="L130:L131"/>
    <mergeCell ref="M130:M131"/>
    <mergeCell ref="H132:H133"/>
    <mergeCell ref="I132:I133"/>
    <mergeCell ref="J132:J133"/>
    <mergeCell ref="K132:K133"/>
    <mergeCell ref="L132:L133"/>
    <mergeCell ref="G28:G29"/>
    <mergeCell ref="G30:G31"/>
    <mergeCell ref="J30:J31"/>
    <mergeCell ref="L30:L31"/>
    <mergeCell ref="AG72:AG73"/>
    <mergeCell ref="H128:H129"/>
    <mergeCell ref="I128:I129"/>
    <mergeCell ref="J128:J129"/>
    <mergeCell ref="K128:K129"/>
    <mergeCell ref="L128:L129"/>
    <mergeCell ref="M128:M129"/>
    <mergeCell ref="T128:T129"/>
    <mergeCell ref="V128:V129"/>
    <mergeCell ref="U128:U129"/>
    <mergeCell ref="W128:W129"/>
    <mergeCell ref="AB128:AB129"/>
    <mergeCell ref="AG128:AG129"/>
    <mergeCell ref="V80:V81"/>
    <mergeCell ref="W80:W81"/>
    <mergeCell ref="AB80:AB81"/>
    <mergeCell ref="AG80:AG81"/>
    <mergeCell ref="J80:J81"/>
    <mergeCell ref="O128:O129"/>
    <mergeCell ref="P128:P129"/>
    <mergeCell ref="K72:K73"/>
    <mergeCell ref="L72:L73"/>
    <mergeCell ref="M72:M73"/>
    <mergeCell ref="K80:K81"/>
    <mergeCell ref="M132:M133"/>
    <mergeCell ref="T72:T73"/>
    <mergeCell ref="U72:U73"/>
    <mergeCell ref="V72:V73"/>
    <mergeCell ref="W72:W73"/>
    <mergeCell ref="AB72:AB73"/>
    <mergeCell ref="T130:T131"/>
    <mergeCell ref="U130:U131"/>
    <mergeCell ref="V130:V131"/>
    <mergeCell ref="W130:W131"/>
    <mergeCell ref="AB130:AB131"/>
    <mergeCell ref="O130:O131"/>
    <mergeCell ref="P130:P131"/>
    <mergeCell ref="O132:O133"/>
    <mergeCell ref="P132:P133"/>
    <mergeCell ref="V76:V77"/>
    <mergeCell ref="W76:W77"/>
    <mergeCell ref="AB76:AB77"/>
    <mergeCell ref="U76:U77"/>
    <mergeCell ref="L80:L81"/>
    <mergeCell ref="M80:M81"/>
    <mergeCell ref="O70:O71"/>
    <mergeCell ref="T70:T71"/>
    <mergeCell ref="U70:U71"/>
    <mergeCell ref="V70:V71"/>
    <mergeCell ref="W70:W71"/>
    <mergeCell ref="AB70:AB71"/>
    <mergeCell ref="AG70:AG71"/>
    <mergeCell ref="C70:C71"/>
    <mergeCell ref="D70:D71"/>
    <mergeCell ref="E70:E71"/>
    <mergeCell ref="F70:F71"/>
    <mergeCell ref="G70:G71"/>
    <mergeCell ref="H70:H71"/>
    <mergeCell ref="I70:I71"/>
    <mergeCell ref="J70:J71"/>
    <mergeCell ref="K70:K71"/>
    <mergeCell ref="C72:C73"/>
    <mergeCell ref="D72:D73"/>
    <mergeCell ref="C80:C81"/>
    <mergeCell ref="D80:D81"/>
    <mergeCell ref="E80:E81"/>
    <mergeCell ref="F80:F81"/>
    <mergeCell ref="G80:G81"/>
    <mergeCell ref="H80:H81"/>
    <mergeCell ref="I80:I81"/>
    <mergeCell ref="I74:I75"/>
    <mergeCell ref="E72:E73"/>
    <mergeCell ref="F72:F73"/>
    <mergeCell ref="G72:G73"/>
    <mergeCell ref="H72:H73"/>
    <mergeCell ref="I72:I73"/>
    <mergeCell ref="G76:G77"/>
    <mergeCell ref="H76:H77"/>
    <mergeCell ref="I76:I77"/>
    <mergeCell ref="AG76:AG77"/>
    <mergeCell ref="C78:C79"/>
    <mergeCell ref="D78:D79"/>
    <mergeCell ref="E78:E79"/>
    <mergeCell ref="F78:F79"/>
    <mergeCell ref="G78:G79"/>
    <mergeCell ref="H78:H79"/>
    <mergeCell ref="I78:I79"/>
    <mergeCell ref="J78:J79"/>
    <mergeCell ref="K78:K79"/>
    <mergeCell ref="L78:L79"/>
    <mergeCell ref="M78:M79"/>
    <mergeCell ref="O78:O79"/>
    <mergeCell ref="T78:T79"/>
    <mergeCell ref="U78:U79"/>
    <mergeCell ref="V78:V79"/>
    <mergeCell ref="W78:W79"/>
    <mergeCell ref="AB78:AB79"/>
    <mergeCell ref="AG78:AG79"/>
    <mergeCell ref="T76:T77"/>
    <mergeCell ref="C76:C77"/>
    <mergeCell ref="D76:D77"/>
    <mergeCell ref="E76:E77"/>
    <mergeCell ref="F76:F77"/>
    <mergeCell ref="J76:J77"/>
    <mergeCell ref="K76:K77"/>
    <mergeCell ref="D128:D129"/>
    <mergeCell ref="E128:E129"/>
    <mergeCell ref="D130:D131"/>
    <mergeCell ref="E130:E131"/>
    <mergeCell ref="E132:E133"/>
    <mergeCell ref="D132:D133"/>
    <mergeCell ref="D134:D135"/>
    <mergeCell ref="E134:E135"/>
    <mergeCell ref="H134:H135"/>
    <mergeCell ref="I134:I135"/>
    <mergeCell ref="J134:J135"/>
    <mergeCell ref="K134:K135"/>
    <mergeCell ref="C128:C129"/>
    <mergeCell ref="C130:C131"/>
    <mergeCell ref="C132:C133"/>
    <mergeCell ref="C134:C135"/>
    <mergeCell ref="V74:V75"/>
    <mergeCell ref="W74:W75"/>
    <mergeCell ref="V55:V56"/>
    <mergeCell ref="D14:D15"/>
    <mergeCell ref="C14:C15"/>
    <mergeCell ref="I14:I15"/>
    <mergeCell ref="O14:O15"/>
    <mergeCell ref="C16:C17"/>
    <mergeCell ref="D16:D17"/>
    <mergeCell ref="I16:I17"/>
    <mergeCell ref="O16:O17"/>
    <mergeCell ref="L74:L75"/>
    <mergeCell ref="W55:W56"/>
    <mergeCell ref="V53:V54"/>
    <mergeCell ref="W53:W54"/>
    <mergeCell ref="G74:G75"/>
    <mergeCell ref="H74:H75"/>
    <mergeCell ref="L57:L58"/>
    <mergeCell ref="M57:M58"/>
    <mergeCell ref="T57:T58"/>
    <mergeCell ref="M30:M31"/>
    <mergeCell ref="T16:T17"/>
    <mergeCell ref="V14:V15"/>
    <mergeCell ref="W14:W15"/>
    <mergeCell ref="V16:V17"/>
    <mergeCell ref="W16:W17"/>
    <mergeCell ref="V22:V23"/>
    <mergeCell ref="W22:W23"/>
    <mergeCell ref="V28:V29"/>
    <mergeCell ref="W28:W29"/>
    <mergeCell ref="T14:T15"/>
    <mergeCell ref="U14:U15"/>
    <mergeCell ref="U22:U23"/>
    <mergeCell ref="U30:U31"/>
    <mergeCell ref="U16:U17"/>
    <mergeCell ref="W26:W27"/>
    <mergeCell ref="V30:V31"/>
    <mergeCell ref="O18:O19"/>
    <mergeCell ref="T18:T19"/>
    <mergeCell ref="U24:U25"/>
    <mergeCell ref="V18:V19"/>
    <mergeCell ref="W18:W19"/>
    <mergeCell ref="U26:U27"/>
    <mergeCell ref="V26:V27"/>
    <mergeCell ref="AG74:AG75"/>
    <mergeCell ref="AB74:AB75"/>
    <mergeCell ref="AB51:AB52"/>
    <mergeCell ref="K16:K17"/>
    <mergeCell ref="L16:L17"/>
    <mergeCell ref="AB16:AB17"/>
    <mergeCell ref="AB20:AB21"/>
    <mergeCell ref="M74:M75"/>
    <mergeCell ref="T74:T75"/>
    <mergeCell ref="U74:U75"/>
    <mergeCell ref="L53:L54"/>
    <mergeCell ref="M53:M54"/>
    <mergeCell ref="T53:T54"/>
    <mergeCell ref="T22:T23"/>
    <mergeCell ref="M22:M23"/>
    <mergeCell ref="K74:K75"/>
    <mergeCell ref="V61:V62"/>
    <mergeCell ref="W61:W62"/>
    <mergeCell ref="AB61:AB62"/>
    <mergeCell ref="AG61:AG62"/>
    <mergeCell ref="V63:V64"/>
    <mergeCell ref="U57:U58"/>
    <mergeCell ref="V57:V58"/>
    <mergeCell ref="W57:W58"/>
    <mergeCell ref="AG14:AG15"/>
    <mergeCell ref="U53:U54"/>
    <mergeCell ref="V20:V21"/>
    <mergeCell ref="AG55:AG56"/>
    <mergeCell ref="AB55:AB56"/>
    <mergeCell ref="AG51:AG52"/>
    <mergeCell ref="AG53:AG54"/>
    <mergeCell ref="AB53:AB54"/>
    <mergeCell ref="AB57:AB58"/>
    <mergeCell ref="U28:U29"/>
    <mergeCell ref="AG16:AG17"/>
    <mergeCell ref="AG24:AG25"/>
    <mergeCell ref="AB24:AB25"/>
    <mergeCell ref="AG26:AG27"/>
    <mergeCell ref="AG28:AG29"/>
    <mergeCell ref="AG30:AG31"/>
    <mergeCell ref="W30:W31"/>
    <mergeCell ref="AB28:AB29"/>
    <mergeCell ref="AB30:AB31"/>
    <mergeCell ref="W20:W21"/>
    <mergeCell ref="AB14:AB15"/>
    <mergeCell ref="AB26:AB27"/>
    <mergeCell ref="AG20:AG21"/>
    <mergeCell ref="U18:U19"/>
    <mergeCell ref="G14:G15"/>
    <mergeCell ref="H14:H15"/>
    <mergeCell ref="J14:J15"/>
    <mergeCell ref="K14:K15"/>
    <mergeCell ref="L14:L15"/>
    <mergeCell ref="M14:M15"/>
    <mergeCell ref="T51:T52"/>
    <mergeCell ref="E16:E17"/>
    <mergeCell ref="F16:F17"/>
    <mergeCell ref="G16:G17"/>
    <mergeCell ref="H16:H17"/>
    <mergeCell ref="F14:F15"/>
    <mergeCell ref="E14:E15"/>
    <mergeCell ref="L51:L52"/>
    <mergeCell ref="M51:M52"/>
    <mergeCell ref="F30:F31"/>
    <mergeCell ref="M24:M25"/>
    <mergeCell ref="T24:T25"/>
    <mergeCell ref="H24:H25"/>
    <mergeCell ref="E22:E23"/>
    <mergeCell ref="F22:F23"/>
    <mergeCell ref="E20:E21"/>
    <mergeCell ref="G24:G25"/>
    <mergeCell ref="J24:J25"/>
    <mergeCell ref="O80:O81"/>
    <mergeCell ref="T80:T81"/>
    <mergeCell ref="U80:U81"/>
    <mergeCell ref="O72:O73"/>
    <mergeCell ref="T55:T56"/>
    <mergeCell ref="M55:M56"/>
    <mergeCell ref="L55:L56"/>
    <mergeCell ref="L61:L62"/>
    <mergeCell ref="M61:M62"/>
    <mergeCell ref="T61:T62"/>
    <mergeCell ref="U61:U62"/>
    <mergeCell ref="L65:L66"/>
    <mergeCell ref="M65:M66"/>
    <mergeCell ref="T65:T66"/>
    <mergeCell ref="U65:U66"/>
    <mergeCell ref="O65:O66"/>
    <mergeCell ref="O74:O75"/>
    <mergeCell ref="L76:L77"/>
    <mergeCell ref="M76:M77"/>
    <mergeCell ref="O76:O77"/>
    <mergeCell ref="L70:L71"/>
    <mergeCell ref="U63:U64"/>
    <mergeCell ref="U67:U68"/>
    <mergeCell ref="M70:M71"/>
    <mergeCell ref="H55:H56"/>
    <mergeCell ref="J55:J56"/>
    <mergeCell ref="K55:K56"/>
    <mergeCell ref="E74:E75"/>
    <mergeCell ref="F74:F75"/>
    <mergeCell ref="E61:E62"/>
    <mergeCell ref="F61:F62"/>
    <mergeCell ref="G61:G62"/>
    <mergeCell ref="H61:H62"/>
    <mergeCell ref="J61:J62"/>
    <mergeCell ref="K61:K62"/>
    <mergeCell ref="E65:E66"/>
    <mergeCell ref="F65:F66"/>
    <mergeCell ref="G65:G66"/>
    <mergeCell ref="H65:H66"/>
    <mergeCell ref="J65:J66"/>
    <mergeCell ref="K65:K66"/>
    <mergeCell ref="J74:J75"/>
    <mergeCell ref="G55:G56"/>
    <mergeCell ref="E57:E58"/>
    <mergeCell ref="F57:F58"/>
    <mergeCell ref="G57:G58"/>
    <mergeCell ref="J72:J73"/>
    <mergeCell ref="H57:H58"/>
    <mergeCell ref="AB18:AB19"/>
    <mergeCell ref="AG18:AG19"/>
    <mergeCell ref="U20:U21"/>
    <mergeCell ref="AB22:AB23"/>
    <mergeCell ref="AG22:AG23"/>
    <mergeCell ref="J16:J17"/>
    <mergeCell ref="V24:V25"/>
    <mergeCell ref="W24:W25"/>
    <mergeCell ref="F20:F21"/>
    <mergeCell ref="G20:G21"/>
    <mergeCell ref="G22:G23"/>
    <mergeCell ref="M16:M17"/>
    <mergeCell ref="H26:H27"/>
    <mergeCell ref="J26:J27"/>
    <mergeCell ref="T20:T21"/>
    <mergeCell ref="L22:L23"/>
    <mergeCell ref="K20:K21"/>
    <mergeCell ref="H20:H21"/>
    <mergeCell ref="K22:K23"/>
    <mergeCell ref="J20:J21"/>
    <mergeCell ref="I20:I21"/>
    <mergeCell ref="I22:I23"/>
    <mergeCell ref="T26:T27"/>
    <mergeCell ref="H22:H23"/>
    <mergeCell ref="J22:J23"/>
    <mergeCell ref="F218:H218"/>
    <mergeCell ref="I218:Q218"/>
    <mergeCell ref="S218:X218"/>
    <mergeCell ref="F243:H243"/>
    <mergeCell ref="I243:Q243"/>
    <mergeCell ref="S243:X243"/>
    <mergeCell ref="AG245:AH245"/>
    <mergeCell ref="AG246:AH246"/>
    <mergeCell ref="AG247:AH247"/>
    <mergeCell ref="AG248:AH248"/>
    <mergeCell ref="C28:C29"/>
    <mergeCell ref="C30:C31"/>
    <mergeCell ref="O20:O21"/>
    <mergeCell ref="O22:O23"/>
    <mergeCell ref="O28:O29"/>
    <mergeCell ref="O30:O31"/>
    <mergeCell ref="O24:O25"/>
    <mergeCell ref="L20:L21"/>
    <mergeCell ref="K24:K25"/>
    <mergeCell ref="K30:K31"/>
    <mergeCell ref="M20:M21"/>
    <mergeCell ref="E30:E31"/>
    <mergeCell ref="C24:C25"/>
    <mergeCell ref="E24:E25"/>
    <mergeCell ref="F24:F25"/>
    <mergeCell ref="L24:L25"/>
    <mergeCell ref="C26:C27"/>
    <mergeCell ref="E26:E27"/>
    <mergeCell ref="F26:F27"/>
    <mergeCell ref="G26:G27"/>
    <mergeCell ref="C20:C21"/>
    <mergeCell ref="C22:C23"/>
    <mergeCell ref="D20:D21"/>
    <mergeCell ref="D22:D23"/>
    <mergeCell ref="O53:O54"/>
    <mergeCell ref="I51:I52"/>
    <mergeCell ref="I53:I54"/>
    <mergeCell ref="D53:D54"/>
    <mergeCell ref="C51:C52"/>
    <mergeCell ref="C53:C54"/>
    <mergeCell ref="D51:D52"/>
    <mergeCell ref="U55:U56"/>
    <mergeCell ref="F55:F56"/>
    <mergeCell ref="E55:E56"/>
    <mergeCell ref="E53:E54"/>
    <mergeCell ref="F53:F54"/>
    <mergeCell ref="G53:G54"/>
    <mergeCell ref="H53:H54"/>
    <mergeCell ref="J53:J54"/>
    <mergeCell ref="K53:K54"/>
    <mergeCell ref="C55:C56"/>
    <mergeCell ref="D55:D56"/>
    <mergeCell ref="O55:O56"/>
    <mergeCell ref="K26:K27"/>
    <mergeCell ref="L26:L27"/>
    <mergeCell ref="M26:M27"/>
    <mergeCell ref="O26:O27"/>
    <mergeCell ref="C18:C19"/>
    <mergeCell ref="E18:E19"/>
    <mergeCell ref="F18:F19"/>
    <mergeCell ref="G18:G19"/>
    <mergeCell ref="H18:H19"/>
    <mergeCell ref="J18:J19"/>
    <mergeCell ref="K18:K19"/>
    <mergeCell ref="L18:L19"/>
    <mergeCell ref="M18:M19"/>
    <mergeCell ref="D18:D19"/>
    <mergeCell ref="I18:I19"/>
    <mergeCell ref="E51:E52"/>
    <mergeCell ref="F51:F52"/>
    <mergeCell ref="G51:G52"/>
    <mergeCell ref="H51:H52"/>
    <mergeCell ref="J51:J52"/>
    <mergeCell ref="K51:K52"/>
    <mergeCell ref="U51:U52"/>
    <mergeCell ref="V51:V52"/>
    <mergeCell ref="W51:W52"/>
    <mergeCell ref="O51:O52"/>
    <mergeCell ref="J57:J58"/>
    <mergeCell ref="K57:K58"/>
    <mergeCell ref="AG57:AG58"/>
    <mergeCell ref="E59:E60"/>
    <mergeCell ref="F59:F60"/>
    <mergeCell ref="G59:G60"/>
    <mergeCell ref="H59:H60"/>
    <mergeCell ref="J59:J60"/>
    <mergeCell ref="K59:K60"/>
    <mergeCell ref="L59:L60"/>
    <mergeCell ref="M59:M60"/>
    <mergeCell ref="T59:T60"/>
    <mergeCell ref="U59:U60"/>
    <mergeCell ref="V59:V60"/>
    <mergeCell ref="W59:W60"/>
    <mergeCell ref="AB59:AB60"/>
    <mergeCell ref="AG59:AG60"/>
    <mergeCell ref="O57:O58"/>
    <mergeCell ref="O59:O60"/>
    <mergeCell ref="W63:W64"/>
    <mergeCell ref="AB63:AB64"/>
    <mergeCell ref="AG63:AG64"/>
    <mergeCell ref="O61:O62"/>
    <mergeCell ref="O63:O64"/>
    <mergeCell ref="C63:C64"/>
    <mergeCell ref="D63:D64"/>
    <mergeCell ref="C65:C66"/>
    <mergeCell ref="D65:D66"/>
    <mergeCell ref="V65:V66"/>
    <mergeCell ref="W65:W66"/>
    <mergeCell ref="AB65:AB66"/>
    <mergeCell ref="AG65:AG66"/>
    <mergeCell ref="E63:E64"/>
    <mergeCell ref="F63:F64"/>
    <mergeCell ref="G63:G64"/>
    <mergeCell ref="H63:H64"/>
    <mergeCell ref="J63:J64"/>
    <mergeCell ref="K63:K64"/>
    <mergeCell ref="L63:L64"/>
    <mergeCell ref="M63:M64"/>
    <mergeCell ref="T63:T64"/>
    <mergeCell ref="V67:V68"/>
    <mergeCell ref="W67:W68"/>
    <mergeCell ref="AB67:AB68"/>
    <mergeCell ref="AG67:AG68"/>
    <mergeCell ref="E67:E68"/>
    <mergeCell ref="F67:F68"/>
    <mergeCell ref="G67:G68"/>
    <mergeCell ref="H67:H68"/>
    <mergeCell ref="J67:J68"/>
    <mergeCell ref="K67:K68"/>
    <mergeCell ref="L67:L68"/>
    <mergeCell ref="M67:M68"/>
    <mergeCell ref="T67:T68"/>
    <mergeCell ref="O67:O68"/>
    <mergeCell ref="I67:I68"/>
    <mergeCell ref="C67:C68"/>
    <mergeCell ref="D67:D68"/>
    <mergeCell ref="C74:C75"/>
    <mergeCell ref="D74:D75"/>
    <mergeCell ref="D24:D25"/>
    <mergeCell ref="D26:D27"/>
    <mergeCell ref="D28:D29"/>
    <mergeCell ref="D30:D31"/>
    <mergeCell ref="I24:I25"/>
    <mergeCell ref="I26:I27"/>
    <mergeCell ref="I28:I29"/>
    <mergeCell ref="I30:I31"/>
    <mergeCell ref="I55:I56"/>
    <mergeCell ref="I57:I58"/>
    <mergeCell ref="I59:I60"/>
    <mergeCell ref="I61:I62"/>
    <mergeCell ref="I63:I64"/>
    <mergeCell ref="I65:I66"/>
    <mergeCell ref="C57:C58"/>
    <mergeCell ref="D57:D58"/>
    <mergeCell ref="C59:C60"/>
    <mergeCell ref="D59:D60"/>
    <mergeCell ref="C61:C62"/>
    <mergeCell ref="D61:D62"/>
  </mergeCells>
  <phoneticPr fontId="47" type="noConversion"/>
  <pageMargins left="0" right="0" top="0.94488188976377963" bottom="0.39370078740157483" header="0.39370078740157483" footer="0.19685039370078741"/>
  <pageSetup paperSize="9" scale="75" fitToHeight="0" pageOrder="overThenDown" orientation="landscape" r:id="rId1"/>
  <headerFooter scaleWithDoc="0" alignWithMargins="0">
    <oddHeader>&amp;L&amp;G&amp;CAusschreibung
TZB-SAP-2025&amp;RBeschaffung
Vergabe
01-06</oddHeader>
    <oddFooter>&amp;L© BARMER&amp;CSeite &amp;P von &amp;N&amp;RVersion 1.0</oddFooter>
  </headerFooter>
  <rowBreaks count="3" manualBreakCount="3">
    <brk id="27" max="16383" man="1"/>
    <brk id="167" max="16383" man="1"/>
    <brk id="236" max="34" man="1"/>
  </rowBreaks>
  <legacyDrawingHF r:id="rId2"/>
  <extLst>
    <ext xmlns:x14="http://schemas.microsoft.com/office/spreadsheetml/2009/9/main" uri="{CCE6A557-97BC-4b89-ADB6-D9C93CAAB3DF}">
      <x14:dataValidations xmlns:xm="http://schemas.microsoft.com/office/excel/2006/main" disablePrompts="1" count="3">
        <x14:dataValidation type="custom" allowBlank="1" showInputMessage="1" showErrorMessage="1" errorTitle="Eingabe nicht möglich!" error="Es kann nur auf Shared oder Dedicated angeboten werden, nicht auf beides.">
          <x14:formula1>
            <xm:f>COUNTA('Skillprofile BARMER'!H22:H27)=0</xm:f>
          </x14:formula1>
          <xm:sqref>X216</xm:sqref>
        </x14:dataValidation>
        <x14:dataValidation type="custom" allowBlank="1" showInputMessage="1" showErrorMessage="1" errorTitle="Eingabe nicht möglich!" error="Es kann nur auf Shared oder Dedicated angeboten werden, nicht auf beides.">
          <x14:formula1>
            <xm:f>COUNTA('Skillprofile BARMER'!H22:H27)=0</xm:f>
          </x14:formula1>
          <xm:sqref>AC216</xm:sqref>
        </x14:dataValidation>
        <x14:dataValidation type="custom" allowBlank="1" showInputMessage="1" showErrorMessage="1" errorTitle="Eingabe nicht möglich!" error="Es kann nur auf Shared oder Dedicated angeboten werden, nicht auf beides.">
          <x14:formula1>
            <xm:f>COUNTA('Skillprofile BARMER'!H22:H27)=0</xm:f>
          </x14:formula1>
          <xm:sqref>AH216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outlinePr summaryBelow="0"/>
  </sheetPr>
  <dimension ref="A1:L36"/>
  <sheetViews>
    <sheetView zoomScaleNormal="100" workbookViewId="0">
      <selection activeCell="D11" sqref="D11"/>
    </sheetView>
  </sheetViews>
  <sheetFormatPr baseColWidth="10" defaultColWidth="11.33203125" defaultRowHeight="13.8" x14ac:dyDescent="0.25"/>
  <cols>
    <col min="1" max="1" width="2.5546875" style="662" customWidth="1"/>
    <col min="2" max="2" width="12.6640625" style="663" customWidth="1"/>
    <col min="3" max="3" width="44.33203125" style="453" customWidth="1"/>
    <col min="4" max="4" width="71.5546875" style="663" customWidth="1"/>
    <col min="5" max="5" width="23.44140625" style="662" customWidth="1"/>
    <col min="6" max="6" width="26.44140625" style="662" customWidth="1"/>
    <col min="7" max="7" width="26" style="453" customWidth="1"/>
    <col min="8" max="8" width="23.44140625" style="662" customWidth="1"/>
    <col min="9" max="9" width="69.5546875" style="662" bestFit="1" customWidth="1"/>
    <col min="10" max="16384" width="11.33203125" style="662"/>
  </cols>
  <sheetData>
    <row r="1" spans="2:12" ht="15" customHeight="1" x14ac:dyDescent="0.25">
      <c r="E1" s="664"/>
      <c r="F1" s="664"/>
      <c r="G1" s="664"/>
      <c r="H1" s="664"/>
    </row>
    <row r="2" spans="2:12" ht="17.399999999999999" x14ac:dyDescent="0.3">
      <c r="B2" s="688" t="s">
        <v>758</v>
      </c>
      <c r="D2" s="664"/>
      <c r="E2" s="664"/>
      <c r="F2" s="664"/>
      <c r="G2" s="664"/>
      <c r="H2" s="664"/>
    </row>
    <row r="3" spans="2:12" ht="28.2" customHeight="1" x14ac:dyDescent="0.25">
      <c r="B3" s="689" t="s">
        <v>759</v>
      </c>
      <c r="D3" s="664"/>
      <c r="E3" s="705" t="s">
        <v>760</v>
      </c>
      <c r="F3" s="705"/>
      <c r="G3" s="705"/>
      <c r="H3" s="705"/>
    </row>
    <row r="4" spans="2:12" ht="20.100000000000001" customHeight="1" x14ac:dyDescent="0.25">
      <c r="B4" s="398" t="s">
        <v>408</v>
      </c>
      <c r="C4" s="482" t="str">
        <f>IF(Übersicht!$C$5="","",Übersicht!$C$5)</f>
        <v/>
      </c>
      <c r="D4" s="664"/>
      <c r="E4" s="705"/>
      <c r="F4" s="705"/>
      <c r="G4" s="705"/>
      <c r="H4" s="705"/>
    </row>
    <row r="5" spans="2:12" x14ac:dyDescent="0.25">
      <c r="D5" s="664"/>
      <c r="E5" s="664"/>
      <c r="F5" s="664"/>
      <c r="G5" s="664"/>
      <c r="H5" s="664"/>
    </row>
    <row r="6" spans="2:12" ht="57" customHeight="1" x14ac:dyDescent="0.25">
      <c r="B6" s="665" t="s">
        <v>36</v>
      </c>
      <c r="C6" s="665" t="s">
        <v>761</v>
      </c>
      <c r="D6" s="665" t="s">
        <v>410</v>
      </c>
      <c r="E6" s="666" t="s">
        <v>45</v>
      </c>
      <c r="F6" s="666" t="s">
        <v>52</v>
      </c>
      <c r="G6" s="666" t="s">
        <v>762</v>
      </c>
      <c r="H6" s="666" t="s">
        <v>763</v>
      </c>
    </row>
    <row r="7" spans="2:12" ht="57" customHeight="1" x14ac:dyDescent="0.25">
      <c r="B7" s="667" t="s">
        <v>764</v>
      </c>
      <c r="C7" s="668" t="s">
        <v>763</v>
      </c>
      <c r="D7" s="669" t="s">
        <v>765</v>
      </c>
      <c r="E7" s="670" t="s">
        <v>309</v>
      </c>
      <c r="F7" s="511">
        <v>1</v>
      </c>
      <c r="G7" s="671"/>
      <c r="H7" s="513">
        <f>F7*G7</f>
        <v>0</v>
      </c>
    </row>
    <row r="8" spans="2:12" ht="25.35" customHeight="1" x14ac:dyDescent="0.25">
      <c r="B8" s="773" t="s">
        <v>766</v>
      </c>
      <c r="C8" s="773"/>
      <c r="D8" s="773"/>
      <c r="E8" s="773"/>
      <c r="F8" s="773"/>
      <c r="G8" s="773"/>
      <c r="H8" s="529">
        <f>SUM(H7)</f>
        <v>0</v>
      </c>
    </row>
    <row r="9" spans="2:12" ht="25.35" customHeight="1" x14ac:dyDescent="0.25">
      <c r="B9" s="662"/>
      <c r="C9" s="662"/>
      <c r="D9" s="662"/>
      <c r="G9" s="662"/>
    </row>
    <row r="10" spans="2:12" ht="57" customHeight="1" x14ac:dyDescent="0.25">
      <c r="B10" s="665" t="s">
        <v>36</v>
      </c>
      <c r="C10" s="665" t="s">
        <v>761</v>
      </c>
      <c r="D10" s="665" t="s">
        <v>410</v>
      </c>
      <c r="E10" s="666" t="s">
        <v>45</v>
      </c>
      <c r="F10" s="666" t="s">
        <v>767</v>
      </c>
      <c r="G10" s="666" t="s">
        <v>762</v>
      </c>
      <c r="H10" s="666" t="s">
        <v>768</v>
      </c>
    </row>
    <row r="11" spans="2:12" ht="57" customHeight="1" x14ac:dyDescent="0.25">
      <c r="B11" s="667" t="s">
        <v>769</v>
      </c>
      <c r="C11" s="672" t="s">
        <v>770</v>
      </c>
      <c r="D11" s="673" t="s">
        <v>1075</v>
      </c>
      <c r="E11" s="670" t="s">
        <v>771</v>
      </c>
      <c r="F11" s="511">
        <v>8</v>
      </c>
      <c r="G11" s="671"/>
      <c r="H11" s="513">
        <f t="shared" ref="H11:H22" si="0">F11*G11</f>
        <v>0</v>
      </c>
      <c r="I11" s="674"/>
      <c r="J11" s="675"/>
      <c r="K11" s="675"/>
      <c r="L11" s="675"/>
    </row>
    <row r="12" spans="2:12" ht="57" customHeight="1" x14ac:dyDescent="0.25">
      <c r="B12" s="667" t="s">
        <v>772</v>
      </c>
      <c r="C12" s="672" t="s">
        <v>773</v>
      </c>
      <c r="D12" s="673" t="s">
        <v>1075</v>
      </c>
      <c r="E12" s="670" t="s">
        <v>771</v>
      </c>
      <c r="F12" s="511">
        <v>7</v>
      </c>
      <c r="G12" s="671"/>
      <c r="H12" s="513">
        <f t="shared" si="0"/>
        <v>0</v>
      </c>
      <c r="I12" s="674"/>
      <c r="J12" s="675"/>
      <c r="K12" s="675"/>
      <c r="L12" s="675"/>
    </row>
    <row r="13" spans="2:12" ht="57" customHeight="1" x14ac:dyDescent="0.25">
      <c r="B13" s="667" t="s">
        <v>774</v>
      </c>
      <c r="C13" s="672" t="s">
        <v>775</v>
      </c>
      <c r="D13" s="673" t="s">
        <v>1075</v>
      </c>
      <c r="E13" s="670" t="s">
        <v>771</v>
      </c>
      <c r="F13" s="511">
        <v>6</v>
      </c>
      <c r="G13" s="671"/>
      <c r="H13" s="513">
        <f t="shared" si="0"/>
        <v>0</v>
      </c>
      <c r="I13" s="674"/>
      <c r="J13" s="675"/>
      <c r="K13" s="675"/>
      <c r="L13" s="675"/>
    </row>
    <row r="14" spans="2:12" ht="57" customHeight="1" x14ac:dyDescent="0.25">
      <c r="B14" s="667" t="s">
        <v>776</v>
      </c>
      <c r="C14" s="672" t="s">
        <v>777</v>
      </c>
      <c r="D14" s="673" t="s">
        <v>1075</v>
      </c>
      <c r="E14" s="670" t="s">
        <v>771</v>
      </c>
      <c r="F14" s="511">
        <v>5</v>
      </c>
      <c r="G14" s="671"/>
      <c r="H14" s="513">
        <f t="shared" si="0"/>
        <v>0</v>
      </c>
      <c r="I14" s="674"/>
      <c r="J14" s="675"/>
      <c r="K14" s="675"/>
      <c r="L14" s="675"/>
    </row>
    <row r="15" spans="2:12" ht="57" customHeight="1" x14ac:dyDescent="0.25">
      <c r="B15" s="667" t="s">
        <v>778</v>
      </c>
      <c r="C15" s="672" t="s">
        <v>779</v>
      </c>
      <c r="D15" s="673" t="s">
        <v>1075</v>
      </c>
      <c r="E15" s="670" t="s">
        <v>771</v>
      </c>
      <c r="F15" s="511">
        <v>4</v>
      </c>
      <c r="G15" s="671"/>
      <c r="H15" s="513">
        <f t="shared" si="0"/>
        <v>0</v>
      </c>
      <c r="I15" s="674"/>
      <c r="J15" s="675"/>
      <c r="K15" s="675"/>
      <c r="L15" s="675"/>
    </row>
    <row r="16" spans="2:12" ht="57" customHeight="1" x14ac:dyDescent="0.25">
      <c r="B16" s="667" t="s">
        <v>780</v>
      </c>
      <c r="C16" s="672" t="s">
        <v>781</v>
      </c>
      <c r="D16" s="673" t="s">
        <v>1075</v>
      </c>
      <c r="E16" s="670" t="s">
        <v>771</v>
      </c>
      <c r="F16" s="511">
        <v>3</v>
      </c>
      <c r="G16" s="671"/>
      <c r="H16" s="513">
        <f t="shared" si="0"/>
        <v>0</v>
      </c>
      <c r="I16" s="674"/>
      <c r="J16" s="675"/>
      <c r="K16" s="675"/>
      <c r="L16" s="675"/>
    </row>
    <row r="17" spans="1:12" ht="57" customHeight="1" x14ac:dyDescent="0.25">
      <c r="B17" s="667" t="s">
        <v>782</v>
      </c>
      <c r="C17" s="672" t="s">
        <v>783</v>
      </c>
      <c r="D17" s="673" t="s">
        <v>1075</v>
      </c>
      <c r="E17" s="670" t="s">
        <v>771</v>
      </c>
      <c r="F17" s="511">
        <v>2</v>
      </c>
      <c r="G17" s="671"/>
      <c r="H17" s="513">
        <f t="shared" si="0"/>
        <v>0</v>
      </c>
      <c r="I17" s="674"/>
      <c r="J17" s="675"/>
      <c r="K17" s="675"/>
      <c r="L17" s="675"/>
    </row>
    <row r="18" spans="1:12" ht="57" customHeight="1" x14ac:dyDescent="0.25">
      <c r="B18" s="667" t="s">
        <v>784</v>
      </c>
      <c r="C18" s="672" t="s">
        <v>785</v>
      </c>
      <c r="D18" s="673" t="s">
        <v>1075</v>
      </c>
      <c r="E18" s="670" t="s">
        <v>771</v>
      </c>
      <c r="F18" s="511">
        <v>1</v>
      </c>
      <c r="G18" s="671"/>
      <c r="H18" s="513">
        <f t="shared" ref="H18" si="1">F18*G18</f>
        <v>0</v>
      </c>
      <c r="I18" s="674"/>
      <c r="J18" s="675"/>
      <c r="K18" s="675"/>
      <c r="L18" s="675"/>
    </row>
    <row r="19" spans="1:12" ht="25.35" customHeight="1" x14ac:dyDescent="0.25">
      <c r="B19" s="773" t="s">
        <v>786</v>
      </c>
      <c r="C19" s="773"/>
      <c r="D19" s="773"/>
      <c r="E19" s="773"/>
      <c r="F19" s="773"/>
      <c r="G19" s="773"/>
      <c r="H19" s="529">
        <f>SUM(H11:H18)</f>
        <v>0</v>
      </c>
      <c r="I19" s="674"/>
      <c r="J19" s="675"/>
      <c r="K19" s="675"/>
      <c r="L19" s="675"/>
    </row>
    <row r="20" spans="1:12" ht="24" customHeight="1" x14ac:dyDescent="0.25">
      <c r="A20" s="674"/>
      <c r="B20" s="674"/>
      <c r="C20" s="674"/>
      <c r="D20" s="674"/>
      <c r="E20" s="674"/>
      <c r="F20" s="674"/>
      <c r="G20" s="674"/>
      <c r="H20" s="674"/>
      <c r="I20" s="674"/>
      <c r="J20" s="675"/>
      <c r="K20" s="675"/>
      <c r="L20" s="675"/>
    </row>
    <row r="21" spans="1:12" ht="57" customHeight="1" x14ac:dyDescent="0.25">
      <c r="B21" s="665" t="s">
        <v>36</v>
      </c>
      <c r="C21" s="665" t="s">
        <v>761</v>
      </c>
      <c r="D21" s="665" t="s">
        <v>410</v>
      </c>
      <c r="E21" s="666" t="s">
        <v>45</v>
      </c>
      <c r="F21" s="666" t="s">
        <v>787</v>
      </c>
      <c r="G21" s="666" t="s">
        <v>762</v>
      </c>
      <c r="H21" s="666" t="s">
        <v>788</v>
      </c>
      <c r="I21" s="674"/>
      <c r="J21" s="675"/>
      <c r="K21" s="675"/>
      <c r="L21" s="675"/>
    </row>
    <row r="22" spans="1:12" ht="57" customHeight="1" x14ac:dyDescent="0.25">
      <c r="B22" s="667" t="s">
        <v>789</v>
      </c>
      <c r="C22" s="676" t="s">
        <v>790</v>
      </c>
      <c r="D22" s="669" t="s">
        <v>1076</v>
      </c>
      <c r="E22" s="670" t="s">
        <v>791</v>
      </c>
      <c r="F22" s="677"/>
      <c r="G22" s="513">
        <v>700</v>
      </c>
      <c r="H22" s="513">
        <f t="shared" si="0"/>
        <v>0</v>
      </c>
      <c r="I22" s="678"/>
      <c r="J22" s="675"/>
      <c r="K22" s="675"/>
      <c r="L22" s="675"/>
    </row>
    <row r="23" spans="1:12" s="679" customFormat="1" ht="25.35" customHeight="1" x14ac:dyDescent="0.25">
      <c r="B23" s="773" t="s">
        <v>792</v>
      </c>
      <c r="C23" s="773"/>
      <c r="D23" s="773"/>
      <c r="E23" s="773"/>
      <c r="F23" s="773"/>
      <c r="G23" s="773"/>
      <c r="H23" s="680">
        <f>SUM(H22)</f>
        <v>0</v>
      </c>
      <c r="J23" s="675"/>
    </row>
    <row r="26" spans="1:12" ht="20.100000000000001" customHeight="1" x14ac:dyDescent="0.25">
      <c r="F26" s="774" t="s">
        <v>793</v>
      </c>
      <c r="G26" s="774"/>
      <c r="H26" s="681">
        <f>SUM(H8,H19)</f>
        <v>0</v>
      </c>
    </row>
    <row r="27" spans="1:12" ht="20.100000000000001" customHeight="1" x14ac:dyDescent="0.25">
      <c r="F27" s="772" t="s">
        <v>794</v>
      </c>
      <c r="G27" s="772"/>
      <c r="H27" s="402">
        <v>0.19</v>
      </c>
    </row>
    <row r="28" spans="1:12" ht="20.100000000000001" customHeight="1" x14ac:dyDescent="0.25">
      <c r="F28" s="772" t="s">
        <v>795</v>
      </c>
      <c r="G28" s="772"/>
      <c r="H28" s="682">
        <f>H26+H26*H27</f>
        <v>0</v>
      </c>
    </row>
    <row r="29" spans="1:12" ht="20.100000000000001" customHeight="1" x14ac:dyDescent="0.25">
      <c r="F29" s="775" t="s">
        <v>796</v>
      </c>
      <c r="G29" s="775"/>
      <c r="H29" s="404">
        <f>H23</f>
        <v>0</v>
      </c>
    </row>
    <row r="30" spans="1:12" ht="20.100000000000001" customHeight="1" x14ac:dyDescent="0.25">
      <c r="F30" s="772" t="s">
        <v>797</v>
      </c>
      <c r="G30" s="772"/>
      <c r="H30" s="399">
        <f>H26+(H26*H27)+H29</f>
        <v>0</v>
      </c>
      <c r="I30" s="683"/>
    </row>
    <row r="34" spans="3:3" x14ac:dyDescent="0.25">
      <c r="C34" s="662"/>
    </row>
    <row r="35" spans="3:3" x14ac:dyDescent="0.25">
      <c r="C35" s="662"/>
    </row>
    <row r="36" spans="3:3" ht="17.399999999999999" x14ac:dyDescent="0.25">
      <c r="C36" s="684"/>
    </row>
  </sheetData>
  <sheetProtection algorithmName="SHA-512" hashValue="BD3ySHMD9aodxf90ieAlX+4PO0sQygbS3VHiPthe+TQyltKGhCC8rpsD8ssp+e4pBp2fYyoDUj8sMjfc8TMoRw==" saltValue="SeMFTdI1GdhUw+wSSGgW9Q==" spinCount="100000" sheet="1" objects="1" scenarios="1"/>
  <mergeCells count="9">
    <mergeCell ref="F30:G30"/>
    <mergeCell ref="B23:G23"/>
    <mergeCell ref="B19:G19"/>
    <mergeCell ref="B8:G8"/>
    <mergeCell ref="E3:H4"/>
    <mergeCell ref="F28:G28"/>
    <mergeCell ref="F26:G26"/>
    <mergeCell ref="F29:G29"/>
    <mergeCell ref="F27:G27"/>
  </mergeCells>
  <phoneticPr fontId="47" type="noConversion"/>
  <pageMargins left="0.27559055118110237" right="0.19685039370078741" top="0.74803149606299213" bottom="0.47244094488188981" header="0.31496062992125984" footer="0.31496062992125984"/>
  <pageSetup paperSize="9" scale="95" fitToHeight="0" pageOrder="overThenDown" orientation="landscape" verticalDpi="597" r:id="rId1"/>
  <headerFooter>
    <oddHeader>&amp;L&amp;G&amp;CAusschreibung
TZB-SAP-2025&amp;RBeschaffung
Vergabe
01-06</oddHeader>
    <oddFooter>&amp;L© BARMER&amp;CSeite &amp;P von &amp;N&amp;RVersion 1.0</oddFooter>
  </headerFooter>
  <rowBreaks count="2" manualBreakCount="2">
    <brk id="9" max="7" man="1"/>
    <brk id="19" max="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6"/>
  <sheetViews>
    <sheetView zoomScaleNormal="100" workbookViewId="0">
      <selection activeCell="D11" sqref="D11"/>
    </sheetView>
  </sheetViews>
  <sheetFormatPr baseColWidth="10" defaultColWidth="11.33203125" defaultRowHeight="13.8" x14ac:dyDescent="0.25"/>
  <cols>
    <col min="1" max="1" width="2.5546875" style="662" customWidth="1"/>
    <col min="2" max="2" width="13.5546875" style="663" customWidth="1"/>
    <col min="3" max="3" width="44.33203125" style="453" customWidth="1"/>
    <col min="4" max="4" width="71.5546875" style="663" customWidth="1"/>
    <col min="5" max="6" width="23.44140625" style="662" customWidth="1"/>
    <col min="7" max="7" width="23.44140625" style="453" customWidth="1"/>
    <col min="8" max="8" width="23.44140625" style="662" customWidth="1"/>
    <col min="9" max="9" width="69.5546875" style="662" bestFit="1" customWidth="1"/>
    <col min="10" max="16384" width="11.33203125" style="662"/>
  </cols>
  <sheetData>
    <row r="1" spans="2:12" ht="15" customHeight="1" x14ac:dyDescent="0.25">
      <c r="E1" s="664"/>
      <c r="F1" s="664"/>
      <c r="G1" s="664"/>
      <c r="H1" s="664"/>
    </row>
    <row r="2" spans="2:12" ht="18" customHeight="1" x14ac:dyDescent="0.25">
      <c r="B2" s="685" t="s">
        <v>425</v>
      </c>
      <c r="D2" s="664"/>
      <c r="E2" s="705" t="s">
        <v>760</v>
      </c>
      <c r="F2" s="705"/>
      <c r="G2" s="705"/>
      <c r="H2" s="705"/>
    </row>
    <row r="3" spans="2:12" ht="24" customHeight="1" x14ac:dyDescent="0.25">
      <c r="B3" s="685" t="s">
        <v>798</v>
      </c>
      <c r="D3" s="664"/>
      <c r="E3" s="705"/>
      <c r="F3" s="705"/>
      <c r="G3" s="705"/>
      <c r="H3" s="705"/>
    </row>
    <row r="4" spans="2:12" ht="20.100000000000001" customHeight="1" x14ac:dyDescent="0.25">
      <c r="B4" s="398" t="s">
        <v>408</v>
      </c>
      <c r="C4" s="482" t="str">
        <f>IF(Übersicht!$C$5="","",Übersicht!$C$5)</f>
        <v/>
      </c>
      <c r="D4" s="664"/>
      <c r="E4" s="705"/>
      <c r="F4" s="705"/>
      <c r="G4" s="705"/>
      <c r="H4" s="705"/>
    </row>
    <row r="5" spans="2:12" x14ac:dyDescent="0.25">
      <c r="D5" s="664"/>
      <c r="E5" s="664"/>
      <c r="F5" s="664"/>
      <c r="G5" s="664"/>
      <c r="H5" s="664"/>
    </row>
    <row r="6" spans="2:12" ht="57" customHeight="1" x14ac:dyDescent="0.25">
      <c r="B6" s="665" t="s">
        <v>36</v>
      </c>
      <c r="C6" s="665" t="s">
        <v>761</v>
      </c>
      <c r="D6" s="665" t="s">
        <v>410</v>
      </c>
      <c r="E6" s="666" t="s">
        <v>45</v>
      </c>
      <c r="F6" s="666" t="s">
        <v>52</v>
      </c>
      <c r="G6" s="666" t="s">
        <v>762</v>
      </c>
      <c r="H6" s="666" t="s">
        <v>799</v>
      </c>
    </row>
    <row r="7" spans="2:12" ht="57" customHeight="1" x14ac:dyDescent="0.25">
      <c r="B7" s="667" t="s">
        <v>764</v>
      </c>
      <c r="C7" s="668" t="s">
        <v>763</v>
      </c>
      <c r="D7" s="669" t="s">
        <v>765</v>
      </c>
      <c r="E7" s="670" t="s">
        <v>309</v>
      </c>
      <c r="F7" s="511">
        <v>1</v>
      </c>
      <c r="G7" s="671"/>
      <c r="H7" s="513">
        <f>F7*G7</f>
        <v>0</v>
      </c>
    </row>
    <row r="8" spans="2:12" ht="25.35" customHeight="1" x14ac:dyDescent="0.25">
      <c r="B8" s="773" t="s">
        <v>766</v>
      </c>
      <c r="C8" s="773"/>
      <c r="D8" s="773"/>
      <c r="E8" s="773"/>
      <c r="F8" s="773"/>
      <c r="G8" s="773"/>
      <c r="H8" s="529">
        <f>SUM(H7)</f>
        <v>0</v>
      </c>
    </row>
    <row r="9" spans="2:12" ht="25.35" customHeight="1" x14ac:dyDescent="0.25">
      <c r="B9" s="662"/>
      <c r="C9" s="662"/>
      <c r="D9" s="662"/>
      <c r="G9" s="662"/>
    </row>
    <row r="10" spans="2:12" ht="57" customHeight="1" x14ac:dyDescent="0.25">
      <c r="B10" s="665" t="s">
        <v>36</v>
      </c>
      <c r="C10" s="665" t="s">
        <v>761</v>
      </c>
      <c r="D10" s="665" t="s">
        <v>410</v>
      </c>
      <c r="E10" s="666" t="s">
        <v>45</v>
      </c>
      <c r="F10" s="666" t="s">
        <v>767</v>
      </c>
      <c r="G10" s="666" t="s">
        <v>762</v>
      </c>
      <c r="H10" s="666" t="s">
        <v>800</v>
      </c>
    </row>
    <row r="11" spans="2:12" ht="57" customHeight="1" x14ac:dyDescent="0.25">
      <c r="B11" s="667" t="s">
        <v>769</v>
      </c>
      <c r="C11" s="686" t="s">
        <v>770</v>
      </c>
      <c r="D11" s="673" t="s">
        <v>1075</v>
      </c>
      <c r="E11" s="670" t="s">
        <v>771</v>
      </c>
      <c r="F11" s="511">
        <v>7</v>
      </c>
      <c r="G11" s="671"/>
      <c r="H11" s="513">
        <f t="shared" ref="H11:H22" si="0">F11*G11</f>
        <v>0</v>
      </c>
      <c r="I11" s="674"/>
      <c r="J11" s="675"/>
      <c r="K11" s="675"/>
      <c r="L11" s="675"/>
    </row>
    <row r="12" spans="2:12" ht="57" customHeight="1" x14ac:dyDescent="0.25">
      <c r="B12" s="667" t="s">
        <v>772</v>
      </c>
      <c r="C12" s="686" t="s">
        <v>773</v>
      </c>
      <c r="D12" s="673" t="s">
        <v>1075</v>
      </c>
      <c r="E12" s="670" t="s">
        <v>771</v>
      </c>
      <c r="F12" s="511">
        <v>5</v>
      </c>
      <c r="G12" s="671"/>
      <c r="H12" s="513">
        <f t="shared" si="0"/>
        <v>0</v>
      </c>
      <c r="I12" s="674"/>
      <c r="J12" s="675"/>
      <c r="K12" s="675"/>
      <c r="L12" s="675"/>
    </row>
    <row r="13" spans="2:12" ht="57" customHeight="1" x14ac:dyDescent="0.25">
      <c r="B13" s="667" t="s">
        <v>774</v>
      </c>
      <c r="C13" s="686" t="s">
        <v>775</v>
      </c>
      <c r="D13" s="669" t="s">
        <v>1075</v>
      </c>
      <c r="E13" s="670" t="s">
        <v>771</v>
      </c>
      <c r="F13" s="511">
        <v>3</v>
      </c>
      <c r="G13" s="671"/>
      <c r="H13" s="513">
        <f t="shared" si="0"/>
        <v>0</v>
      </c>
      <c r="I13" s="674"/>
      <c r="J13" s="675"/>
      <c r="K13" s="675"/>
      <c r="L13" s="675"/>
    </row>
    <row r="14" spans="2:12" ht="57" customHeight="1" x14ac:dyDescent="0.25">
      <c r="B14" s="667" t="s">
        <v>776</v>
      </c>
      <c r="C14" s="686" t="s">
        <v>777</v>
      </c>
      <c r="D14" s="673" t="s">
        <v>1075</v>
      </c>
      <c r="E14" s="670" t="s">
        <v>771</v>
      </c>
      <c r="F14" s="511">
        <v>1</v>
      </c>
      <c r="G14" s="671"/>
      <c r="H14" s="513">
        <f t="shared" si="0"/>
        <v>0</v>
      </c>
      <c r="I14" s="674"/>
      <c r="J14" s="675"/>
      <c r="K14" s="675"/>
      <c r="L14" s="675"/>
    </row>
    <row r="15" spans="2:12" ht="57" customHeight="1" x14ac:dyDescent="0.25">
      <c r="B15" s="687" t="s">
        <v>778</v>
      </c>
      <c r="C15" s="518" t="s">
        <v>637</v>
      </c>
      <c r="D15" s="516"/>
      <c r="E15" s="516"/>
      <c r="F15" s="516"/>
      <c r="G15" s="516"/>
      <c r="H15" s="516"/>
      <c r="I15" s="674"/>
      <c r="J15" s="675"/>
      <c r="K15" s="675"/>
      <c r="L15" s="675"/>
    </row>
    <row r="16" spans="2:12" ht="57" customHeight="1" x14ac:dyDescent="0.25">
      <c r="B16" s="687" t="s">
        <v>780</v>
      </c>
      <c r="C16" s="518" t="s">
        <v>637</v>
      </c>
      <c r="D16" s="516"/>
      <c r="E16" s="516"/>
      <c r="F16" s="516"/>
      <c r="G16" s="516"/>
      <c r="H16" s="516"/>
      <c r="I16" s="674"/>
      <c r="J16" s="675"/>
      <c r="K16" s="675"/>
      <c r="L16" s="675"/>
    </row>
    <row r="17" spans="1:12" ht="57" customHeight="1" x14ac:dyDescent="0.25">
      <c r="B17" s="687" t="s">
        <v>782</v>
      </c>
      <c r="C17" s="518" t="s">
        <v>637</v>
      </c>
      <c r="D17" s="516"/>
      <c r="E17" s="516"/>
      <c r="F17" s="516"/>
      <c r="G17" s="516"/>
      <c r="H17" s="516"/>
      <c r="I17" s="674"/>
      <c r="J17" s="675"/>
      <c r="K17" s="675"/>
      <c r="L17" s="675"/>
    </row>
    <row r="18" spans="1:12" ht="57" customHeight="1" x14ac:dyDescent="0.25">
      <c r="B18" s="687" t="s">
        <v>784</v>
      </c>
      <c r="C18" s="518" t="s">
        <v>637</v>
      </c>
      <c r="D18" s="516"/>
      <c r="E18" s="516"/>
      <c r="F18" s="516"/>
      <c r="G18" s="516"/>
      <c r="H18" s="516"/>
      <c r="I18" s="674"/>
      <c r="J18" s="675"/>
      <c r="K18" s="675"/>
      <c r="L18" s="675"/>
    </row>
    <row r="19" spans="1:12" ht="25.35" customHeight="1" x14ac:dyDescent="0.25">
      <c r="B19" s="773" t="s">
        <v>786</v>
      </c>
      <c r="C19" s="773"/>
      <c r="D19" s="773"/>
      <c r="E19" s="773"/>
      <c r="F19" s="773"/>
      <c r="G19" s="773"/>
      <c r="H19" s="529">
        <f>SUM(H11:H14)</f>
        <v>0</v>
      </c>
      <c r="I19" s="674"/>
      <c r="J19" s="675"/>
      <c r="K19" s="675"/>
      <c r="L19" s="675"/>
    </row>
    <row r="20" spans="1:12" ht="24" customHeight="1" x14ac:dyDescent="0.25">
      <c r="A20" s="674"/>
      <c r="B20" s="674"/>
      <c r="C20" s="674"/>
      <c r="D20" s="674"/>
      <c r="E20" s="674"/>
      <c r="F20" s="674"/>
      <c r="G20" s="674"/>
      <c r="H20" s="674"/>
      <c r="I20" s="674"/>
      <c r="J20" s="675"/>
      <c r="K20" s="675"/>
      <c r="L20" s="675"/>
    </row>
    <row r="21" spans="1:12" ht="57" customHeight="1" x14ac:dyDescent="0.25">
      <c r="B21" s="665" t="s">
        <v>36</v>
      </c>
      <c r="C21" s="665" t="s">
        <v>761</v>
      </c>
      <c r="D21" s="665" t="s">
        <v>410</v>
      </c>
      <c r="E21" s="666" t="s">
        <v>45</v>
      </c>
      <c r="F21" s="666" t="s">
        <v>787</v>
      </c>
      <c r="G21" s="666" t="s">
        <v>762</v>
      </c>
      <c r="H21" s="666" t="s">
        <v>801</v>
      </c>
      <c r="I21" s="674"/>
      <c r="J21" s="675"/>
      <c r="K21" s="675"/>
      <c r="L21" s="675"/>
    </row>
    <row r="22" spans="1:12" ht="57" customHeight="1" x14ac:dyDescent="0.25">
      <c r="B22" s="667" t="s">
        <v>789</v>
      </c>
      <c r="C22" s="676" t="s">
        <v>790</v>
      </c>
      <c r="D22" s="669" t="s">
        <v>1076</v>
      </c>
      <c r="E22" s="670" t="s">
        <v>791</v>
      </c>
      <c r="F22" s="677"/>
      <c r="G22" s="513">
        <v>700</v>
      </c>
      <c r="H22" s="513">
        <f t="shared" si="0"/>
        <v>0</v>
      </c>
      <c r="I22" s="678"/>
      <c r="J22" s="675"/>
      <c r="K22" s="675"/>
      <c r="L22" s="675"/>
    </row>
    <row r="23" spans="1:12" s="679" customFormat="1" ht="25.35" customHeight="1" x14ac:dyDescent="0.25">
      <c r="B23" s="773" t="s">
        <v>792</v>
      </c>
      <c r="C23" s="773"/>
      <c r="D23" s="773"/>
      <c r="E23" s="773"/>
      <c r="F23" s="773"/>
      <c r="G23" s="773"/>
      <c r="H23" s="680">
        <f>SUM(H22)</f>
        <v>0</v>
      </c>
      <c r="J23" s="675"/>
    </row>
    <row r="26" spans="1:12" ht="20.100000000000001" customHeight="1" x14ac:dyDescent="0.25">
      <c r="F26" s="774" t="s">
        <v>802</v>
      </c>
      <c r="G26" s="774"/>
      <c r="H26" s="681">
        <f>SUM(H8,H19)</f>
        <v>0</v>
      </c>
    </row>
    <row r="27" spans="1:12" ht="20.100000000000001" customHeight="1" x14ac:dyDescent="0.25">
      <c r="F27" s="772" t="s">
        <v>794</v>
      </c>
      <c r="G27" s="772"/>
      <c r="H27" s="402">
        <v>0.19</v>
      </c>
    </row>
    <row r="28" spans="1:12" ht="20.100000000000001" customHeight="1" x14ac:dyDescent="0.25">
      <c r="F28" s="772" t="s">
        <v>803</v>
      </c>
      <c r="G28" s="772"/>
      <c r="H28" s="682">
        <f>H26+H26*H27</f>
        <v>0</v>
      </c>
    </row>
    <row r="29" spans="1:12" ht="20.100000000000001" customHeight="1" x14ac:dyDescent="0.25">
      <c r="F29" s="775" t="s">
        <v>804</v>
      </c>
      <c r="G29" s="775"/>
      <c r="H29" s="404">
        <f>H23</f>
        <v>0</v>
      </c>
    </row>
    <row r="30" spans="1:12" ht="20.100000000000001" customHeight="1" x14ac:dyDescent="0.25">
      <c r="F30" s="772" t="s">
        <v>805</v>
      </c>
      <c r="G30" s="772"/>
      <c r="H30" s="399">
        <f>H26+(H26*H27)+H29</f>
        <v>0</v>
      </c>
    </row>
    <row r="34" spans="3:3" x14ac:dyDescent="0.25">
      <c r="C34" s="662"/>
    </row>
    <row r="35" spans="3:3" x14ac:dyDescent="0.25">
      <c r="C35" s="662"/>
    </row>
    <row r="36" spans="3:3" ht="17.399999999999999" x14ac:dyDescent="0.25">
      <c r="C36" s="684"/>
    </row>
  </sheetData>
  <sheetProtection algorithmName="SHA-512" hashValue="x3Renm9WFisICLroQjjvO5jHT4vBZQYszxhUmMmqAED1aOgELgdGP5a7EMECUqxZtAjblfG+o4jBjyx1X6E3fw==" saltValue="uAehKIygNeJ2Ahx9YrhWhQ==" spinCount="100000" sheet="1" objects="1" scenarios="1"/>
  <mergeCells count="9">
    <mergeCell ref="E2:H4"/>
    <mergeCell ref="F27:G27"/>
    <mergeCell ref="F30:G30"/>
    <mergeCell ref="B8:G8"/>
    <mergeCell ref="B19:G19"/>
    <mergeCell ref="B23:G23"/>
    <mergeCell ref="F26:G26"/>
    <mergeCell ref="F29:G29"/>
    <mergeCell ref="F28:G28"/>
  </mergeCells>
  <pageMargins left="0.19685039370078741" right="0.15748031496062992" top="0.83199999999999996" bottom="0.59055118110236227" header="0.31496062992125984" footer="0.31496062992125984"/>
  <pageSetup paperSize="9" fitToHeight="0" pageOrder="overThenDown" orientation="landscape" verticalDpi="597" r:id="rId1"/>
  <headerFooter>
    <oddHeader>&amp;L&amp;G&amp;CAusschreibung
TZB-SAP-2025&amp;RBeschaffung
Vergabe
01-06</oddHeader>
    <oddFooter>&amp;L© BARMER&amp;CSeite &amp;P von &amp;N&amp;RVersion 1.0</oddFooter>
  </headerFooter>
  <rowBreaks count="2" manualBreakCount="2">
    <brk id="9" max="7" man="1"/>
    <brk id="19" max="7" man="1"/>
  </rowBreaks>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B1:AA152"/>
  <sheetViews>
    <sheetView zoomScale="70" zoomScaleNormal="70" zoomScaleSheetLayoutView="85" workbookViewId="0">
      <pane xSplit="6" ySplit="4" topLeftCell="N5" activePane="bottomRight" state="frozen"/>
      <selection pane="topRight" activeCell="E28" sqref="E28"/>
      <selection pane="bottomLeft" activeCell="E28" sqref="E28"/>
      <selection pane="bottomRight" activeCell="V4" sqref="V4"/>
    </sheetView>
  </sheetViews>
  <sheetFormatPr baseColWidth="10" defaultColWidth="9.44140625" defaultRowHeight="14.4" outlineLevelRow="2" outlineLevelCol="1" x14ac:dyDescent="0.3"/>
  <cols>
    <col min="1" max="1" width="4.44140625" style="98" customWidth="1"/>
    <col min="2" max="2" width="9.5546875" style="98" customWidth="1" collapsed="1"/>
    <col min="3" max="3" width="27.5546875" style="98" hidden="1" customWidth="1" outlineLevel="1"/>
    <col min="4" max="4" width="35.5546875" style="96" hidden="1" customWidth="1" outlineLevel="1"/>
    <col min="5" max="5" width="57.5546875" style="96" customWidth="1"/>
    <col min="6" max="6" width="66.5546875" style="98" customWidth="1"/>
    <col min="7" max="7" width="19.33203125" style="98" bestFit="1" customWidth="1"/>
    <col min="8" max="8" width="19.33203125" style="96" customWidth="1"/>
    <col min="9" max="9" width="24.33203125" style="97" customWidth="1"/>
    <col min="10" max="10" width="11.44140625" style="97" bestFit="1" customWidth="1"/>
    <col min="11" max="11" width="22.44140625" style="97" customWidth="1" outlineLevel="1"/>
    <col min="12" max="12" width="24.33203125" style="125" customWidth="1" outlineLevel="1"/>
    <col min="13" max="13" width="21.44140625" style="96" customWidth="1" outlineLevel="1"/>
    <col min="14" max="14" width="24.33203125" style="96" customWidth="1" outlineLevel="1"/>
    <col min="15" max="15" width="21.44140625" style="96" customWidth="1" outlineLevel="1"/>
    <col min="16" max="16" width="23" style="96" customWidth="1" outlineLevel="1"/>
    <col min="17" max="17" width="31.5546875" style="97" customWidth="1" outlineLevel="1"/>
    <col min="18" max="18" width="9.33203125" style="98" customWidth="1"/>
    <col min="19" max="23" width="24.33203125" style="98" customWidth="1"/>
    <col min="24" max="24" width="24.44140625" style="98" customWidth="1"/>
    <col min="25" max="26" width="24.33203125" style="98" customWidth="1"/>
    <col min="27" max="27" width="21.33203125" style="98" customWidth="1"/>
    <col min="28" max="16384" width="9.44140625" style="98"/>
  </cols>
  <sheetData>
    <row r="1" spans="2:27" ht="21" x14ac:dyDescent="0.4">
      <c r="B1" s="277" t="s">
        <v>33</v>
      </c>
      <c r="C1" s="95"/>
      <c r="S1" s="98" t="s">
        <v>806</v>
      </c>
      <c r="X1" s="258"/>
    </row>
    <row r="2" spans="2:27" x14ac:dyDescent="0.3">
      <c r="B2" s="98" t="s">
        <v>807</v>
      </c>
      <c r="T2" s="258"/>
    </row>
    <row r="3" spans="2:27" ht="28.5" customHeight="1" x14ac:dyDescent="0.3">
      <c r="F3" s="278"/>
      <c r="G3" s="278"/>
      <c r="H3" s="321"/>
      <c r="L3" s="96"/>
      <c r="P3" s="97"/>
      <c r="S3" s="266" t="s">
        <v>808</v>
      </c>
      <c r="T3" s="258"/>
      <c r="Z3" s="98" t="s">
        <v>809</v>
      </c>
    </row>
    <row r="4" spans="2:27" s="110" customFormat="1" ht="43.2" x14ac:dyDescent="0.25">
      <c r="B4" s="214" t="s">
        <v>36</v>
      </c>
      <c r="C4" s="215" t="s">
        <v>37</v>
      </c>
      <c r="D4" s="215" t="s">
        <v>38</v>
      </c>
      <c r="E4" s="216" t="s">
        <v>39</v>
      </c>
      <c r="F4" s="217" t="s">
        <v>40</v>
      </c>
      <c r="G4" s="217" t="s">
        <v>810</v>
      </c>
      <c r="H4" s="204" t="s">
        <v>41</v>
      </c>
      <c r="I4" s="218" t="s">
        <v>42</v>
      </c>
      <c r="J4" s="219" t="s">
        <v>43</v>
      </c>
      <c r="K4" s="219" t="s">
        <v>44</v>
      </c>
      <c r="L4" s="219" t="s">
        <v>45</v>
      </c>
      <c r="M4" s="219" t="s">
        <v>328</v>
      </c>
      <c r="N4" s="220" t="s">
        <v>47</v>
      </c>
      <c r="O4" s="220" t="s">
        <v>48</v>
      </c>
      <c r="P4" s="220" t="s">
        <v>49</v>
      </c>
      <c r="Q4" s="221" t="s">
        <v>50</v>
      </c>
      <c r="R4" s="213"/>
      <c r="S4" s="259" t="s">
        <v>811</v>
      </c>
      <c r="T4" s="259" t="s">
        <v>812</v>
      </c>
      <c r="U4" s="204" t="s">
        <v>813</v>
      </c>
      <c r="V4" s="204"/>
      <c r="W4" s="204"/>
      <c r="X4" s="204" t="s">
        <v>814</v>
      </c>
      <c r="Y4" s="205" t="s">
        <v>329</v>
      </c>
      <c r="Z4" s="206" t="s">
        <v>815</v>
      </c>
      <c r="AA4" s="110" t="s">
        <v>816</v>
      </c>
    </row>
    <row r="5" spans="2:27" s="110" customFormat="1" ht="15.75" customHeight="1" outlineLevel="1" x14ac:dyDescent="0.25">
      <c r="B5" s="222" t="s">
        <v>817</v>
      </c>
      <c r="C5" s="198"/>
      <c r="D5" s="198"/>
      <c r="E5" s="199"/>
      <c r="F5" s="200"/>
      <c r="G5" s="200"/>
      <c r="H5" s="311"/>
      <c r="I5" s="201"/>
      <c r="J5" s="202"/>
      <c r="K5" s="202"/>
      <c r="L5" s="202"/>
      <c r="M5" s="202"/>
      <c r="N5" s="203"/>
      <c r="O5" s="203"/>
      <c r="P5" s="203"/>
      <c r="Q5" s="223"/>
      <c r="S5" s="260"/>
      <c r="T5" s="260"/>
      <c r="U5" s="201"/>
      <c r="V5" s="201"/>
      <c r="W5" s="201"/>
      <c r="X5" s="201"/>
      <c r="Y5" s="201"/>
      <c r="Z5" s="207"/>
    </row>
    <row r="6" spans="2:27" s="111" customFormat="1" ht="25.8" outlineLevel="2" x14ac:dyDescent="0.25">
      <c r="B6" s="283"/>
      <c r="C6" s="284"/>
      <c r="D6" s="284"/>
      <c r="E6" s="294" t="s">
        <v>818</v>
      </c>
      <c r="F6" s="285"/>
      <c r="G6" s="291"/>
      <c r="H6" s="312"/>
      <c r="I6" s="286"/>
      <c r="J6" s="287"/>
      <c r="K6" s="287"/>
      <c r="L6" s="287"/>
      <c r="M6" s="288"/>
      <c r="N6" s="288"/>
      <c r="O6" s="288"/>
      <c r="P6" s="288"/>
      <c r="Q6" s="289"/>
      <c r="S6" s="261"/>
      <c r="T6" s="265"/>
      <c r="U6" s="231"/>
      <c r="V6" s="231"/>
      <c r="W6" s="231"/>
      <c r="X6" s="197"/>
      <c r="Y6" s="272"/>
      <c r="Z6" s="208"/>
    </row>
    <row r="7" spans="2:27" s="111" customFormat="1" ht="28.8" outlineLevel="2" x14ac:dyDescent="0.25">
      <c r="B7" s="324" t="s">
        <v>67</v>
      </c>
      <c r="C7" s="325" t="s">
        <v>819</v>
      </c>
      <c r="D7" s="325" t="s">
        <v>820</v>
      </c>
      <c r="E7" s="325" t="s">
        <v>821</v>
      </c>
      <c r="F7" s="326" t="s">
        <v>822</v>
      </c>
      <c r="G7" s="327"/>
      <c r="H7" s="328"/>
      <c r="I7" s="329" t="s">
        <v>823</v>
      </c>
      <c r="J7" s="330" t="s">
        <v>74</v>
      </c>
      <c r="K7" s="330" t="s">
        <v>824</v>
      </c>
      <c r="L7" s="330" t="s">
        <v>301</v>
      </c>
      <c r="M7" s="331" t="s">
        <v>77</v>
      </c>
      <c r="N7" s="331" t="s">
        <v>78</v>
      </c>
      <c r="O7" s="331" t="s">
        <v>79</v>
      </c>
      <c r="P7" s="331" t="s">
        <v>80</v>
      </c>
      <c r="Q7" s="332" t="str">
        <f t="shared" ref="Q7" si="0">I7&amp;"-"&amp;N7</f>
        <v>SAP-BS-OG-Bronze / Gold</v>
      </c>
      <c r="S7" s="261">
        <v>1</v>
      </c>
      <c r="T7" s="265">
        <v>1</v>
      </c>
      <c r="U7" s="231">
        <v>60</v>
      </c>
      <c r="V7" s="231"/>
      <c r="W7" s="231"/>
      <c r="X7" s="197"/>
      <c r="Y7" s="272"/>
      <c r="Z7" s="208"/>
      <c r="AA7" s="111">
        <f>Y7*U7*S7</f>
        <v>0</v>
      </c>
    </row>
    <row r="8" spans="2:27" s="110" customFormat="1" ht="28.8" outlineLevel="2" x14ac:dyDescent="0.25">
      <c r="B8" s="324" t="s">
        <v>81</v>
      </c>
      <c r="C8" s="325" t="s">
        <v>819</v>
      </c>
      <c r="D8" s="325" t="s">
        <v>820</v>
      </c>
      <c r="E8" s="325" t="s">
        <v>821</v>
      </c>
      <c r="F8" s="333" t="s">
        <v>825</v>
      </c>
      <c r="G8" s="334"/>
      <c r="H8" s="335"/>
      <c r="I8" s="329" t="s">
        <v>826</v>
      </c>
      <c r="J8" s="330" t="s">
        <v>74</v>
      </c>
      <c r="K8" s="330" t="s">
        <v>824</v>
      </c>
      <c r="L8" s="330" t="s">
        <v>108</v>
      </c>
      <c r="M8" s="331" t="s">
        <v>77</v>
      </c>
      <c r="N8" s="331" t="s">
        <v>78</v>
      </c>
      <c r="O8" s="331" t="s">
        <v>79</v>
      </c>
      <c r="P8" s="331" t="s">
        <v>30</v>
      </c>
      <c r="Q8" s="332" t="str">
        <f>I8&amp;"-"&amp;N8</f>
        <v>SAP-BS-GIL-Bronze / Gold</v>
      </c>
      <c r="R8" s="111"/>
      <c r="S8" s="261"/>
      <c r="T8" s="265"/>
      <c r="U8" s="231"/>
      <c r="V8" s="231"/>
      <c r="W8" s="231"/>
      <c r="X8" s="197"/>
      <c r="Y8" s="272"/>
      <c r="Z8" s="208">
        <f>(S8*T8*U8*Y8)</f>
        <v>0</v>
      </c>
    </row>
    <row r="9" spans="2:27" s="110" customFormat="1" outlineLevel="2" x14ac:dyDescent="0.25">
      <c r="B9" s="324" t="s">
        <v>84</v>
      </c>
      <c r="C9" s="325"/>
      <c r="D9" s="325"/>
      <c r="E9" s="325" t="s">
        <v>821</v>
      </c>
      <c r="F9" s="326" t="s">
        <v>827</v>
      </c>
      <c r="G9" s="327"/>
      <c r="H9" s="328"/>
      <c r="I9" s="329" t="s">
        <v>828</v>
      </c>
      <c r="J9" s="330" t="s">
        <v>74</v>
      </c>
      <c r="K9" s="330" t="s">
        <v>824</v>
      </c>
      <c r="L9" s="330" t="s">
        <v>113</v>
      </c>
      <c r="M9" s="331" t="s">
        <v>77</v>
      </c>
      <c r="N9" s="331" t="s">
        <v>78</v>
      </c>
      <c r="O9" s="331" t="s">
        <v>79</v>
      </c>
      <c r="P9" s="331" t="s">
        <v>30</v>
      </c>
      <c r="Q9" s="332" t="str">
        <f t="shared" ref="Q9" si="1">I9&amp;"-"&amp;N9</f>
        <v>SAP-BB-LST-Bronze / Gold</v>
      </c>
      <c r="R9" s="111"/>
      <c r="S9" s="261"/>
      <c r="T9" s="265"/>
      <c r="U9" s="231"/>
      <c r="V9" s="231"/>
      <c r="W9" s="231"/>
      <c r="X9" s="197"/>
      <c r="Y9" s="272"/>
      <c r="Z9" s="208">
        <f>(S9*T9*U9*Y9)</f>
        <v>0</v>
      </c>
    </row>
    <row r="10" spans="2:27" s="111" customFormat="1" ht="25.8" outlineLevel="2" x14ac:dyDescent="0.25">
      <c r="B10" s="283"/>
      <c r="C10" s="284"/>
      <c r="D10" s="284"/>
      <c r="E10" s="294" t="s">
        <v>829</v>
      </c>
      <c r="F10" s="285"/>
      <c r="G10" s="291"/>
      <c r="H10" s="315"/>
      <c r="I10" s="286"/>
      <c r="J10" s="287"/>
      <c r="K10" s="287"/>
      <c r="L10" s="287"/>
      <c r="M10" s="288"/>
      <c r="N10" s="288"/>
      <c r="O10" s="288"/>
      <c r="P10" s="288"/>
      <c r="Q10" s="289"/>
      <c r="S10" s="261"/>
      <c r="T10" s="265"/>
      <c r="U10" s="231"/>
      <c r="V10" s="231"/>
      <c r="W10" s="231"/>
      <c r="X10" s="197"/>
      <c r="Y10" s="272"/>
      <c r="Z10" s="208"/>
    </row>
    <row r="11" spans="2:27" s="110" customFormat="1" outlineLevel="2" x14ac:dyDescent="0.25">
      <c r="B11" s="270" t="s">
        <v>67</v>
      </c>
      <c r="C11" s="185"/>
      <c r="D11" s="185"/>
      <c r="E11" s="185" t="s">
        <v>70</v>
      </c>
      <c r="F11" s="267" t="s">
        <v>71</v>
      </c>
      <c r="G11" s="290"/>
      <c r="H11" s="313" t="s">
        <v>72</v>
      </c>
      <c r="I11" s="186" t="s">
        <v>73</v>
      </c>
      <c r="J11" s="187" t="s">
        <v>74</v>
      </c>
      <c r="K11" s="187" t="s">
        <v>309</v>
      </c>
      <c r="L11" s="187" t="s">
        <v>76</v>
      </c>
      <c r="M11" s="114" t="s">
        <v>77</v>
      </c>
      <c r="N11" s="114" t="s">
        <v>78</v>
      </c>
      <c r="O11" s="114" t="s">
        <v>79</v>
      </c>
      <c r="P11" s="114" t="s">
        <v>80</v>
      </c>
      <c r="Q11" s="113" t="str">
        <f>I11</f>
        <v>SAP-OG-SC</v>
      </c>
      <c r="S11" s="261"/>
      <c r="T11" s="265"/>
      <c r="U11" s="231"/>
      <c r="V11" s="231"/>
      <c r="W11" s="231"/>
      <c r="X11" s="197"/>
      <c r="Y11" s="272"/>
      <c r="Z11" s="208">
        <f t="shared" ref="Z11:Z18" si="2">(S11*T11*U11*Y11)</f>
        <v>0</v>
      </c>
    </row>
    <row r="12" spans="2:27" s="110" customFormat="1" outlineLevel="2" x14ac:dyDescent="0.25">
      <c r="B12" s="270" t="s">
        <v>81</v>
      </c>
      <c r="C12" s="185"/>
      <c r="D12" s="185"/>
      <c r="E12" s="185" t="s">
        <v>70</v>
      </c>
      <c r="F12" s="336" t="s">
        <v>82</v>
      </c>
      <c r="G12" s="290"/>
      <c r="H12" s="313" t="s">
        <v>72</v>
      </c>
      <c r="I12" s="186" t="s">
        <v>83</v>
      </c>
      <c r="J12" s="187" t="s">
        <v>74</v>
      </c>
      <c r="K12" s="187" t="s">
        <v>309</v>
      </c>
      <c r="L12" s="187" t="s">
        <v>76</v>
      </c>
      <c r="M12" s="114" t="s">
        <v>77</v>
      </c>
      <c r="N12" s="114" t="s">
        <v>78</v>
      </c>
      <c r="O12" s="114" t="s">
        <v>79</v>
      </c>
      <c r="P12" s="114" t="s">
        <v>80</v>
      </c>
      <c r="Q12" s="113" t="str">
        <f t="shared" ref="Q12:Q18" si="3">I12</f>
        <v>SAP-OG-SBW</v>
      </c>
      <c r="S12" s="261"/>
      <c r="T12" s="265">
        <v>1</v>
      </c>
      <c r="U12" s="231">
        <v>60</v>
      </c>
      <c r="V12" s="231"/>
      <c r="W12" s="231"/>
      <c r="X12" s="197"/>
      <c r="Y12" s="272"/>
      <c r="Z12" s="208">
        <f t="shared" si="2"/>
        <v>0</v>
      </c>
    </row>
    <row r="13" spans="2:27" s="110" customFormat="1" outlineLevel="2" x14ac:dyDescent="0.25">
      <c r="B13" s="270" t="s">
        <v>84</v>
      </c>
      <c r="C13" s="185"/>
      <c r="D13" s="185"/>
      <c r="E13" s="185" t="s">
        <v>70</v>
      </c>
      <c r="F13" s="336" t="s">
        <v>85</v>
      </c>
      <c r="G13" s="290"/>
      <c r="H13" s="313" t="s">
        <v>72</v>
      </c>
      <c r="I13" s="186" t="s">
        <v>86</v>
      </c>
      <c r="J13" s="187" t="s">
        <v>74</v>
      </c>
      <c r="K13" s="187" t="s">
        <v>309</v>
      </c>
      <c r="L13" s="187" t="s">
        <v>76</v>
      </c>
      <c r="M13" s="114" t="s">
        <v>77</v>
      </c>
      <c r="N13" s="114" t="s">
        <v>78</v>
      </c>
      <c r="O13" s="114" t="s">
        <v>79</v>
      </c>
      <c r="P13" s="114" t="s">
        <v>80</v>
      </c>
      <c r="Q13" s="113" t="str">
        <f t="shared" si="3"/>
        <v>SAP-OG-SST</v>
      </c>
      <c r="S13" s="261"/>
      <c r="T13" s="265">
        <v>1</v>
      </c>
      <c r="U13" s="231">
        <v>60</v>
      </c>
      <c r="V13" s="231"/>
      <c r="W13" s="231"/>
      <c r="X13" s="197"/>
      <c r="Y13" s="272"/>
      <c r="Z13" s="208">
        <f t="shared" si="2"/>
        <v>0</v>
      </c>
    </row>
    <row r="14" spans="2:27" s="110" customFormat="1" outlineLevel="2" x14ac:dyDescent="0.25">
      <c r="B14" s="270" t="s">
        <v>87</v>
      </c>
      <c r="C14" s="185"/>
      <c r="D14" s="185"/>
      <c r="E14" s="185" t="s">
        <v>70</v>
      </c>
      <c r="F14" s="336" t="s">
        <v>88</v>
      </c>
      <c r="G14" s="290"/>
      <c r="H14" s="313" t="s">
        <v>72</v>
      </c>
      <c r="I14" s="186" t="s">
        <v>89</v>
      </c>
      <c r="J14" s="187" t="s">
        <v>74</v>
      </c>
      <c r="K14" s="187" t="s">
        <v>309</v>
      </c>
      <c r="L14" s="187" t="s">
        <v>76</v>
      </c>
      <c r="M14" s="114" t="s">
        <v>77</v>
      </c>
      <c r="N14" s="114" t="s">
        <v>78</v>
      </c>
      <c r="O14" s="114" t="s">
        <v>79</v>
      </c>
      <c r="P14" s="114" t="s">
        <v>80</v>
      </c>
      <c r="Q14" s="113" t="str">
        <f t="shared" si="3"/>
        <v>SAP-OG-SPW</v>
      </c>
      <c r="S14" s="261"/>
      <c r="T14" s="265">
        <v>1</v>
      </c>
      <c r="U14" s="231">
        <v>60</v>
      </c>
      <c r="V14" s="231"/>
      <c r="W14" s="231"/>
      <c r="X14" s="197"/>
      <c r="Y14" s="272"/>
      <c r="Z14" s="208">
        <f t="shared" si="2"/>
        <v>0</v>
      </c>
    </row>
    <row r="15" spans="2:27" s="110" customFormat="1" outlineLevel="2" x14ac:dyDescent="0.25">
      <c r="B15" s="270" t="s">
        <v>90</v>
      </c>
      <c r="C15" s="185"/>
      <c r="D15" s="185"/>
      <c r="E15" s="185" t="s">
        <v>70</v>
      </c>
      <c r="F15" s="336" t="s">
        <v>91</v>
      </c>
      <c r="G15" s="290"/>
      <c r="H15" s="313" t="s">
        <v>72</v>
      </c>
      <c r="I15" s="186" t="s">
        <v>92</v>
      </c>
      <c r="J15" s="187" t="s">
        <v>74</v>
      </c>
      <c r="K15" s="187" t="s">
        <v>309</v>
      </c>
      <c r="L15" s="187" t="s">
        <v>76</v>
      </c>
      <c r="M15" s="114" t="s">
        <v>77</v>
      </c>
      <c r="N15" s="114" t="s">
        <v>78</v>
      </c>
      <c r="O15" s="114" t="s">
        <v>79</v>
      </c>
      <c r="P15" s="114" t="s">
        <v>80</v>
      </c>
      <c r="Q15" s="113" t="str">
        <f t="shared" si="3"/>
        <v>SAP-OG-SJS</v>
      </c>
      <c r="S15" s="261"/>
      <c r="T15" s="265">
        <v>1</v>
      </c>
      <c r="U15" s="231">
        <v>60</v>
      </c>
      <c r="V15" s="231"/>
      <c r="W15" s="231"/>
      <c r="X15" s="197"/>
      <c r="Y15" s="272"/>
      <c r="Z15" s="208">
        <f t="shared" si="2"/>
        <v>0</v>
      </c>
    </row>
    <row r="16" spans="2:27" s="110" customFormat="1" outlineLevel="2" x14ac:dyDescent="0.25">
      <c r="B16" s="270" t="s">
        <v>93</v>
      </c>
      <c r="C16" s="185"/>
      <c r="D16" s="185"/>
      <c r="E16" s="185" t="s">
        <v>70</v>
      </c>
      <c r="F16" s="336" t="s">
        <v>94</v>
      </c>
      <c r="G16" s="290"/>
      <c r="H16" s="313" t="s">
        <v>72</v>
      </c>
      <c r="I16" s="186" t="s">
        <v>95</v>
      </c>
      <c r="J16" s="187" t="s">
        <v>74</v>
      </c>
      <c r="K16" s="187" t="s">
        <v>309</v>
      </c>
      <c r="L16" s="187" t="s">
        <v>76</v>
      </c>
      <c r="M16" s="114" t="s">
        <v>77</v>
      </c>
      <c r="N16" s="114" t="s">
        <v>78</v>
      </c>
      <c r="O16" s="114" t="s">
        <v>79</v>
      </c>
      <c r="P16" s="114" t="s">
        <v>80</v>
      </c>
      <c r="Q16" s="113" t="str">
        <f t="shared" si="3"/>
        <v>SAP-OG-SJW</v>
      </c>
      <c r="S16" s="261"/>
      <c r="T16" s="265">
        <v>1</v>
      </c>
      <c r="U16" s="231">
        <v>60</v>
      </c>
      <c r="V16" s="231"/>
      <c r="W16" s="231"/>
      <c r="X16" s="197"/>
      <c r="Y16" s="272"/>
      <c r="Z16" s="208">
        <f t="shared" si="2"/>
        <v>0</v>
      </c>
    </row>
    <row r="17" spans="2:26" s="110" customFormat="1" outlineLevel="2" x14ac:dyDescent="0.25">
      <c r="B17" s="270" t="s">
        <v>96</v>
      </c>
      <c r="C17" s="185"/>
      <c r="D17" s="185"/>
      <c r="E17" s="185" t="s">
        <v>70</v>
      </c>
      <c r="F17" s="336" t="s">
        <v>97</v>
      </c>
      <c r="G17" s="290"/>
      <c r="H17" s="313" t="s">
        <v>72</v>
      </c>
      <c r="I17" s="186" t="s">
        <v>98</v>
      </c>
      <c r="J17" s="187" t="s">
        <v>74</v>
      </c>
      <c r="K17" s="187" t="s">
        <v>309</v>
      </c>
      <c r="L17" s="187" t="s">
        <v>76</v>
      </c>
      <c r="M17" s="114" t="s">
        <v>77</v>
      </c>
      <c r="N17" s="114" t="s">
        <v>78</v>
      </c>
      <c r="O17" s="114" t="s">
        <v>79</v>
      </c>
      <c r="P17" s="114" t="s">
        <v>80</v>
      </c>
      <c r="Q17" s="113" t="str">
        <f t="shared" si="3"/>
        <v>SAP-OG-SJX</v>
      </c>
      <c r="S17" s="261"/>
      <c r="T17" s="265">
        <v>1</v>
      </c>
      <c r="U17" s="231">
        <v>60</v>
      </c>
      <c r="V17" s="231"/>
      <c r="W17" s="231"/>
      <c r="X17" s="197"/>
      <c r="Y17" s="272"/>
      <c r="Z17" s="208">
        <f t="shared" si="2"/>
        <v>0</v>
      </c>
    </row>
    <row r="18" spans="2:26" s="110" customFormat="1" outlineLevel="2" x14ac:dyDescent="0.25">
      <c r="B18" s="270" t="s">
        <v>99</v>
      </c>
      <c r="C18" s="185"/>
      <c r="D18" s="185"/>
      <c r="E18" s="185" t="s">
        <v>70</v>
      </c>
      <c r="F18" s="336" t="s">
        <v>830</v>
      </c>
      <c r="G18" s="290"/>
      <c r="H18" s="313" t="s">
        <v>72</v>
      </c>
      <c r="I18" s="186" t="s">
        <v>831</v>
      </c>
      <c r="J18" s="187" t="s">
        <v>74</v>
      </c>
      <c r="K18" s="187" t="s">
        <v>309</v>
      </c>
      <c r="L18" s="187" t="s">
        <v>76</v>
      </c>
      <c r="M18" s="114" t="s">
        <v>77</v>
      </c>
      <c r="N18" s="114" t="s">
        <v>78</v>
      </c>
      <c r="O18" s="114" t="s">
        <v>79</v>
      </c>
      <c r="P18" s="114" t="s">
        <v>80</v>
      </c>
      <c r="Q18" s="113" t="str">
        <f t="shared" si="3"/>
        <v>SAP-OG-SHP</v>
      </c>
      <c r="S18" s="261"/>
      <c r="T18" s="265"/>
      <c r="U18" s="231"/>
      <c r="V18" s="231"/>
      <c r="W18" s="231"/>
      <c r="X18" s="197"/>
      <c r="Y18" s="272"/>
      <c r="Z18" s="208">
        <f t="shared" si="2"/>
        <v>0</v>
      </c>
    </row>
    <row r="19" spans="2:26" s="110" customFormat="1" outlineLevel="2" x14ac:dyDescent="0.25">
      <c r="B19" s="190"/>
      <c r="C19" s="185" t="s">
        <v>819</v>
      </c>
      <c r="D19" s="185" t="s">
        <v>820</v>
      </c>
      <c r="E19" s="190"/>
      <c r="F19" s="191" t="str">
        <f>"Zwischensumme "&amp;E11</f>
        <v>Zwischensumme Obligatorische Gesamtlandschaft</v>
      </c>
      <c r="G19" s="310"/>
      <c r="H19" s="192"/>
      <c r="I19" s="190"/>
      <c r="J19" s="192"/>
      <c r="K19" s="192"/>
      <c r="L19" s="192"/>
      <c r="M19" s="193"/>
      <c r="N19" s="194"/>
      <c r="O19" s="194"/>
      <c r="P19" s="193"/>
      <c r="Q19" s="193"/>
      <c r="S19" s="262"/>
      <c r="T19" s="262"/>
      <c r="U19" s="192"/>
      <c r="V19" s="192"/>
      <c r="W19" s="192"/>
      <c r="X19" s="190"/>
      <c r="Y19" s="273"/>
      <c r="Z19" s="209">
        <f>SUM(Z6:Z18)</f>
        <v>0</v>
      </c>
    </row>
    <row r="20" spans="2:26" s="110" customFormat="1" outlineLevel="2" x14ac:dyDescent="0.25">
      <c r="B20" s="274" t="s">
        <v>448</v>
      </c>
      <c r="C20" s="185" t="s">
        <v>819</v>
      </c>
      <c r="D20" s="185" t="s">
        <v>820</v>
      </c>
      <c r="E20" s="185" t="s">
        <v>105</v>
      </c>
      <c r="F20" s="268" t="s">
        <v>106</v>
      </c>
      <c r="G20" s="279"/>
      <c r="H20" s="314" t="s">
        <v>72</v>
      </c>
      <c r="I20" s="186" t="s">
        <v>107</v>
      </c>
      <c r="J20" s="187" t="s">
        <v>74</v>
      </c>
      <c r="K20" s="187" t="s">
        <v>309</v>
      </c>
      <c r="L20" s="187" t="s">
        <v>108</v>
      </c>
      <c r="M20" s="114" t="s">
        <v>77</v>
      </c>
      <c r="N20" s="114" t="s">
        <v>30</v>
      </c>
      <c r="O20" s="114" t="s">
        <v>79</v>
      </c>
      <c r="P20" s="114" t="s">
        <v>30</v>
      </c>
      <c r="Q20" s="113" t="str">
        <f>I20&amp;""</f>
        <v>SAP-BB-BER</v>
      </c>
      <c r="R20" s="111"/>
      <c r="S20" s="261"/>
      <c r="T20" s="265">
        <v>0.25</v>
      </c>
      <c r="U20" s="231"/>
      <c r="V20" s="231"/>
      <c r="W20" s="231"/>
      <c r="X20" s="197"/>
      <c r="Y20" s="272"/>
      <c r="Z20" s="208">
        <f t="shared" ref="Z20:Z22" si="4">(S20*T20*U20*Y20)</f>
        <v>0</v>
      </c>
    </row>
    <row r="21" spans="2:26" s="110" customFormat="1" outlineLevel="2" x14ac:dyDescent="0.25">
      <c r="B21" s="274" t="s">
        <v>449</v>
      </c>
      <c r="C21" s="185"/>
      <c r="D21" s="185"/>
      <c r="E21" s="185" t="s">
        <v>105</v>
      </c>
      <c r="F21" s="268" t="s">
        <v>110</v>
      </c>
      <c r="G21" s="279"/>
      <c r="H21" s="314" t="s">
        <v>72</v>
      </c>
      <c r="I21" s="186" t="s">
        <v>832</v>
      </c>
      <c r="J21" s="187" t="s">
        <v>74</v>
      </c>
      <c r="K21" s="187" t="s">
        <v>309</v>
      </c>
      <c r="L21" s="187" t="s">
        <v>113</v>
      </c>
      <c r="M21" s="114" t="s">
        <v>77</v>
      </c>
      <c r="N21" s="114" t="s">
        <v>114</v>
      </c>
      <c r="O21" s="114" t="s">
        <v>79</v>
      </c>
      <c r="P21" s="114" t="s">
        <v>833</v>
      </c>
      <c r="Q21" s="113" t="str">
        <f t="shared" ref="Q21" si="5">I21&amp;"-"&amp;N21</f>
        <v>SAP-BB-SV-Bronze</v>
      </c>
      <c r="R21" s="111"/>
      <c r="S21" s="261"/>
      <c r="T21" s="265"/>
      <c r="U21" s="231"/>
      <c r="V21" s="231"/>
      <c r="W21" s="231"/>
      <c r="X21" s="197"/>
      <c r="Y21" s="272"/>
      <c r="Z21" s="208">
        <f t="shared" ref="Z21" si="6">(S21*T21*U21*Y21)</f>
        <v>0</v>
      </c>
    </row>
    <row r="22" spans="2:26" s="110" customFormat="1" outlineLevel="2" x14ac:dyDescent="0.25">
      <c r="B22" s="274" t="s">
        <v>449</v>
      </c>
      <c r="C22" s="185"/>
      <c r="D22" s="185"/>
      <c r="E22" s="185" t="s">
        <v>105</v>
      </c>
      <c r="F22" s="268" t="s">
        <v>110</v>
      </c>
      <c r="G22" s="279"/>
      <c r="H22" s="314" t="s">
        <v>72</v>
      </c>
      <c r="I22" s="186" t="s">
        <v>832</v>
      </c>
      <c r="J22" s="187" t="s">
        <v>74</v>
      </c>
      <c r="K22" s="187" t="s">
        <v>309</v>
      </c>
      <c r="L22" s="187" t="s">
        <v>113</v>
      </c>
      <c r="M22" s="114" t="s">
        <v>77</v>
      </c>
      <c r="N22" s="114" t="s">
        <v>116</v>
      </c>
      <c r="O22" s="114" t="s">
        <v>79</v>
      </c>
      <c r="P22" s="114" t="s">
        <v>833</v>
      </c>
      <c r="Q22" s="113" t="str">
        <f t="shared" ref="Q22" si="7">I22&amp;"-"&amp;N22</f>
        <v>SAP-BB-SV-Gold</v>
      </c>
      <c r="R22" s="111"/>
      <c r="S22" s="261"/>
      <c r="T22" s="265"/>
      <c r="U22" s="231"/>
      <c r="V22" s="231"/>
      <c r="W22" s="231"/>
      <c r="X22" s="197"/>
      <c r="Y22" s="272"/>
      <c r="Z22" s="208">
        <f t="shared" si="4"/>
        <v>0</v>
      </c>
    </row>
    <row r="23" spans="2:26" s="110" customFormat="1" outlineLevel="2" x14ac:dyDescent="0.25">
      <c r="B23" s="190"/>
      <c r="C23" s="185" t="s">
        <v>819</v>
      </c>
      <c r="D23" s="185" t="s">
        <v>820</v>
      </c>
      <c r="E23" s="190"/>
      <c r="F23" s="191" t="str">
        <f>"Zwischensumme "&amp;E20</f>
        <v xml:space="preserve">Zwischensumme SAP Basis Betriebsleistungen </v>
      </c>
      <c r="G23" s="310"/>
      <c r="H23" s="192"/>
      <c r="I23" s="190"/>
      <c r="J23" s="192"/>
      <c r="K23" s="192"/>
      <c r="L23" s="192"/>
      <c r="M23" s="193"/>
      <c r="N23" s="194"/>
      <c r="O23" s="194"/>
      <c r="P23" s="193"/>
      <c r="Q23" s="193"/>
      <c r="R23" s="111"/>
      <c r="S23" s="273"/>
      <c r="T23" s="273"/>
      <c r="U23" s="273"/>
      <c r="V23" s="273"/>
      <c r="W23" s="273"/>
      <c r="X23" s="190"/>
      <c r="Y23" s="273"/>
      <c r="Z23" s="209">
        <f>SUM(Z14:Z20)</f>
        <v>0</v>
      </c>
    </row>
    <row r="24" spans="2:26" s="110" customFormat="1" outlineLevel="2" x14ac:dyDescent="0.25">
      <c r="B24" s="274" t="s">
        <v>84</v>
      </c>
      <c r="C24" s="185" t="s">
        <v>819</v>
      </c>
      <c r="D24" s="185" t="s">
        <v>820</v>
      </c>
      <c r="E24" s="185" t="s">
        <v>118</v>
      </c>
      <c r="F24" s="268" t="s">
        <v>834</v>
      </c>
      <c r="G24" s="279"/>
      <c r="H24" s="314" t="s">
        <v>72</v>
      </c>
      <c r="I24" s="186" t="s">
        <v>120</v>
      </c>
      <c r="J24" s="187" t="s">
        <v>74</v>
      </c>
      <c r="K24" s="187" t="s">
        <v>309</v>
      </c>
      <c r="L24" s="187" t="s">
        <v>76</v>
      </c>
      <c r="M24" s="114" t="s">
        <v>77</v>
      </c>
      <c r="N24" s="114" t="s">
        <v>78</v>
      </c>
      <c r="O24" s="114" t="s">
        <v>79</v>
      </c>
      <c r="P24" s="114" t="s">
        <v>80</v>
      </c>
      <c r="Q24" s="113" t="str">
        <f>I24&amp;""</f>
        <v>SAP-OE-EA</v>
      </c>
      <c r="S24" s="261"/>
      <c r="T24" s="265">
        <v>0.25</v>
      </c>
      <c r="U24" s="231"/>
      <c r="V24" s="231"/>
      <c r="W24" s="231"/>
      <c r="X24" s="197"/>
      <c r="Y24" s="272"/>
      <c r="Z24" s="208">
        <f t="shared" ref="Z24:Z33" si="8">(S24*T24*U24*Y24)</f>
        <v>0</v>
      </c>
    </row>
    <row r="25" spans="2:26" s="110" customFormat="1" outlineLevel="2" x14ac:dyDescent="0.25">
      <c r="B25" s="274" t="s">
        <v>87</v>
      </c>
      <c r="C25" s="185" t="s">
        <v>819</v>
      </c>
      <c r="D25" s="185" t="s">
        <v>820</v>
      </c>
      <c r="E25" s="185" t="s">
        <v>118</v>
      </c>
      <c r="F25" s="268" t="s">
        <v>835</v>
      </c>
      <c r="G25" s="279"/>
      <c r="H25" s="314" t="s">
        <v>72</v>
      </c>
      <c r="I25" s="186" t="s">
        <v>123</v>
      </c>
      <c r="J25" s="187" t="s">
        <v>74</v>
      </c>
      <c r="K25" s="187" t="s">
        <v>309</v>
      </c>
      <c r="L25" s="187" t="s">
        <v>76</v>
      </c>
      <c r="M25" s="114" t="s">
        <v>77</v>
      </c>
      <c r="N25" s="114" t="s">
        <v>78</v>
      </c>
      <c r="O25" s="114" t="s">
        <v>79</v>
      </c>
      <c r="P25" s="114" t="s">
        <v>80</v>
      </c>
      <c r="Q25" s="113" t="str">
        <f t="shared" ref="Q25:Q33" si="9">I25&amp;""</f>
        <v>SAP-OE-PO</v>
      </c>
      <c r="S25" s="261"/>
      <c r="T25" s="265">
        <v>0.25</v>
      </c>
      <c r="U25" s="231"/>
      <c r="V25" s="231"/>
      <c r="W25" s="231"/>
      <c r="X25" s="197"/>
      <c r="Y25" s="272"/>
      <c r="Z25" s="208">
        <f t="shared" si="8"/>
        <v>0</v>
      </c>
    </row>
    <row r="26" spans="2:26" s="110" customFormat="1" outlineLevel="2" x14ac:dyDescent="0.25">
      <c r="B26" s="274" t="s">
        <v>90</v>
      </c>
      <c r="C26" s="185" t="s">
        <v>819</v>
      </c>
      <c r="D26" s="185" t="s">
        <v>820</v>
      </c>
      <c r="E26" s="185" t="s">
        <v>118</v>
      </c>
      <c r="F26" s="268" t="s">
        <v>836</v>
      </c>
      <c r="G26" s="279"/>
      <c r="H26" s="314" t="s">
        <v>72</v>
      </c>
      <c r="I26" s="186" t="s">
        <v>126</v>
      </c>
      <c r="J26" s="187" t="s">
        <v>74</v>
      </c>
      <c r="K26" s="187" t="s">
        <v>309</v>
      </c>
      <c r="L26" s="187" t="s">
        <v>76</v>
      </c>
      <c r="M26" s="114" t="s">
        <v>77</v>
      </c>
      <c r="N26" s="114" t="s">
        <v>78</v>
      </c>
      <c r="O26" s="114" t="s">
        <v>79</v>
      </c>
      <c r="P26" s="114" t="s">
        <v>80</v>
      </c>
      <c r="Q26" s="113" t="str">
        <f t="shared" si="9"/>
        <v>SAP-OE-FS</v>
      </c>
      <c r="R26" s="111"/>
      <c r="S26" s="261"/>
      <c r="T26" s="265">
        <v>0.25</v>
      </c>
      <c r="U26" s="231"/>
      <c r="V26" s="231"/>
      <c r="W26" s="231"/>
      <c r="X26" s="197"/>
      <c r="Y26" s="272"/>
      <c r="Z26" s="208">
        <f t="shared" si="8"/>
        <v>0</v>
      </c>
    </row>
    <row r="27" spans="2:26" s="110" customFormat="1" outlineLevel="2" x14ac:dyDescent="0.25">
      <c r="B27" s="274" t="s">
        <v>93</v>
      </c>
      <c r="C27" s="185" t="s">
        <v>819</v>
      </c>
      <c r="D27" s="185" t="s">
        <v>820</v>
      </c>
      <c r="E27" s="185" t="s">
        <v>118</v>
      </c>
      <c r="F27" s="268" t="s">
        <v>128</v>
      </c>
      <c r="G27" s="279"/>
      <c r="H27" s="314" t="s">
        <v>72</v>
      </c>
      <c r="I27" s="186" t="s">
        <v>129</v>
      </c>
      <c r="J27" s="187" t="s">
        <v>74</v>
      </c>
      <c r="K27" s="187" t="s">
        <v>309</v>
      </c>
      <c r="L27" s="187" t="s">
        <v>76</v>
      </c>
      <c r="M27" s="114" t="s">
        <v>77</v>
      </c>
      <c r="N27" s="114" t="s">
        <v>78</v>
      </c>
      <c r="O27" s="114" t="s">
        <v>79</v>
      </c>
      <c r="P27" s="114" t="s">
        <v>80</v>
      </c>
      <c r="Q27" s="113" t="str">
        <f t="shared" si="9"/>
        <v>SAP-OE-CRM</v>
      </c>
      <c r="R27" s="111"/>
      <c r="S27" s="261"/>
      <c r="T27" s="265">
        <v>1</v>
      </c>
      <c r="U27" s="231"/>
      <c r="V27" s="231"/>
      <c r="W27" s="231"/>
      <c r="X27" s="197"/>
      <c r="Y27" s="272"/>
      <c r="Z27" s="208">
        <f t="shared" si="8"/>
        <v>0</v>
      </c>
    </row>
    <row r="28" spans="2:26" s="110" customFormat="1" outlineLevel="2" x14ac:dyDescent="0.25">
      <c r="B28" s="274" t="s">
        <v>96</v>
      </c>
      <c r="C28" s="185" t="s">
        <v>819</v>
      </c>
      <c r="D28" s="185" t="s">
        <v>820</v>
      </c>
      <c r="E28" s="185" t="s">
        <v>118</v>
      </c>
      <c r="F28" s="268" t="s">
        <v>837</v>
      </c>
      <c r="G28" s="279"/>
      <c r="H28" s="314" t="s">
        <v>72</v>
      </c>
      <c r="I28" s="186" t="s">
        <v>132</v>
      </c>
      <c r="J28" s="187" t="s">
        <v>74</v>
      </c>
      <c r="K28" s="187" t="s">
        <v>309</v>
      </c>
      <c r="L28" s="187" t="s">
        <v>76</v>
      </c>
      <c r="M28" s="114" t="s">
        <v>77</v>
      </c>
      <c r="N28" s="114" t="s">
        <v>78</v>
      </c>
      <c r="O28" s="114" t="s">
        <v>79</v>
      </c>
      <c r="P28" s="114" t="s">
        <v>80</v>
      </c>
      <c r="Q28" s="113" t="str">
        <f t="shared" si="9"/>
        <v>SAP-OE-POR</v>
      </c>
      <c r="R28" s="111"/>
      <c r="S28" s="261"/>
      <c r="T28" s="265">
        <v>0.25</v>
      </c>
      <c r="U28" s="231"/>
      <c r="V28" s="231"/>
      <c r="W28" s="231"/>
      <c r="X28" s="197"/>
      <c r="Y28" s="272"/>
      <c r="Z28" s="208">
        <f t="shared" si="8"/>
        <v>0</v>
      </c>
    </row>
    <row r="29" spans="2:26" s="110" customFormat="1" outlineLevel="2" x14ac:dyDescent="0.25">
      <c r="B29" s="274" t="s">
        <v>99</v>
      </c>
      <c r="C29" s="185" t="s">
        <v>819</v>
      </c>
      <c r="D29" s="185" t="s">
        <v>820</v>
      </c>
      <c r="E29" s="185" t="s">
        <v>118</v>
      </c>
      <c r="F29" s="268" t="s">
        <v>134</v>
      </c>
      <c r="G29" s="279"/>
      <c r="H29" s="314" t="s">
        <v>72</v>
      </c>
      <c r="I29" s="186" t="s">
        <v>135</v>
      </c>
      <c r="J29" s="187" t="s">
        <v>74</v>
      </c>
      <c r="K29" s="187" t="s">
        <v>309</v>
      </c>
      <c r="L29" s="187" t="s">
        <v>76</v>
      </c>
      <c r="M29" s="114" t="s">
        <v>77</v>
      </c>
      <c r="N29" s="114" t="s">
        <v>78</v>
      </c>
      <c r="O29" s="114" t="s">
        <v>79</v>
      </c>
      <c r="P29" s="114" t="s">
        <v>80</v>
      </c>
      <c r="Q29" s="113" t="str">
        <f t="shared" si="9"/>
        <v>SAP-OE-IDM</v>
      </c>
      <c r="R29" s="111"/>
      <c r="S29" s="261"/>
      <c r="T29" s="265">
        <v>0.25</v>
      </c>
      <c r="U29" s="231"/>
      <c r="V29" s="231"/>
      <c r="W29" s="231"/>
      <c r="X29" s="197"/>
      <c r="Y29" s="272"/>
      <c r="Z29" s="208">
        <f t="shared" si="8"/>
        <v>0</v>
      </c>
    </row>
    <row r="30" spans="2:26" s="110" customFormat="1" outlineLevel="2" x14ac:dyDescent="0.25">
      <c r="B30" s="274" t="s">
        <v>445</v>
      </c>
      <c r="C30" s="185" t="s">
        <v>819</v>
      </c>
      <c r="D30" s="185" t="s">
        <v>820</v>
      </c>
      <c r="E30" s="185" t="s">
        <v>118</v>
      </c>
      <c r="F30" s="268" t="s">
        <v>838</v>
      </c>
      <c r="G30" s="279"/>
      <c r="H30" s="314" t="s">
        <v>72</v>
      </c>
      <c r="I30" s="186" t="s">
        <v>138</v>
      </c>
      <c r="J30" s="187" t="s">
        <v>74</v>
      </c>
      <c r="K30" s="187" t="s">
        <v>309</v>
      </c>
      <c r="L30" s="187" t="s">
        <v>76</v>
      </c>
      <c r="M30" s="114" t="s">
        <v>77</v>
      </c>
      <c r="N30" s="114" t="s">
        <v>78</v>
      </c>
      <c r="O30" s="114" t="s">
        <v>79</v>
      </c>
      <c r="P30" s="114" t="s">
        <v>80</v>
      </c>
      <c r="Q30" s="113" t="str">
        <f t="shared" si="9"/>
        <v>SAP-OE-ZBV</v>
      </c>
      <c r="R30" s="111"/>
      <c r="S30" s="261"/>
      <c r="T30" s="265">
        <v>0.75</v>
      </c>
      <c r="U30" s="231"/>
      <c r="V30" s="231"/>
      <c r="W30" s="231"/>
      <c r="X30" s="197"/>
      <c r="Y30" s="272"/>
      <c r="Z30" s="208">
        <f t="shared" si="8"/>
        <v>0</v>
      </c>
    </row>
    <row r="31" spans="2:26" s="110" customFormat="1" outlineLevel="2" x14ac:dyDescent="0.25">
      <c r="B31" s="274" t="s">
        <v>447</v>
      </c>
      <c r="C31" s="185" t="s">
        <v>819</v>
      </c>
      <c r="D31" s="185" t="s">
        <v>820</v>
      </c>
      <c r="E31" s="185" t="s">
        <v>118</v>
      </c>
      <c r="F31" s="268" t="s">
        <v>839</v>
      </c>
      <c r="G31" s="279"/>
      <c r="H31" s="314" t="s">
        <v>72</v>
      </c>
      <c r="I31" s="186" t="s">
        <v>141</v>
      </c>
      <c r="J31" s="187" t="s">
        <v>74</v>
      </c>
      <c r="K31" s="187" t="s">
        <v>309</v>
      </c>
      <c r="L31" s="187" t="s">
        <v>76</v>
      </c>
      <c r="M31" s="114" t="s">
        <v>77</v>
      </c>
      <c r="N31" s="114" t="s">
        <v>78</v>
      </c>
      <c r="O31" s="114" t="s">
        <v>79</v>
      </c>
      <c r="P31" s="114" t="s">
        <v>80</v>
      </c>
      <c r="Q31" s="113" t="str">
        <f t="shared" si="9"/>
        <v>SAP-OE-HBI</v>
      </c>
      <c r="R31" s="111"/>
      <c r="S31" s="261"/>
      <c r="T31" s="265">
        <v>0.5</v>
      </c>
      <c r="U31" s="231"/>
      <c r="V31" s="231"/>
      <c r="W31" s="231"/>
      <c r="X31" s="197"/>
      <c r="Y31" s="272"/>
      <c r="Z31" s="208">
        <f t="shared" si="8"/>
        <v>0</v>
      </c>
    </row>
    <row r="32" spans="2:26" s="110" customFormat="1" outlineLevel="2" x14ac:dyDescent="0.25">
      <c r="B32" s="274" t="s">
        <v>448</v>
      </c>
      <c r="C32" s="185" t="s">
        <v>819</v>
      </c>
      <c r="D32" s="185" t="s">
        <v>820</v>
      </c>
      <c r="E32" s="185" t="s">
        <v>118</v>
      </c>
      <c r="F32" s="268" t="s">
        <v>143</v>
      </c>
      <c r="G32" s="279"/>
      <c r="H32" s="314" t="s">
        <v>72</v>
      </c>
      <c r="I32" s="186" t="s">
        <v>144</v>
      </c>
      <c r="J32" s="187" t="s">
        <v>74</v>
      </c>
      <c r="K32" s="187" t="s">
        <v>309</v>
      </c>
      <c r="L32" s="187" t="s">
        <v>76</v>
      </c>
      <c r="M32" s="114" t="s">
        <v>77</v>
      </c>
      <c r="N32" s="114" t="s">
        <v>78</v>
      </c>
      <c r="O32" s="114" t="s">
        <v>79</v>
      </c>
      <c r="P32" s="114" t="s">
        <v>80</v>
      </c>
      <c r="Q32" s="113" t="str">
        <f t="shared" si="9"/>
        <v>SAP-OE-SOL</v>
      </c>
      <c r="R32" s="111"/>
      <c r="S32" s="261"/>
      <c r="T32" s="265">
        <v>0.25</v>
      </c>
      <c r="U32" s="231"/>
      <c r="V32" s="231"/>
      <c r="W32" s="231"/>
      <c r="X32" s="197"/>
      <c r="Y32" s="272"/>
      <c r="Z32" s="208">
        <f t="shared" si="8"/>
        <v>0</v>
      </c>
    </row>
    <row r="33" spans="2:26" s="110" customFormat="1" outlineLevel="2" x14ac:dyDescent="0.25">
      <c r="B33" s="274" t="s">
        <v>449</v>
      </c>
      <c r="C33" s="185"/>
      <c r="D33" s="185"/>
      <c r="E33" s="185" t="s">
        <v>118</v>
      </c>
      <c r="F33" s="268" t="s">
        <v>146</v>
      </c>
      <c r="G33" s="279"/>
      <c r="H33" s="314" t="s">
        <v>72</v>
      </c>
      <c r="I33" s="186" t="s">
        <v>840</v>
      </c>
      <c r="J33" s="187" t="s">
        <v>74</v>
      </c>
      <c r="K33" s="187" t="s">
        <v>309</v>
      </c>
      <c r="L33" s="187" t="s">
        <v>76</v>
      </c>
      <c r="M33" s="114" t="s">
        <v>77</v>
      </c>
      <c r="N33" s="114" t="s">
        <v>78</v>
      </c>
      <c r="O33" s="114" t="s">
        <v>79</v>
      </c>
      <c r="P33" s="114" t="s">
        <v>80</v>
      </c>
      <c r="Q33" s="113" t="str">
        <f t="shared" si="9"/>
        <v>SAP-OD-OSLE</v>
      </c>
      <c r="R33" s="111"/>
      <c r="S33" s="261"/>
      <c r="T33" s="265"/>
      <c r="U33" s="231"/>
      <c r="V33" s="231"/>
      <c r="W33" s="231"/>
      <c r="X33" s="197"/>
      <c r="Y33" s="272"/>
      <c r="Z33" s="208">
        <f t="shared" si="8"/>
        <v>0</v>
      </c>
    </row>
    <row r="34" spans="2:26" s="110" customFormat="1" outlineLevel="2" x14ac:dyDescent="0.25">
      <c r="B34" s="190"/>
      <c r="C34" s="185" t="s">
        <v>819</v>
      </c>
      <c r="D34" s="185" t="s">
        <v>820</v>
      </c>
      <c r="E34" s="190"/>
      <c r="F34" s="191" t="str">
        <f>"Zwischensumme "&amp;E24</f>
        <v>Zwischensumme Optionale Einzelsysteme</v>
      </c>
      <c r="G34" s="310"/>
      <c r="H34" s="192"/>
      <c r="I34" s="190"/>
      <c r="J34" s="192"/>
      <c r="K34" s="192"/>
      <c r="L34" s="192"/>
      <c r="M34" s="193"/>
      <c r="N34" s="194"/>
      <c r="O34" s="194"/>
      <c r="P34" s="193"/>
      <c r="Q34" s="193"/>
      <c r="R34" s="111"/>
      <c r="S34" s="273"/>
      <c r="T34" s="273"/>
      <c r="U34" s="273"/>
      <c r="V34" s="273"/>
      <c r="W34" s="273"/>
      <c r="X34" s="190"/>
      <c r="Y34" s="273"/>
      <c r="Z34" s="209">
        <f>SUM(Z24:Z32)</f>
        <v>0</v>
      </c>
    </row>
    <row r="35" spans="2:26" s="110" customFormat="1" outlineLevel="2" x14ac:dyDescent="0.25">
      <c r="B35" s="270" t="s">
        <v>449</v>
      </c>
      <c r="C35" s="185" t="s">
        <v>819</v>
      </c>
      <c r="D35" s="185" t="s">
        <v>820</v>
      </c>
      <c r="E35" s="185" t="s">
        <v>156</v>
      </c>
      <c r="F35" s="271" t="s">
        <v>157</v>
      </c>
      <c r="G35" s="292"/>
      <c r="H35" s="316" t="s">
        <v>72</v>
      </c>
      <c r="I35" s="186" t="s">
        <v>158</v>
      </c>
      <c r="J35" s="187" t="s">
        <v>74</v>
      </c>
      <c r="K35" s="187" t="s">
        <v>309</v>
      </c>
      <c r="L35" s="187" t="s">
        <v>841</v>
      </c>
      <c r="M35" s="114" t="s">
        <v>77</v>
      </c>
      <c r="N35" s="114" t="s">
        <v>116</v>
      </c>
      <c r="O35" s="114" t="s">
        <v>79</v>
      </c>
      <c r="P35" s="114" t="s">
        <v>160</v>
      </c>
      <c r="Q35" s="113" t="str">
        <f t="shared" ref="Q35:Q104" si="10">I35&amp;"-"&amp;N35</f>
        <v>SAP-UES-Gold</v>
      </c>
      <c r="R35" s="111"/>
      <c r="S35" s="261"/>
      <c r="T35" s="265"/>
      <c r="U35" s="231">
        <v>60</v>
      </c>
      <c r="V35" s="231"/>
      <c r="W35" s="231"/>
      <c r="X35" s="197"/>
      <c r="Y35" s="272"/>
      <c r="Z35" s="208">
        <f>(S35*T35*U35*Y35)</f>
        <v>0</v>
      </c>
    </row>
    <row r="36" spans="2:26" s="110" customFormat="1" outlineLevel="2" x14ac:dyDescent="0.25">
      <c r="B36" s="190"/>
      <c r="C36" s="185" t="s">
        <v>819</v>
      </c>
      <c r="D36" s="185" t="s">
        <v>820</v>
      </c>
      <c r="E36" s="190"/>
      <c r="F36" s="191" t="str">
        <f>"Zwischensumme "&amp;E35</f>
        <v>Zwischensumme Übergreifender Storage</v>
      </c>
      <c r="G36" s="310"/>
      <c r="H36" s="192"/>
      <c r="I36" s="190"/>
      <c r="J36" s="192"/>
      <c r="K36" s="192"/>
      <c r="L36" s="192"/>
      <c r="M36" s="193"/>
      <c r="N36" s="194"/>
      <c r="O36" s="194"/>
      <c r="P36" s="193"/>
      <c r="Q36" s="193"/>
      <c r="R36" s="111"/>
      <c r="S36" s="273"/>
      <c r="T36" s="262"/>
      <c r="U36" s="273"/>
      <c r="V36" s="273"/>
      <c r="W36" s="273"/>
      <c r="X36" s="190"/>
      <c r="Y36" s="273"/>
      <c r="Z36" s="209">
        <f>SUM(Z35:Z35)</f>
        <v>0</v>
      </c>
    </row>
    <row r="37" spans="2:26" s="111" customFormat="1" ht="25.8" outlineLevel="2" x14ac:dyDescent="0.25">
      <c r="B37" s="283"/>
      <c r="C37" s="284"/>
      <c r="D37" s="284"/>
      <c r="E37" s="294" t="s">
        <v>842</v>
      </c>
      <c r="F37" s="285"/>
      <c r="G37" s="291"/>
      <c r="H37" s="315"/>
      <c r="I37" s="286"/>
      <c r="J37" s="287"/>
      <c r="K37" s="287"/>
      <c r="L37" s="287"/>
      <c r="M37" s="288"/>
      <c r="N37" s="288"/>
      <c r="O37" s="288"/>
      <c r="P37" s="288"/>
      <c r="Q37" s="289"/>
      <c r="S37" s="261"/>
      <c r="T37" s="265"/>
      <c r="U37" s="231"/>
      <c r="V37" s="231"/>
      <c r="W37" s="231"/>
      <c r="X37" s="197"/>
      <c r="Y37" s="272"/>
      <c r="Z37" s="208">
        <f>(S37*U37*Y37)</f>
        <v>0</v>
      </c>
    </row>
    <row r="38" spans="2:26" s="110" customFormat="1" outlineLevel="2" x14ac:dyDescent="0.25">
      <c r="B38" s="270" t="s">
        <v>450</v>
      </c>
      <c r="C38" s="185" t="s">
        <v>819</v>
      </c>
      <c r="D38" s="185" t="s">
        <v>820</v>
      </c>
      <c r="E38" s="185" t="s">
        <v>162</v>
      </c>
      <c r="F38" s="268" t="s">
        <v>163</v>
      </c>
      <c r="G38" s="323" t="s">
        <v>843</v>
      </c>
      <c r="H38" s="316" t="s">
        <v>72</v>
      </c>
      <c r="I38" s="186" t="s">
        <v>164</v>
      </c>
      <c r="J38" s="187" t="s">
        <v>72</v>
      </c>
      <c r="K38" s="187" t="s">
        <v>309</v>
      </c>
      <c r="L38" s="187" t="s">
        <v>165</v>
      </c>
      <c r="M38" s="114" t="s">
        <v>77</v>
      </c>
      <c r="N38" s="114" t="s">
        <v>114</v>
      </c>
      <c r="O38" s="114" t="s">
        <v>79</v>
      </c>
      <c r="P38" s="114" t="s">
        <v>166</v>
      </c>
      <c r="Q38" s="113" t="str">
        <f t="shared" ref="Q38:Q42" si="11">I38&amp;"-"&amp;N38&amp;"-"&amp;P38</f>
        <v>SAP-OSS-ASS-Bronze-DR1</v>
      </c>
      <c r="R38" s="111"/>
      <c r="S38" s="261"/>
      <c r="T38" s="265"/>
      <c r="U38" s="231">
        <v>1</v>
      </c>
      <c r="V38" s="231"/>
      <c r="W38" s="231"/>
      <c r="X38" s="197"/>
      <c r="Y38" s="272"/>
      <c r="Z38" s="208">
        <f t="shared" ref="Z38:Z105" si="12">(S38*U38*Y38)</f>
        <v>0</v>
      </c>
    </row>
    <row r="39" spans="2:26" s="110" customFormat="1" outlineLevel="2" x14ac:dyDescent="0.25">
      <c r="B39" s="270" t="s">
        <v>451</v>
      </c>
      <c r="C39" s="185"/>
      <c r="D39" s="185"/>
      <c r="E39" s="185" t="s">
        <v>162</v>
      </c>
      <c r="F39" s="268" t="s">
        <v>163</v>
      </c>
      <c r="G39" s="323" t="s">
        <v>844</v>
      </c>
      <c r="H39" s="316" t="s">
        <v>72</v>
      </c>
      <c r="I39" s="186" t="s">
        <v>164</v>
      </c>
      <c r="J39" s="187" t="s">
        <v>72</v>
      </c>
      <c r="K39" s="187" t="s">
        <v>309</v>
      </c>
      <c r="L39" s="187" t="s">
        <v>165</v>
      </c>
      <c r="M39" s="114" t="s">
        <v>77</v>
      </c>
      <c r="N39" s="114" t="s">
        <v>114</v>
      </c>
      <c r="O39" s="114" t="s">
        <v>79</v>
      </c>
      <c r="P39" s="114" t="s">
        <v>166</v>
      </c>
      <c r="Q39" s="113" t="str">
        <f t="shared" si="11"/>
        <v>SAP-OSS-ASS-Bronze-DR1</v>
      </c>
      <c r="R39" s="111"/>
      <c r="S39" s="261"/>
      <c r="T39" s="265"/>
      <c r="U39" s="231">
        <v>12</v>
      </c>
      <c r="V39" s="231"/>
      <c r="W39" s="231"/>
      <c r="X39" s="197"/>
      <c r="Y39" s="272"/>
      <c r="Z39" s="208">
        <f t="shared" si="12"/>
        <v>0</v>
      </c>
    </row>
    <row r="40" spans="2:26" s="110" customFormat="1" outlineLevel="2" x14ac:dyDescent="0.25">
      <c r="B40" s="270" t="s">
        <v>452</v>
      </c>
      <c r="C40" s="185"/>
      <c r="D40" s="185"/>
      <c r="E40" s="185" t="s">
        <v>162</v>
      </c>
      <c r="F40" s="268" t="s">
        <v>163</v>
      </c>
      <c r="G40" s="323" t="s">
        <v>845</v>
      </c>
      <c r="H40" s="316" t="s">
        <v>72</v>
      </c>
      <c r="I40" s="186" t="s">
        <v>164</v>
      </c>
      <c r="J40" s="187" t="s">
        <v>72</v>
      </c>
      <c r="K40" s="187" t="s">
        <v>309</v>
      </c>
      <c r="L40" s="187" t="s">
        <v>165</v>
      </c>
      <c r="M40" s="114" t="s">
        <v>77</v>
      </c>
      <c r="N40" s="114" t="s">
        <v>114</v>
      </c>
      <c r="O40" s="114" t="s">
        <v>79</v>
      </c>
      <c r="P40" s="114" t="s">
        <v>166</v>
      </c>
      <c r="Q40" s="113" t="str">
        <f t="shared" si="11"/>
        <v>SAP-OSS-ASS-Bronze-DR1</v>
      </c>
      <c r="R40" s="111"/>
      <c r="S40" s="261"/>
      <c r="T40" s="265"/>
      <c r="U40" s="231">
        <v>36</v>
      </c>
      <c r="V40" s="231"/>
      <c r="W40" s="231"/>
      <c r="X40" s="197"/>
      <c r="Y40" s="272"/>
      <c r="Z40" s="208">
        <f t="shared" si="12"/>
        <v>0</v>
      </c>
    </row>
    <row r="41" spans="2:26" s="110" customFormat="1" outlineLevel="2" x14ac:dyDescent="0.25">
      <c r="B41" s="270" t="s">
        <v>453</v>
      </c>
      <c r="C41" s="185" t="s">
        <v>819</v>
      </c>
      <c r="D41" s="185" t="s">
        <v>820</v>
      </c>
      <c r="E41" s="185" t="s">
        <v>162</v>
      </c>
      <c r="F41" s="268" t="s">
        <v>169</v>
      </c>
      <c r="G41" s="323" t="s">
        <v>843</v>
      </c>
      <c r="H41" s="316" t="s">
        <v>72</v>
      </c>
      <c r="I41" s="186" t="s">
        <v>164</v>
      </c>
      <c r="J41" s="187" t="s">
        <v>72</v>
      </c>
      <c r="K41" s="187" t="s">
        <v>309</v>
      </c>
      <c r="L41" s="187" t="s">
        <v>165</v>
      </c>
      <c r="M41" s="114" t="s">
        <v>77</v>
      </c>
      <c r="N41" s="114" t="s">
        <v>114</v>
      </c>
      <c r="O41" s="114" t="s">
        <v>79</v>
      </c>
      <c r="P41" s="114" t="s">
        <v>170</v>
      </c>
      <c r="Q41" s="113" t="str">
        <f t="shared" si="11"/>
        <v>SAP-OSS-ASS-Bronze-DR2</v>
      </c>
      <c r="R41" s="111"/>
      <c r="S41" s="261"/>
      <c r="T41" s="265"/>
      <c r="U41" s="231">
        <v>1</v>
      </c>
      <c r="V41" s="231"/>
      <c r="W41" s="231"/>
      <c r="X41" s="197"/>
      <c r="Y41" s="272"/>
      <c r="Z41" s="208">
        <f t="shared" ref="Z41:Z43" si="13">(S41*U41*Y41)</f>
        <v>0</v>
      </c>
    </row>
    <row r="42" spans="2:26" s="110" customFormat="1" outlineLevel="2" x14ac:dyDescent="0.25">
      <c r="B42" s="270" t="s">
        <v>454</v>
      </c>
      <c r="C42" s="185"/>
      <c r="D42" s="185"/>
      <c r="E42" s="185" t="s">
        <v>162</v>
      </c>
      <c r="F42" s="268" t="s">
        <v>169</v>
      </c>
      <c r="G42" s="323" t="s">
        <v>844</v>
      </c>
      <c r="H42" s="316" t="s">
        <v>72</v>
      </c>
      <c r="I42" s="186" t="s">
        <v>164</v>
      </c>
      <c r="J42" s="187" t="s">
        <v>72</v>
      </c>
      <c r="K42" s="187" t="s">
        <v>309</v>
      </c>
      <c r="L42" s="187" t="s">
        <v>165</v>
      </c>
      <c r="M42" s="114" t="s">
        <v>77</v>
      </c>
      <c r="N42" s="114" t="s">
        <v>114</v>
      </c>
      <c r="O42" s="114" t="s">
        <v>79</v>
      </c>
      <c r="P42" s="114" t="s">
        <v>170</v>
      </c>
      <c r="Q42" s="113" t="str">
        <f t="shared" si="11"/>
        <v>SAP-OSS-ASS-Bronze-DR2</v>
      </c>
      <c r="R42" s="111"/>
      <c r="S42" s="261"/>
      <c r="T42" s="265"/>
      <c r="U42" s="231">
        <v>12</v>
      </c>
      <c r="V42" s="231"/>
      <c r="W42" s="231"/>
      <c r="X42" s="197"/>
      <c r="Y42" s="272"/>
      <c r="Z42" s="208">
        <f t="shared" si="13"/>
        <v>0</v>
      </c>
    </row>
    <row r="43" spans="2:26" s="110" customFormat="1" outlineLevel="2" x14ac:dyDescent="0.25">
      <c r="B43" s="270" t="s">
        <v>455</v>
      </c>
      <c r="C43" s="185"/>
      <c r="D43" s="185"/>
      <c r="E43" s="185" t="s">
        <v>162</v>
      </c>
      <c r="F43" s="268" t="s">
        <v>169</v>
      </c>
      <c r="G43" s="323" t="s">
        <v>845</v>
      </c>
      <c r="H43" s="316" t="s">
        <v>72</v>
      </c>
      <c r="I43" s="186" t="s">
        <v>164</v>
      </c>
      <c r="J43" s="187" t="s">
        <v>72</v>
      </c>
      <c r="K43" s="187" t="s">
        <v>309</v>
      </c>
      <c r="L43" s="187" t="s">
        <v>165</v>
      </c>
      <c r="M43" s="114" t="s">
        <v>77</v>
      </c>
      <c r="N43" s="114" t="s">
        <v>114</v>
      </c>
      <c r="O43" s="114" t="s">
        <v>79</v>
      </c>
      <c r="P43" s="114" t="s">
        <v>170</v>
      </c>
      <c r="Q43" s="113" t="str">
        <f>I43&amp;"-"&amp;N43&amp;"-"&amp;P43</f>
        <v>SAP-OSS-ASS-Bronze-DR2</v>
      </c>
      <c r="R43" s="111"/>
      <c r="S43" s="261"/>
      <c r="T43" s="265"/>
      <c r="U43" s="231">
        <v>36</v>
      </c>
      <c r="V43" s="231"/>
      <c r="W43" s="231"/>
      <c r="X43" s="197"/>
      <c r="Y43" s="272"/>
      <c r="Z43" s="208">
        <f t="shared" si="13"/>
        <v>0</v>
      </c>
    </row>
    <row r="44" spans="2:26" s="110" customFormat="1" outlineLevel="2" x14ac:dyDescent="0.25">
      <c r="B44" s="270" t="s">
        <v>453</v>
      </c>
      <c r="C44" s="185" t="s">
        <v>819</v>
      </c>
      <c r="D44" s="185" t="s">
        <v>820</v>
      </c>
      <c r="E44" s="185" t="s">
        <v>162</v>
      </c>
      <c r="F44" s="268" t="s">
        <v>173</v>
      </c>
      <c r="G44" s="323" t="s">
        <v>843</v>
      </c>
      <c r="H44" s="316" t="s">
        <v>72</v>
      </c>
      <c r="I44" s="186" t="s">
        <v>164</v>
      </c>
      <c r="J44" s="187" t="s">
        <v>72</v>
      </c>
      <c r="K44" s="187" t="s">
        <v>309</v>
      </c>
      <c r="L44" s="187" t="s">
        <v>165</v>
      </c>
      <c r="M44" s="114" t="s">
        <v>77</v>
      </c>
      <c r="N44" s="114" t="s">
        <v>116</v>
      </c>
      <c r="O44" s="114" t="s">
        <v>79</v>
      </c>
      <c r="P44" s="114" t="s">
        <v>160</v>
      </c>
      <c r="Q44" s="113" t="str">
        <f t="shared" ref="Q44:Q45" si="14">I44&amp;"-"&amp;N44&amp;"-"&amp;P44</f>
        <v>SAP-OSS-ASS-Gold-DR5</v>
      </c>
      <c r="R44" s="111"/>
      <c r="S44" s="261"/>
      <c r="T44" s="265"/>
      <c r="U44" s="231">
        <v>1</v>
      </c>
      <c r="V44" s="231"/>
      <c r="W44" s="231"/>
      <c r="X44" s="197"/>
      <c r="Y44" s="272"/>
      <c r="Z44" s="208">
        <f t="shared" ref="Z44:Z52" si="15">(S44*U44*Y44)</f>
        <v>0</v>
      </c>
    </row>
    <row r="45" spans="2:26" s="110" customFormat="1" outlineLevel="2" x14ac:dyDescent="0.25">
      <c r="B45" s="270" t="s">
        <v>454</v>
      </c>
      <c r="C45" s="185"/>
      <c r="D45" s="185"/>
      <c r="E45" s="185" t="s">
        <v>162</v>
      </c>
      <c r="F45" s="268" t="s">
        <v>173</v>
      </c>
      <c r="G45" s="323" t="s">
        <v>844</v>
      </c>
      <c r="H45" s="316" t="s">
        <v>72</v>
      </c>
      <c r="I45" s="186" t="s">
        <v>164</v>
      </c>
      <c r="J45" s="187" t="s">
        <v>72</v>
      </c>
      <c r="K45" s="187" t="s">
        <v>309</v>
      </c>
      <c r="L45" s="187" t="s">
        <v>165</v>
      </c>
      <c r="M45" s="114" t="s">
        <v>77</v>
      </c>
      <c r="N45" s="114" t="s">
        <v>116</v>
      </c>
      <c r="O45" s="114" t="s">
        <v>79</v>
      </c>
      <c r="P45" s="114" t="s">
        <v>160</v>
      </c>
      <c r="Q45" s="113" t="str">
        <f t="shared" si="14"/>
        <v>SAP-OSS-ASS-Gold-DR5</v>
      </c>
      <c r="R45" s="111"/>
      <c r="S45" s="261"/>
      <c r="T45" s="265"/>
      <c r="U45" s="231">
        <v>12</v>
      </c>
      <c r="V45" s="231"/>
      <c r="W45" s="231"/>
      <c r="X45" s="197"/>
      <c r="Y45" s="272"/>
      <c r="Z45" s="208">
        <f t="shared" si="15"/>
        <v>0</v>
      </c>
    </row>
    <row r="46" spans="2:26" s="110" customFormat="1" outlineLevel="2" x14ac:dyDescent="0.25">
      <c r="B46" s="270" t="s">
        <v>455</v>
      </c>
      <c r="C46" s="185"/>
      <c r="D46" s="185"/>
      <c r="E46" s="185" t="s">
        <v>162</v>
      </c>
      <c r="F46" s="268" t="s">
        <v>173</v>
      </c>
      <c r="G46" s="323" t="s">
        <v>845</v>
      </c>
      <c r="H46" s="316" t="s">
        <v>72</v>
      </c>
      <c r="I46" s="186" t="s">
        <v>164</v>
      </c>
      <c r="J46" s="187" t="s">
        <v>72</v>
      </c>
      <c r="K46" s="187" t="s">
        <v>309</v>
      </c>
      <c r="L46" s="187" t="s">
        <v>165</v>
      </c>
      <c r="M46" s="114" t="s">
        <v>77</v>
      </c>
      <c r="N46" s="114" t="s">
        <v>116</v>
      </c>
      <c r="O46" s="114" t="s">
        <v>79</v>
      </c>
      <c r="P46" s="114" t="s">
        <v>160</v>
      </c>
      <c r="Q46" s="113" t="str">
        <f>I46&amp;"-"&amp;N46&amp;"-"&amp;P46</f>
        <v>SAP-OSS-ASS-Gold-DR5</v>
      </c>
      <c r="R46" s="111"/>
      <c r="S46" s="261"/>
      <c r="T46" s="265"/>
      <c r="U46" s="231">
        <v>36</v>
      </c>
      <c r="V46" s="231"/>
      <c r="W46" s="231"/>
      <c r="X46" s="197"/>
      <c r="Y46" s="272"/>
      <c r="Z46" s="208">
        <f t="shared" si="15"/>
        <v>0</v>
      </c>
    </row>
    <row r="47" spans="2:26" s="110" customFormat="1" outlineLevel="2" x14ac:dyDescent="0.25">
      <c r="B47" s="270" t="s">
        <v>456</v>
      </c>
      <c r="C47" s="185" t="s">
        <v>819</v>
      </c>
      <c r="D47" s="185" t="s">
        <v>820</v>
      </c>
      <c r="E47" s="185" t="s">
        <v>162</v>
      </c>
      <c r="F47" s="268" t="s">
        <v>176</v>
      </c>
      <c r="G47" s="323" t="s">
        <v>843</v>
      </c>
      <c r="H47" s="316" t="s">
        <v>72</v>
      </c>
      <c r="I47" s="186" t="s">
        <v>177</v>
      </c>
      <c r="J47" s="187" t="s">
        <v>72</v>
      </c>
      <c r="K47" s="187" t="s">
        <v>309</v>
      </c>
      <c r="L47" s="187" t="s">
        <v>165</v>
      </c>
      <c r="M47" s="114" t="s">
        <v>77</v>
      </c>
      <c r="N47" s="114" t="s">
        <v>114</v>
      </c>
      <c r="O47" s="114" t="s">
        <v>79</v>
      </c>
      <c r="P47" s="114" t="s">
        <v>166</v>
      </c>
      <c r="Q47" s="113" t="str">
        <f t="shared" ref="Q47:Q100" si="16">I47&amp;"-"&amp;N47&amp;"-"&amp;P47</f>
        <v>SAP-OSS-ASM-Bronze-DR1</v>
      </c>
      <c r="R47" s="111"/>
      <c r="S47" s="261"/>
      <c r="T47" s="265"/>
      <c r="U47" s="231">
        <v>36</v>
      </c>
      <c r="V47" s="231"/>
      <c r="W47" s="231"/>
      <c r="X47" s="197"/>
      <c r="Y47" s="272"/>
      <c r="Z47" s="208">
        <f t="shared" ref="Z47:Z50" si="17">(S47*U47*Y47)</f>
        <v>0</v>
      </c>
    </row>
    <row r="48" spans="2:26" s="110" customFormat="1" outlineLevel="2" x14ac:dyDescent="0.25">
      <c r="B48" s="270" t="s">
        <v>456</v>
      </c>
      <c r="C48" s="185" t="s">
        <v>819</v>
      </c>
      <c r="D48" s="185" t="s">
        <v>820</v>
      </c>
      <c r="E48" s="185" t="s">
        <v>162</v>
      </c>
      <c r="F48" s="268" t="s">
        <v>176</v>
      </c>
      <c r="G48" s="323" t="s">
        <v>844</v>
      </c>
      <c r="H48" s="316" t="s">
        <v>72</v>
      </c>
      <c r="I48" s="186" t="s">
        <v>177</v>
      </c>
      <c r="J48" s="187" t="s">
        <v>72</v>
      </c>
      <c r="K48" s="187" t="s">
        <v>309</v>
      </c>
      <c r="L48" s="187" t="s">
        <v>165</v>
      </c>
      <c r="M48" s="114" t="s">
        <v>77</v>
      </c>
      <c r="N48" s="114" t="s">
        <v>114</v>
      </c>
      <c r="O48" s="114" t="s">
        <v>79</v>
      </c>
      <c r="P48" s="114" t="s">
        <v>166</v>
      </c>
      <c r="Q48" s="113" t="str">
        <f t="shared" si="16"/>
        <v>SAP-OSS-ASM-Bronze-DR1</v>
      </c>
      <c r="R48" s="111"/>
      <c r="S48" s="261"/>
      <c r="T48" s="265"/>
      <c r="U48" s="231">
        <v>36</v>
      </c>
      <c r="V48" s="231"/>
      <c r="W48" s="231"/>
      <c r="X48" s="197"/>
      <c r="Y48" s="272"/>
      <c r="Z48" s="208">
        <f t="shared" si="17"/>
        <v>0</v>
      </c>
    </row>
    <row r="49" spans="2:26" s="110" customFormat="1" outlineLevel="2" x14ac:dyDescent="0.25">
      <c r="B49" s="270" t="s">
        <v>456</v>
      </c>
      <c r="C49" s="185" t="s">
        <v>819</v>
      </c>
      <c r="D49" s="185" t="s">
        <v>820</v>
      </c>
      <c r="E49" s="185" t="s">
        <v>162</v>
      </c>
      <c r="F49" s="268" t="s">
        <v>176</v>
      </c>
      <c r="G49" s="323" t="s">
        <v>845</v>
      </c>
      <c r="H49" s="316" t="s">
        <v>72</v>
      </c>
      <c r="I49" s="186" t="s">
        <v>177</v>
      </c>
      <c r="J49" s="187" t="s">
        <v>72</v>
      </c>
      <c r="K49" s="187" t="s">
        <v>309</v>
      </c>
      <c r="L49" s="187" t="s">
        <v>165</v>
      </c>
      <c r="M49" s="114" t="s">
        <v>77</v>
      </c>
      <c r="N49" s="114" t="s">
        <v>114</v>
      </c>
      <c r="O49" s="114" t="s">
        <v>79</v>
      </c>
      <c r="P49" s="114" t="s">
        <v>166</v>
      </c>
      <c r="Q49" s="113" t="str">
        <f t="shared" si="16"/>
        <v>SAP-OSS-ASM-Bronze-DR1</v>
      </c>
      <c r="R49" s="111"/>
      <c r="S49" s="261"/>
      <c r="T49" s="265"/>
      <c r="U49" s="231">
        <v>36</v>
      </c>
      <c r="V49" s="231"/>
      <c r="W49" s="231"/>
      <c r="X49" s="197"/>
      <c r="Y49" s="272"/>
      <c r="Z49" s="208">
        <f t="shared" si="17"/>
        <v>0</v>
      </c>
    </row>
    <row r="50" spans="2:26" s="110" customFormat="1" outlineLevel="2" x14ac:dyDescent="0.25">
      <c r="B50" s="270" t="s">
        <v>456</v>
      </c>
      <c r="C50" s="185" t="s">
        <v>819</v>
      </c>
      <c r="D50" s="185" t="s">
        <v>820</v>
      </c>
      <c r="E50" s="185" t="s">
        <v>162</v>
      </c>
      <c r="F50" s="268" t="s">
        <v>180</v>
      </c>
      <c r="G50" s="323" t="s">
        <v>843</v>
      </c>
      <c r="H50" s="316" t="s">
        <v>72</v>
      </c>
      <c r="I50" s="186" t="s">
        <v>177</v>
      </c>
      <c r="J50" s="187" t="s">
        <v>72</v>
      </c>
      <c r="K50" s="187" t="s">
        <v>309</v>
      </c>
      <c r="L50" s="187" t="s">
        <v>165</v>
      </c>
      <c r="M50" s="114" t="s">
        <v>77</v>
      </c>
      <c r="N50" s="114" t="s">
        <v>114</v>
      </c>
      <c r="O50" s="114" t="s">
        <v>79</v>
      </c>
      <c r="P50" s="114" t="s">
        <v>170</v>
      </c>
      <c r="Q50" s="113" t="str">
        <f t="shared" si="16"/>
        <v>SAP-OSS-ASM-Bronze-DR2</v>
      </c>
      <c r="R50" s="111"/>
      <c r="S50" s="261"/>
      <c r="T50" s="265"/>
      <c r="U50" s="231">
        <v>36</v>
      </c>
      <c r="V50" s="231"/>
      <c r="W50" s="231"/>
      <c r="X50" s="197"/>
      <c r="Y50" s="272"/>
      <c r="Z50" s="208">
        <f t="shared" si="17"/>
        <v>0</v>
      </c>
    </row>
    <row r="51" spans="2:26" s="110" customFormat="1" outlineLevel="2" x14ac:dyDescent="0.25">
      <c r="B51" s="270" t="s">
        <v>456</v>
      </c>
      <c r="C51" s="185" t="s">
        <v>819</v>
      </c>
      <c r="D51" s="185" t="s">
        <v>820</v>
      </c>
      <c r="E51" s="185" t="s">
        <v>162</v>
      </c>
      <c r="F51" s="268" t="s">
        <v>180</v>
      </c>
      <c r="G51" s="323" t="s">
        <v>844</v>
      </c>
      <c r="H51" s="316" t="s">
        <v>72</v>
      </c>
      <c r="I51" s="186" t="s">
        <v>177</v>
      </c>
      <c r="J51" s="187" t="s">
        <v>72</v>
      </c>
      <c r="K51" s="187" t="s">
        <v>309</v>
      </c>
      <c r="L51" s="187" t="s">
        <v>165</v>
      </c>
      <c r="M51" s="114" t="s">
        <v>77</v>
      </c>
      <c r="N51" s="114" t="s">
        <v>114</v>
      </c>
      <c r="O51" s="114" t="s">
        <v>79</v>
      </c>
      <c r="P51" s="114" t="s">
        <v>170</v>
      </c>
      <c r="Q51" s="113" t="str">
        <f t="shared" si="16"/>
        <v>SAP-OSS-ASM-Bronze-DR2</v>
      </c>
      <c r="R51" s="111"/>
      <c r="S51" s="261"/>
      <c r="T51" s="265"/>
      <c r="U51" s="231">
        <v>36</v>
      </c>
      <c r="V51" s="231"/>
      <c r="W51" s="231"/>
      <c r="X51" s="197"/>
      <c r="Y51" s="272"/>
      <c r="Z51" s="208">
        <f t="shared" si="15"/>
        <v>0</v>
      </c>
    </row>
    <row r="52" spans="2:26" s="110" customFormat="1" outlineLevel="2" x14ac:dyDescent="0.25">
      <c r="B52" s="270" t="s">
        <v>456</v>
      </c>
      <c r="C52" s="185" t="s">
        <v>819</v>
      </c>
      <c r="D52" s="185" t="s">
        <v>820</v>
      </c>
      <c r="E52" s="185" t="s">
        <v>162</v>
      </c>
      <c r="F52" s="268" t="s">
        <v>180</v>
      </c>
      <c r="G52" s="323" t="s">
        <v>845</v>
      </c>
      <c r="H52" s="316" t="s">
        <v>72</v>
      </c>
      <c r="I52" s="186" t="s">
        <v>177</v>
      </c>
      <c r="J52" s="187" t="s">
        <v>72</v>
      </c>
      <c r="K52" s="187" t="s">
        <v>309</v>
      </c>
      <c r="L52" s="187" t="s">
        <v>165</v>
      </c>
      <c r="M52" s="114" t="s">
        <v>77</v>
      </c>
      <c r="N52" s="114" t="s">
        <v>114</v>
      </c>
      <c r="O52" s="114" t="s">
        <v>79</v>
      </c>
      <c r="P52" s="114" t="s">
        <v>170</v>
      </c>
      <c r="Q52" s="113" t="str">
        <f t="shared" si="16"/>
        <v>SAP-OSS-ASM-Bronze-DR2</v>
      </c>
      <c r="R52" s="111"/>
      <c r="S52" s="261"/>
      <c r="T52" s="265"/>
      <c r="U52" s="231">
        <v>36</v>
      </c>
      <c r="V52" s="231"/>
      <c r="W52" s="231"/>
      <c r="X52" s="197"/>
      <c r="Y52" s="272"/>
      <c r="Z52" s="208">
        <f t="shared" si="15"/>
        <v>0</v>
      </c>
    </row>
    <row r="53" spans="2:26" s="110" customFormat="1" outlineLevel="2" x14ac:dyDescent="0.25">
      <c r="B53" s="270" t="s">
        <v>456</v>
      </c>
      <c r="C53" s="185" t="s">
        <v>819</v>
      </c>
      <c r="D53" s="185" t="s">
        <v>820</v>
      </c>
      <c r="E53" s="185" t="s">
        <v>162</v>
      </c>
      <c r="F53" s="268" t="s">
        <v>183</v>
      </c>
      <c r="G53" s="323" t="s">
        <v>843</v>
      </c>
      <c r="H53" s="316" t="s">
        <v>72</v>
      </c>
      <c r="I53" s="186" t="s">
        <v>177</v>
      </c>
      <c r="J53" s="187" t="s">
        <v>72</v>
      </c>
      <c r="K53" s="187" t="s">
        <v>309</v>
      </c>
      <c r="L53" s="187" t="s">
        <v>165</v>
      </c>
      <c r="M53" s="114" t="s">
        <v>77</v>
      </c>
      <c r="N53" s="114" t="s">
        <v>116</v>
      </c>
      <c r="O53" s="114" t="s">
        <v>79</v>
      </c>
      <c r="P53" s="114" t="s">
        <v>160</v>
      </c>
      <c r="Q53" s="113" t="str">
        <f t="shared" si="16"/>
        <v>SAP-OSS-ASM-Gold-DR5</v>
      </c>
      <c r="R53" s="111"/>
      <c r="S53" s="261"/>
      <c r="T53" s="265"/>
      <c r="U53" s="231">
        <v>36</v>
      </c>
      <c r="V53" s="231"/>
      <c r="W53" s="231"/>
      <c r="X53" s="197"/>
      <c r="Y53" s="272"/>
      <c r="Z53" s="208">
        <f t="shared" si="12"/>
        <v>0</v>
      </c>
    </row>
    <row r="54" spans="2:26" s="110" customFormat="1" outlineLevel="2" x14ac:dyDescent="0.25">
      <c r="B54" s="270" t="s">
        <v>456</v>
      </c>
      <c r="C54" s="185" t="s">
        <v>819</v>
      </c>
      <c r="D54" s="185" t="s">
        <v>820</v>
      </c>
      <c r="E54" s="185" t="s">
        <v>162</v>
      </c>
      <c r="F54" s="268" t="s">
        <v>183</v>
      </c>
      <c r="G54" s="323" t="s">
        <v>844</v>
      </c>
      <c r="H54" s="316" t="s">
        <v>72</v>
      </c>
      <c r="I54" s="186" t="s">
        <v>177</v>
      </c>
      <c r="J54" s="187" t="s">
        <v>72</v>
      </c>
      <c r="K54" s="187" t="s">
        <v>309</v>
      </c>
      <c r="L54" s="187" t="s">
        <v>165</v>
      </c>
      <c r="M54" s="114" t="s">
        <v>77</v>
      </c>
      <c r="N54" s="114" t="s">
        <v>116</v>
      </c>
      <c r="O54" s="114" t="s">
        <v>79</v>
      </c>
      <c r="P54" s="114" t="s">
        <v>160</v>
      </c>
      <c r="Q54" s="113" t="str">
        <f t="shared" si="16"/>
        <v>SAP-OSS-ASM-Gold-DR5</v>
      </c>
      <c r="R54" s="111"/>
      <c r="S54" s="261"/>
      <c r="T54" s="265"/>
      <c r="U54" s="231">
        <v>36</v>
      </c>
      <c r="V54" s="231"/>
      <c r="W54" s="231"/>
      <c r="X54" s="197"/>
      <c r="Y54" s="272"/>
      <c r="Z54" s="208">
        <f t="shared" ref="Z54" si="18">(S54*U54*Y54)</f>
        <v>0</v>
      </c>
    </row>
    <row r="55" spans="2:26" s="110" customFormat="1" outlineLevel="2" x14ac:dyDescent="0.25">
      <c r="B55" s="270" t="s">
        <v>456</v>
      </c>
      <c r="C55" s="185" t="s">
        <v>819</v>
      </c>
      <c r="D55" s="185" t="s">
        <v>820</v>
      </c>
      <c r="E55" s="185" t="s">
        <v>162</v>
      </c>
      <c r="F55" s="268" t="s">
        <v>183</v>
      </c>
      <c r="G55" s="323" t="s">
        <v>845</v>
      </c>
      <c r="H55" s="316" t="s">
        <v>72</v>
      </c>
      <c r="I55" s="186" t="s">
        <v>177</v>
      </c>
      <c r="J55" s="187" t="s">
        <v>72</v>
      </c>
      <c r="K55" s="187" t="s">
        <v>309</v>
      </c>
      <c r="L55" s="187" t="s">
        <v>165</v>
      </c>
      <c r="M55" s="114" t="s">
        <v>77</v>
      </c>
      <c r="N55" s="114" t="s">
        <v>116</v>
      </c>
      <c r="O55" s="114" t="s">
        <v>79</v>
      </c>
      <c r="P55" s="114" t="s">
        <v>160</v>
      </c>
      <c r="Q55" s="113" t="str">
        <f t="shared" si="16"/>
        <v>SAP-OSS-ASM-Gold-DR5</v>
      </c>
      <c r="R55" s="111"/>
      <c r="S55" s="261"/>
      <c r="T55" s="265"/>
      <c r="U55" s="231">
        <v>36</v>
      </c>
      <c r="V55" s="231"/>
      <c r="W55" s="231"/>
      <c r="X55" s="197"/>
      <c r="Y55" s="272"/>
      <c r="Z55" s="208">
        <f t="shared" ref="Z55:Z61" si="19">(S55*U55*Y55)</f>
        <v>0</v>
      </c>
    </row>
    <row r="56" spans="2:26" s="110" customFormat="1" outlineLevel="2" x14ac:dyDescent="0.25">
      <c r="B56" s="270" t="s">
        <v>457</v>
      </c>
      <c r="C56" s="185" t="s">
        <v>819</v>
      </c>
      <c r="D56" s="185" t="s">
        <v>820</v>
      </c>
      <c r="E56" s="185" t="s">
        <v>162</v>
      </c>
      <c r="F56" s="268" t="s">
        <v>186</v>
      </c>
      <c r="G56" s="323" t="s">
        <v>843</v>
      </c>
      <c r="H56" s="316" t="s">
        <v>72</v>
      </c>
      <c r="I56" s="186" t="s">
        <v>187</v>
      </c>
      <c r="J56" s="187" t="s">
        <v>72</v>
      </c>
      <c r="K56" s="187" t="s">
        <v>309</v>
      </c>
      <c r="L56" s="187" t="s">
        <v>165</v>
      </c>
      <c r="M56" s="114" t="s">
        <v>77</v>
      </c>
      <c r="N56" s="114" t="s">
        <v>114</v>
      </c>
      <c r="O56" s="114" t="s">
        <v>79</v>
      </c>
      <c r="P56" s="114" t="s">
        <v>166</v>
      </c>
      <c r="Q56" s="113" t="str">
        <f t="shared" si="16"/>
        <v>SAP-OSS-ASL-Bronze-DR1</v>
      </c>
      <c r="R56" s="111"/>
      <c r="S56" s="261"/>
      <c r="T56" s="265"/>
      <c r="U56" s="231">
        <v>36</v>
      </c>
      <c r="V56" s="231"/>
      <c r="W56" s="231"/>
      <c r="X56" s="197"/>
      <c r="Y56" s="272"/>
      <c r="Z56" s="208">
        <f t="shared" ref="Z56:Z59" si="20">(S56*U56*Y56)</f>
        <v>0</v>
      </c>
    </row>
    <row r="57" spans="2:26" s="110" customFormat="1" outlineLevel="2" x14ac:dyDescent="0.25">
      <c r="B57" s="270" t="s">
        <v>457</v>
      </c>
      <c r="C57" s="185" t="s">
        <v>819</v>
      </c>
      <c r="D57" s="185" t="s">
        <v>820</v>
      </c>
      <c r="E57" s="185" t="s">
        <v>162</v>
      </c>
      <c r="F57" s="268" t="s">
        <v>186</v>
      </c>
      <c r="G57" s="323" t="s">
        <v>844</v>
      </c>
      <c r="H57" s="316" t="s">
        <v>72</v>
      </c>
      <c r="I57" s="186" t="s">
        <v>187</v>
      </c>
      <c r="J57" s="187" t="s">
        <v>72</v>
      </c>
      <c r="K57" s="187" t="s">
        <v>309</v>
      </c>
      <c r="L57" s="187" t="s">
        <v>165</v>
      </c>
      <c r="M57" s="114" t="s">
        <v>77</v>
      </c>
      <c r="N57" s="114" t="s">
        <v>114</v>
      </c>
      <c r="O57" s="114" t="s">
        <v>79</v>
      </c>
      <c r="P57" s="114" t="s">
        <v>166</v>
      </c>
      <c r="Q57" s="113" t="str">
        <f t="shared" si="16"/>
        <v>SAP-OSS-ASL-Bronze-DR1</v>
      </c>
      <c r="R57" s="111"/>
      <c r="S57" s="261"/>
      <c r="T57" s="265"/>
      <c r="U57" s="231">
        <v>36</v>
      </c>
      <c r="V57" s="231"/>
      <c r="W57" s="231"/>
      <c r="X57" s="197"/>
      <c r="Y57" s="272"/>
      <c r="Z57" s="208">
        <f t="shared" si="20"/>
        <v>0</v>
      </c>
    </row>
    <row r="58" spans="2:26" s="110" customFormat="1" outlineLevel="2" x14ac:dyDescent="0.25">
      <c r="B58" s="270" t="s">
        <v>457</v>
      </c>
      <c r="C58" s="185" t="s">
        <v>819</v>
      </c>
      <c r="D58" s="185" t="s">
        <v>820</v>
      </c>
      <c r="E58" s="185" t="s">
        <v>162</v>
      </c>
      <c r="F58" s="268" t="s">
        <v>186</v>
      </c>
      <c r="G58" s="323" t="s">
        <v>845</v>
      </c>
      <c r="H58" s="316" t="s">
        <v>72</v>
      </c>
      <c r="I58" s="186" t="s">
        <v>187</v>
      </c>
      <c r="J58" s="187" t="s">
        <v>72</v>
      </c>
      <c r="K58" s="187" t="s">
        <v>309</v>
      </c>
      <c r="L58" s="187" t="s">
        <v>165</v>
      </c>
      <c r="M58" s="114" t="s">
        <v>77</v>
      </c>
      <c r="N58" s="114" t="s">
        <v>114</v>
      </c>
      <c r="O58" s="114" t="s">
        <v>79</v>
      </c>
      <c r="P58" s="114" t="s">
        <v>166</v>
      </c>
      <c r="Q58" s="113" t="str">
        <f t="shared" si="16"/>
        <v>SAP-OSS-ASL-Bronze-DR1</v>
      </c>
      <c r="R58" s="111"/>
      <c r="S58" s="261"/>
      <c r="T58" s="265"/>
      <c r="U58" s="231">
        <v>36</v>
      </c>
      <c r="V58" s="231"/>
      <c r="W58" s="231"/>
      <c r="X58" s="197"/>
      <c r="Y58" s="272"/>
      <c r="Z58" s="208">
        <f t="shared" si="20"/>
        <v>0</v>
      </c>
    </row>
    <row r="59" spans="2:26" s="110" customFormat="1" outlineLevel="2" x14ac:dyDescent="0.25">
      <c r="B59" s="270" t="s">
        <v>457</v>
      </c>
      <c r="C59" s="185" t="s">
        <v>819</v>
      </c>
      <c r="D59" s="185" t="s">
        <v>820</v>
      </c>
      <c r="E59" s="185" t="s">
        <v>162</v>
      </c>
      <c r="F59" s="268" t="s">
        <v>190</v>
      </c>
      <c r="G59" s="323" t="s">
        <v>843</v>
      </c>
      <c r="H59" s="316" t="s">
        <v>72</v>
      </c>
      <c r="I59" s="186" t="s">
        <v>187</v>
      </c>
      <c r="J59" s="187" t="s">
        <v>72</v>
      </c>
      <c r="K59" s="187" t="s">
        <v>309</v>
      </c>
      <c r="L59" s="187" t="s">
        <v>165</v>
      </c>
      <c r="M59" s="114" t="s">
        <v>77</v>
      </c>
      <c r="N59" s="114" t="s">
        <v>114</v>
      </c>
      <c r="O59" s="114" t="s">
        <v>79</v>
      </c>
      <c r="P59" s="114" t="s">
        <v>170</v>
      </c>
      <c r="Q59" s="113" t="str">
        <f t="shared" si="16"/>
        <v>SAP-OSS-ASL-Bronze-DR2</v>
      </c>
      <c r="R59" s="111"/>
      <c r="S59" s="261"/>
      <c r="T59" s="265"/>
      <c r="U59" s="231">
        <v>36</v>
      </c>
      <c r="V59" s="231"/>
      <c r="W59" s="231"/>
      <c r="X59" s="197"/>
      <c r="Y59" s="272"/>
      <c r="Z59" s="208">
        <f t="shared" si="20"/>
        <v>0</v>
      </c>
    </row>
    <row r="60" spans="2:26" s="110" customFormat="1" outlineLevel="2" x14ac:dyDescent="0.25">
      <c r="B60" s="270" t="s">
        <v>457</v>
      </c>
      <c r="C60" s="185" t="s">
        <v>819</v>
      </c>
      <c r="D60" s="185" t="s">
        <v>820</v>
      </c>
      <c r="E60" s="185" t="s">
        <v>162</v>
      </c>
      <c r="F60" s="268" t="s">
        <v>190</v>
      </c>
      <c r="G60" s="323" t="s">
        <v>844</v>
      </c>
      <c r="H60" s="316" t="s">
        <v>72</v>
      </c>
      <c r="I60" s="186" t="s">
        <v>187</v>
      </c>
      <c r="J60" s="187" t="s">
        <v>72</v>
      </c>
      <c r="K60" s="187" t="s">
        <v>309</v>
      </c>
      <c r="L60" s="187" t="s">
        <v>165</v>
      </c>
      <c r="M60" s="114" t="s">
        <v>77</v>
      </c>
      <c r="N60" s="114" t="s">
        <v>114</v>
      </c>
      <c r="O60" s="114" t="s">
        <v>79</v>
      </c>
      <c r="P60" s="114" t="s">
        <v>170</v>
      </c>
      <c r="Q60" s="113" t="str">
        <f t="shared" si="16"/>
        <v>SAP-OSS-ASL-Bronze-DR2</v>
      </c>
      <c r="R60" s="111"/>
      <c r="S60" s="261"/>
      <c r="T60" s="265"/>
      <c r="U60" s="231">
        <v>36</v>
      </c>
      <c r="V60" s="231"/>
      <c r="W60" s="231"/>
      <c r="X60" s="197"/>
      <c r="Y60" s="272"/>
      <c r="Z60" s="208">
        <f t="shared" si="19"/>
        <v>0</v>
      </c>
    </row>
    <row r="61" spans="2:26" s="110" customFormat="1" outlineLevel="2" x14ac:dyDescent="0.25">
      <c r="B61" s="270" t="s">
        <v>457</v>
      </c>
      <c r="C61" s="185" t="s">
        <v>819</v>
      </c>
      <c r="D61" s="185" t="s">
        <v>820</v>
      </c>
      <c r="E61" s="185" t="s">
        <v>162</v>
      </c>
      <c r="F61" s="268" t="s">
        <v>190</v>
      </c>
      <c r="G61" s="323" t="s">
        <v>845</v>
      </c>
      <c r="H61" s="316" t="s">
        <v>72</v>
      </c>
      <c r="I61" s="186" t="s">
        <v>187</v>
      </c>
      <c r="J61" s="187" t="s">
        <v>72</v>
      </c>
      <c r="K61" s="187" t="s">
        <v>309</v>
      </c>
      <c r="L61" s="187" t="s">
        <v>165</v>
      </c>
      <c r="M61" s="114" t="s">
        <v>77</v>
      </c>
      <c r="N61" s="114" t="s">
        <v>114</v>
      </c>
      <c r="O61" s="114" t="s">
        <v>79</v>
      </c>
      <c r="P61" s="114" t="s">
        <v>170</v>
      </c>
      <c r="Q61" s="113" t="str">
        <f t="shared" si="16"/>
        <v>SAP-OSS-ASL-Bronze-DR2</v>
      </c>
      <c r="R61" s="111"/>
      <c r="S61" s="261"/>
      <c r="T61" s="265"/>
      <c r="U61" s="231">
        <v>36</v>
      </c>
      <c r="V61" s="231"/>
      <c r="W61" s="231"/>
      <c r="X61" s="197"/>
      <c r="Y61" s="272"/>
      <c r="Z61" s="208">
        <f t="shared" si="19"/>
        <v>0</v>
      </c>
    </row>
    <row r="62" spans="2:26" s="110" customFormat="1" outlineLevel="2" x14ac:dyDescent="0.25">
      <c r="B62" s="270" t="s">
        <v>457</v>
      </c>
      <c r="C62" s="185" t="s">
        <v>819</v>
      </c>
      <c r="D62" s="185" t="s">
        <v>820</v>
      </c>
      <c r="E62" s="185" t="s">
        <v>162</v>
      </c>
      <c r="F62" s="268" t="s">
        <v>193</v>
      </c>
      <c r="G62" s="323" t="s">
        <v>843</v>
      </c>
      <c r="H62" s="316" t="s">
        <v>72</v>
      </c>
      <c r="I62" s="186" t="s">
        <v>187</v>
      </c>
      <c r="J62" s="187" t="s">
        <v>72</v>
      </c>
      <c r="K62" s="187" t="s">
        <v>309</v>
      </c>
      <c r="L62" s="187" t="s">
        <v>165</v>
      </c>
      <c r="M62" s="114" t="s">
        <v>77</v>
      </c>
      <c r="N62" s="114" t="s">
        <v>116</v>
      </c>
      <c r="O62" s="114" t="s">
        <v>79</v>
      </c>
      <c r="P62" s="114" t="s">
        <v>160</v>
      </c>
      <c r="Q62" s="113" t="str">
        <f t="shared" si="16"/>
        <v>SAP-OSS-ASL-Gold-DR5</v>
      </c>
      <c r="R62" s="111"/>
      <c r="S62" s="261"/>
      <c r="T62" s="265"/>
      <c r="U62" s="231">
        <v>36</v>
      </c>
      <c r="V62" s="231"/>
      <c r="W62" s="231"/>
      <c r="X62" s="197"/>
      <c r="Y62" s="272"/>
      <c r="Z62" s="208">
        <f t="shared" si="12"/>
        <v>0</v>
      </c>
    </row>
    <row r="63" spans="2:26" s="110" customFormat="1" outlineLevel="2" x14ac:dyDescent="0.25">
      <c r="B63" s="270" t="s">
        <v>457</v>
      </c>
      <c r="C63" s="185" t="s">
        <v>819</v>
      </c>
      <c r="D63" s="185" t="s">
        <v>820</v>
      </c>
      <c r="E63" s="185" t="s">
        <v>162</v>
      </c>
      <c r="F63" s="268" t="s">
        <v>193</v>
      </c>
      <c r="G63" s="323" t="s">
        <v>844</v>
      </c>
      <c r="H63" s="316" t="s">
        <v>72</v>
      </c>
      <c r="I63" s="186" t="s">
        <v>187</v>
      </c>
      <c r="J63" s="187" t="s">
        <v>72</v>
      </c>
      <c r="K63" s="187" t="s">
        <v>309</v>
      </c>
      <c r="L63" s="187" t="s">
        <v>165</v>
      </c>
      <c r="M63" s="114" t="s">
        <v>77</v>
      </c>
      <c r="N63" s="114" t="s">
        <v>116</v>
      </c>
      <c r="O63" s="114" t="s">
        <v>79</v>
      </c>
      <c r="P63" s="114" t="s">
        <v>160</v>
      </c>
      <c r="Q63" s="113" t="str">
        <f t="shared" si="16"/>
        <v>SAP-OSS-ASL-Gold-DR5</v>
      </c>
      <c r="R63" s="111"/>
      <c r="S63" s="261"/>
      <c r="T63" s="265"/>
      <c r="U63" s="231">
        <v>36</v>
      </c>
      <c r="V63" s="231"/>
      <c r="W63" s="231"/>
      <c r="X63" s="197"/>
      <c r="Y63" s="272"/>
      <c r="Z63" s="208">
        <f t="shared" ref="Z63" si="21">(S63*U63*Y63)</f>
        <v>0</v>
      </c>
    </row>
    <row r="64" spans="2:26" s="110" customFormat="1" outlineLevel="2" x14ac:dyDescent="0.25">
      <c r="B64" s="270" t="s">
        <v>457</v>
      </c>
      <c r="C64" s="185" t="s">
        <v>819</v>
      </c>
      <c r="D64" s="185" t="s">
        <v>820</v>
      </c>
      <c r="E64" s="185" t="s">
        <v>162</v>
      </c>
      <c r="F64" s="268" t="s">
        <v>193</v>
      </c>
      <c r="G64" s="323" t="s">
        <v>845</v>
      </c>
      <c r="H64" s="316" t="s">
        <v>72</v>
      </c>
      <c r="I64" s="186" t="s">
        <v>187</v>
      </c>
      <c r="J64" s="187" t="s">
        <v>72</v>
      </c>
      <c r="K64" s="187" t="s">
        <v>309</v>
      </c>
      <c r="L64" s="187" t="s">
        <v>165</v>
      </c>
      <c r="M64" s="114" t="s">
        <v>77</v>
      </c>
      <c r="N64" s="114" t="s">
        <v>116</v>
      </c>
      <c r="O64" s="114" t="s">
        <v>79</v>
      </c>
      <c r="P64" s="114" t="s">
        <v>160</v>
      </c>
      <c r="Q64" s="113" t="str">
        <f t="shared" si="16"/>
        <v>SAP-OSS-ASL-Gold-DR5</v>
      </c>
      <c r="R64" s="111"/>
      <c r="S64" s="261"/>
      <c r="T64" s="265"/>
      <c r="U64" s="231">
        <v>36</v>
      </c>
      <c r="V64" s="231"/>
      <c r="W64" s="231"/>
      <c r="X64" s="197"/>
      <c r="Y64" s="272"/>
      <c r="Z64" s="208">
        <f t="shared" ref="Z64:Z90" si="22">(S64*U64*Y64)</f>
        <v>0</v>
      </c>
    </row>
    <row r="65" spans="2:26" s="110" customFormat="1" outlineLevel="2" x14ac:dyDescent="0.25">
      <c r="B65" s="270" t="s">
        <v>450</v>
      </c>
      <c r="C65" s="185" t="s">
        <v>819</v>
      </c>
      <c r="D65" s="185" t="s">
        <v>820</v>
      </c>
      <c r="E65" s="185" t="s">
        <v>162</v>
      </c>
      <c r="F65" s="268" t="s">
        <v>196</v>
      </c>
      <c r="G65" s="323" t="s">
        <v>843</v>
      </c>
      <c r="H65" s="316" t="s">
        <v>72</v>
      </c>
      <c r="I65" s="186" t="s">
        <v>164</v>
      </c>
      <c r="J65" s="187" t="s">
        <v>72</v>
      </c>
      <c r="K65" s="187" t="s">
        <v>309</v>
      </c>
      <c r="L65" s="187" t="s">
        <v>165</v>
      </c>
      <c r="M65" s="114" t="s">
        <v>77</v>
      </c>
      <c r="N65" s="114" t="s">
        <v>114</v>
      </c>
      <c r="O65" s="114" t="s">
        <v>79</v>
      </c>
      <c r="P65" s="114" t="s">
        <v>166</v>
      </c>
      <c r="Q65" s="113" t="str">
        <f t="shared" si="16"/>
        <v>SAP-OSS-ASS-Bronze-DR1</v>
      </c>
      <c r="R65" s="111"/>
      <c r="S65" s="261"/>
      <c r="T65" s="265"/>
      <c r="U65" s="231">
        <v>1</v>
      </c>
      <c r="V65" s="231"/>
      <c r="W65" s="231"/>
      <c r="X65" s="197"/>
      <c r="Y65" s="272"/>
      <c r="Z65" s="208">
        <f t="shared" si="22"/>
        <v>0</v>
      </c>
    </row>
    <row r="66" spans="2:26" s="110" customFormat="1" outlineLevel="2" x14ac:dyDescent="0.25">
      <c r="B66" s="270" t="s">
        <v>451</v>
      </c>
      <c r="C66" s="185"/>
      <c r="D66" s="185"/>
      <c r="E66" s="185" t="s">
        <v>162</v>
      </c>
      <c r="F66" s="268" t="s">
        <v>196</v>
      </c>
      <c r="G66" s="323" t="s">
        <v>844</v>
      </c>
      <c r="H66" s="316" t="s">
        <v>72</v>
      </c>
      <c r="I66" s="186" t="s">
        <v>164</v>
      </c>
      <c r="J66" s="187" t="s">
        <v>72</v>
      </c>
      <c r="K66" s="187" t="s">
        <v>309</v>
      </c>
      <c r="L66" s="187" t="s">
        <v>165</v>
      </c>
      <c r="M66" s="114" t="s">
        <v>77</v>
      </c>
      <c r="N66" s="114" t="s">
        <v>114</v>
      </c>
      <c r="O66" s="114" t="s">
        <v>79</v>
      </c>
      <c r="P66" s="114" t="s">
        <v>166</v>
      </c>
      <c r="Q66" s="113" t="str">
        <f t="shared" si="16"/>
        <v>SAP-OSS-ASS-Bronze-DR1</v>
      </c>
      <c r="R66" s="111"/>
      <c r="S66" s="261"/>
      <c r="T66" s="265"/>
      <c r="U66" s="231">
        <v>12</v>
      </c>
      <c r="V66" s="231"/>
      <c r="W66" s="231"/>
      <c r="X66" s="197"/>
      <c r="Y66" s="272"/>
      <c r="Z66" s="208">
        <f t="shared" si="22"/>
        <v>0</v>
      </c>
    </row>
    <row r="67" spans="2:26" s="110" customFormat="1" outlineLevel="2" x14ac:dyDescent="0.25">
      <c r="B67" s="270" t="s">
        <v>452</v>
      </c>
      <c r="C67" s="185"/>
      <c r="D67" s="185"/>
      <c r="E67" s="185" t="s">
        <v>162</v>
      </c>
      <c r="F67" s="268" t="s">
        <v>196</v>
      </c>
      <c r="G67" s="323" t="s">
        <v>845</v>
      </c>
      <c r="H67" s="316" t="s">
        <v>72</v>
      </c>
      <c r="I67" s="186" t="s">
        <v>164</v>
      </c>
      <c r="J67" s="187" t="s">
        <v>72</v>
      </c>
      <c r="K67" s="187" t="s">
        <v>309</v>
      </c>
      <c r="L67" s="187" t="s">
        <v>165</v>
      </c>
      <c r="M67" s="114" t="s">
        <v>77</v>
      </c>
      <c r="N67" s="114" t="s">
        <v>114</v>
      </c>
      <c r="O67" s="114" t="s">
        <v>79</v>
      </c>
      <c r="P67" s="114" t="s">
        <v>166</v>
      </c>
      <c r="Q67" s="113" t="str">
        <f t="shared" si="16"/>
        <v>SAP-OSS-ASS-Bronze-DR1</v>
      </c>
      <c r="R67" s="111"/>
      <c r="S67" s="261"/>
      <c r="T67" s="265"/>
      <c r="U67" s="231">
        <v>36</v>
      </c>
      <c r="V67" s="231"/>
      <c r="W67" s="231"/>
      <c r="X67" s="197"/>
      <c r="Y67" s="272"/>
      <c r="Z67" s="208">
        <f t="shared" si="22"/>
        <v>0</v>
      </c>
    </row>
    <row r="68" spans="2:26" s="110" customFormat="1" outlineLevel="2" x14ac:dyDescent="0.25">
      <c r="B68" s="270" t="s">
        <v>453</v>
      </c>
      <c r="C68" s="185" t="s">
        <v>819</v>
      </c>
      <c r="D68" s="185" t="s">
        <v>820</v>
      </c>
      <c r="E68" s="185" t="s">
        <v>162</v>
      </c>
      <c r="F68" s="268" t="s">
        <v>200</v>
      </c>
      <c r="G68" s="323" t="s">
        <v>843</v>
      </c>
      <c r="H68" s="316" t="s">
        <v>72</v>
      </c>
      <c r="I68" s="186" t="s">
        <v>164</v>
      </c>
      <c r="J68" s="187" t="s">
        <v>72</v>
      </c>
      <c r="K68" s="187" t="s">
        <v>309</v>
      </c>
      <c r="L68" s="187" t="s">
        <v>165</v>
      </c>
      <c r="M68" s="114" t="s">
        <v>77</v>
      </c>
      <c r="N68" s="114" t="s">
        <v>114</v>
      </c>
      <c r="O68" s="114" t="s">
        <v>79</v>
      </c>
      <c r="P68" s="114" t="s">
        <v>170</v>
      </c>
      <c r="Q68" s="113" t="str">
        <f t="shared" si="16"/>
        <v>SAP-OSS-ASS-Bronze-DR2</v>
      </c>
      <c r="R68" s="111"/>
      <c r="S68" s="261"/>
      <c r="T68" s="265"/>
      <c r="U68" s="231">
        <v>1</v>
      </c>
      <c r="V68" s="231"/>
      <c r="W68" s="231"/>
      <c r="X68" s="197"/>
      <c r="Y68" s="272"/>
      <c r="Z68" s="208">
        <f t="shared" si="22"/>
        <v>0</v>
      </c>
    </row>
    <row r="69" spans="2:26" s="110" customFormat="1" outlineLevel="2" x14ac:dyDescent="0.25">
      <c r="B69" s="270" t="s">
        <v>454</v>
      </c>
      <c r="C69" s="185"/>
      <c r="D69" s="185"/>
      <c r="E69" s="185" t="s">
        <v>162</v>
      </c>
      <c r="F69" s="268" t="s">
        <v>200</v>
      </c>
      <c r="G69" s="323" t="s">
        <v>844</v>
      </c>
      <c r="H69" s="316" t="s">
        <v>72</v>
      </c>
      <c r="I69" s="186" t="s">
        <v>164</v>
      </c>
      <c r="J69" s="187" t="s">
        <v>72</v>
      </c>
      <c r="K69" s="187" t="s">
        <v>309</v>
      </c>
      <c r="L69" s="187" t="s">
        <v>165</v>
      </c>
      <c r="M69" s="114" t="s">
        <v>77</v>
      </c>
      <c r="N69" s="114" t="s">
        <v>114</v>
      </c>
      <c r="O69" s="114" t="s">
        <v>79</v>
      </c>
      <c r="P69" s="114" t="s">
        <v>170</v>
      </c>
      <c r="Q69" s="113" t="str">
        <f t="shared" si="16"/>
        <v>SAP-OSS-ASS-Bronze-DR2</v>
      </c>
      <c r="R69" s="111"/>
      <c r="S69" s="261"/>
      <c r="T69" s="265"/>
      <c r="U69" s="231">
        <v>12</v>
      </c>
      <c r="V69" s="231"/>
      <c r="W69" s="231"/>
      <c r="X69" s="197"/>
      <c r="Y69" s="272"/>
      <c r="Z69" s="208">
        <f t="shared" si="22"/>
        <v>0</v>
      </c>
    </row>
    <row r="70" spans="2:26" s="110" customFormat="1" outlineLevel="2" x14ac:dyDescent="0.25">
      <c r="B70" s="270" t="s">
        <v>455</v>
      </c>
      <c r="C70" s="185"/>
      <c r="D70" s="185"/>
      <c r="E70" s="185" t="s">
        <v>162</v>
      </c>
      <c r="F70" s="268" t="s">
        <v>200</v>
      </c>
      <c r="G70" s="323" t="s">
        <v>845</v>
      </c>
      <c r="H70" s="316" t="s">
        <v>72</v>
      </c>
      <c r="I70" s="186" t="s">
        <v>164</v>
      </c>
      <c r="J70" s="187" t="s">
        <v>72</v>
      </c>
      <c r="K70" s="187" t="s">
        <v>309</v>
      </c>
      <c r="L70" s="187" t="s">
        <v>165</v>
      </c>
      <c r="M70" s="114" t="s">
        <v>77</v>
      </c>
      <c r="N70" s="114" t="s">
        <v>114</v>
      </c>
      <c r="O70" s="114" t="s">
        <v>79</v>
      </c>
      <c r="P70" s="114" t="s">
        <v>170</v>
      </c>
      <c r="Q70" s="113" t="str">
        <f t="shared" si="16"/>
        <v>SAP-OSS-ASS-Bronze-DR2</v>
      </c>
      <c r="R70" s="111"/>
      <c r="S70" s="261"/>
      <c r="T70" s="265"/>
      <c r="U70" s="231">
        <v>36</v>
      </c>
      <c r="V70" s="231"/>
      <c r="W70" s="231"/>
      <c r="X70" s="197"/>
      <c r="Y70" s="272"/>
      <c r="Z70" s="208">
        <f t="shared" si="22"/>
        <v>0</v>
      </c>
    </row>
    <row r="71" spans="2:26" s="110" customFormat="1" outlineLevel="2" x14ac:dyDescent="0.25">
      <c r="B71" s="270" t="s">
        <v>453</v>
      </c>
      <c r="C71" s="185" t="s">
        <v>819</v>
      </c>
      <c r="D71" s="185" t="s">
        <v>820</v>
      </c>
      <c r="E71" s="185" t="s">
        <v>162</v>
      </c>
      <c r="F71" s="268" t="s">
        <v>203</v>
      </c>
      <c r="G71" s="323" t="s">
        <v>843</v>
      </c>
      <c r="H71" s="316" t="s">
        <v>72</v>
      </c>
      <c r="I71" s="186" t="s">
        <v>164</v>
      </c>
      <c r="J71" s="187" t="s">
        <v>72</v>
      </c>
      <c r="K71" s="187" t="s">
        <v>309</v>
      </c>
      <c r="L71" s="187" t="s">
        <v>165</v>
      </c>
      <c r="M71" s="114" t="s">
        <v>77</v>
      </c>
      <c r="N71" s="114" t="s">
        <v>116</v>
      </c>
      <c r="O71" s="114" t="s">
        <v>79</v>
      </c>
      <c r="P71" s="114" t="s">
        <v>160</v>
      </c>
      <c r="Q71" s="113" t="str">
        <f t="shared" si="16"/>
        <v>SAP-OSS-ASS-Gold-DR5</v>
      </c>
      <c r="R71" s="111"/>
      <c r="S71" s="261"/>
      <c r="T71" s="265"/>
      <c r="U71" s="231">
        <v>1</v>
      </c>
      <c r="V71" s="231"/>
      <c r="W71" s="231"/>
      <c r="X71" s="197"/>
      <c r="Y71" s="272"/>
      <c r="Z71" s="208">
        <f t="shared" si="22"/>
        <v>0</v>
      </c>
    </row>
    <row r="72" spans="2:26" s="110" customFormat="1" outlineLevel="2" x14ac:dyDescent="0.25">
      <c r="B72" s="270" t="s">
        <v>454</v>
      </c>
      <c r="C72" s="185"/>
      <c r="D72" s="185"/>
      <c r="E72" s="185" t="s">
        <v>162</v>
      </c>
      <c r="F72" s="268" t="s">
        <v>203</v>
      </c>
      <c r="G72" s="323" t="s">
        <v>844</v>
      </c>
      <c r="H72" s="316" t="s">
        <v>72</v>
      </c>
      <c r="I72" s="186" t="s">
        <v>164</v>
      </c>
      <c r="J72" s="187" t="s">
        <v>72</v>
      </c>
      <c r="K72" s="187" t="s">
        <v>309</v>
      </c>
      <c r="L72" s="187" t="s">
        <v>165</v>
      </c>
      <c r="M72" s="114" t="s">
        <v>77</v>
      </c>
      <c r="N72" s="114" t="s">
        <v>116</v>
      </c>
      <c r="O72" s="114" t="s">
        <v>79</v>
      </c>
      <c r="P72" s="114" t="s">
        <v>160</v>
      </c>
      <c r="Q72" s="113" t="str">
        <f t="shared" si="16"/>
        <v>SAP-OSS-ASS-Gold-DR5</v>
      </c>
      <c r="R72" s="111"/>
      <c r="S72" s="261"/>
      <c r="T72" s="265"/>
      <c r="U72" s="231">
        <v>12</v>
      </c>
      <c r="V72" s="231"/>
      <c r="W72" s="231"/>
      <c r="X72" s="197"/>
      <c r="Y72" s="272"/>
      <c r="Z72" s="208">
        <f t="shared" si="22"/>
        <v>0</v>
      </c>
    </row>
    <row r="73" spans="2:26" s="110" customFormat="1" outlineLevel="2" x14ac:dyDescent="0.25">
      <c r="B73" s="270" t="s">
        <v>455</v>
      </c>
      <c r="C73" s="185"/>
      <c r="D73" s="185"/>
      <c r="E73" s="185" t="s">
        <v>162</v>
      </c>
      <c r="F73" s="268" t="s">
        <v>203</v>
      </c>
      <c r="G73" s="323" t="s">
        <v>845</v>
      </c>
      <c r="H73" s="316" t="s">
        <v>72</v>
      </c>
      <c r="I73" s="186" t="s">
        <v>164</v>
      </c>
      <c r="J73" s="187" t="s">
        <v>72</v>
      </c>
      <c r="K73" s="187" t="s">
        <v>309</v>
      </c>
      <c r="L73" s="187" t="s">
        <v>165</v>
      </c>
      <c r="M73" s="114" t="s">
        <v>77</v>
      </c>
      <c r="N73" s="114" t="s">
        <v>116</v>
      </c>
      <c r="O73" s="114" t="s">
        <v>79</v>
      </c>
      <c r="P73" s="114" t="s">
        <v>160</v>
      </c>
      <c r="Q73" s="113" t="str">
        <f t="shared" si="16"/>
        <v>SAP-OSS-ASS-Gold-DR5</v>
      </c>
      <c r="R73" s="111"/>
      <c r="S73" s="261"/>
      <c r="T73" s="265"/>
      <c r="U73" s="231">
        <v>36</v>
      </c>
      <c r="V73" s="231"/>
      <c r="W73" s="231"/>
      <c r="X73" s="197"/>
      <c r="Y73" s="272"/>
      <c r="Z73" s="208">
        <f t="shared" si="22"/>
        <v>0</v>
      </c>
    </row>
    <row r="74" spans="2:26" s="110" customFormat="1" outlineLevel="2" x14ac:dyDescent="0.25">
      <c r="B74" s="270" t="s">
        <v>456</v>
      </c>
      <c r="C74" s="185" t="s">
        <v>819</v>
      </c>
      <c r="D74" s="185" t="s">
        <v>820</v>
      </c>
      <c r="E74" s="185" t="s">
        <v>162</v>
      </c>
      <c r="F74" s="268" t="s">
        <v>206</v>
      </c>
      <c r="G74" s="323" t="s">
        <v>843</v>
      </c>
      <c r="H74" s="316" t="s">
        <v>72</v>
      </c>
      <c r="I74" s="186" t="s">
        <v>177</v>
      </c>
      <c r="J74" s="187" t="s">
        <v>72</v>
      </c>
      <c r="K74" s="187" t="s">
        <v>309</v>
      </c>
      <c r="L74" s="187" t="s">
        <v>165</v>
      </c>
      <c r="M74" s="114" t="s">
        <v>77</v>
      </c>
      <c r="N74" s="114" t="s">
        <v>114</v>
      </c>
      <c r="O74" s="114" t="s">
        <v>79</v>
      </c>
      <c r="P74" s="114" t="s">
        <v>166</v>
      </c>
      <c r="Q74" s="113" t="str">
        <f t="shared" si="16"/>
        <v>SAP-OSS-ASM-Bronze-DR1</v>
      </c>
      <c r="R74" s="111"/>
      <c r="S74" s="261"/>
      <c r="T74" s="265"/>
      <c r="U74" s="231">
        <v>36</v>
      </c>
      <c r="V74" s="231"/>
      <c r="W74" s="231"/>
      <c r="X74" s="197"/>
      <c r="Y74" s="272"/>
      <c r="Z74" s="208">
        <f t="shared" si="22"/>
        <v>0</v>
      </c>
    </row>
    <row r="75" spans="2:26" s="110" customFormat="1" outlineLevel="2" x14ac:dyDescent="0.25">
      <c r="B75" s="270" t="s">
        <v>456</v>
      </c>
      <c r="C75" s="185" t="s">
        <v>819</v>
      </c>
      <c r="D75" s="185" t="s">
        <v>820</v>
      </c>
      <c r="E75" s="185" t="s">
        <v>162</v>
      </c>
      <c r="F75" s="268" t="s">
        <v>206</v>
      </c>
      <c r="G75" s="323" t="s">
        <v>844</v>
      </c>
      <c r="H75" s="316" t="s">
        <v>72</v>
      </c>
      <c r="I75" s="186" t="s">
        <v>177</v>
      </c>
      <c r="J75" s="187" t="s">
        <v>72</v>
      </c>
      <c r="K75" s="187" t="s">
        <v>309</v>
      </c>
      <c r="L75" s="187" t="s">
        <v>165</v>
      </c>
      <c r="M75" s="114" t="s">
        <v>77</v>
      </c>
      <c r="N75" s="114" t="s">
        <v>114</v>
      </c>
      <c r="O75" s="114" t="s">
        <v>79</v>
      </c>
      <c r="P75" s="114" t="s">
        <v>166</v>
      </c>
      <c r="Q75" s="113" t="str">
        <f t="shared" si="16"/>
        <v>SAP-OSS-ASM-Bronze-DR1</v>
      </c>
      <c r="R75" s="111"/>
      <c r="S75" s="261"/>
      <c r="T75" s="265"/>
      <c r="U75" s="231">
        <v>36</v>
      </c>
      <c r="V75" s="231"/>
      <c r="W75" s="231"/>
      <c r="X75" s="197"/>
      <c r="Y75" s="272"/>
      <c r="Z75" s="208">
        <f t="shared" si="22"/>
        <v>0</v>
      </c>
    </row>
    <row r="76" spans="2:26" s="110" customFormat="1" outlineLevel="2" x14ac:dyDescent="0.25">
      <c r="B76" s="270" t="s">
        <v>456</v>
      </c>
      <c r="C76" s="185" t="s">
        <v>819</v>
      </c>
      <c r="D76" s="185" t="s">
        <v>820</v>
      </c>
      <c r="E76" s="185" t="s">
        <v>162</v>
      </c>
      <c r="F76" s="268" t="s">
        <v>206</v>
      </c>
      <c r="G76" s="323" t="s">
        <v>845</v>
      </c>
      <c r="H76" s="316" t="s">
        <v>72</v>
      </c>
      <c r="I76" s="186" t="s">
        <v>177</v>
      </c>
      <c r="J76" s="187" t="s">
        <v>72</v>
      </c>
      <c r="K76" s="187" t="s">
        <v>309</v>
      </c>
      <c r="L76" s="187" t="s">
        <v>165</v>
      </c>
      <c r="M76" s="114" t="s">
        <v>77</v>
      </c>
      <c r="N76" s="114" t="s">
        <v>114</v>
      </c>
      <c r="O76" s="114" t="s">
        <v>79</v>
      </c>
      <c r="P76" s="114" t="s">
        <v>166</v>
      </c>
      <c r="Q76" s="113" t="str">
        <f t="shared" si="16"/>
        <v>SAP-OSS-ASM-Bronze-DR1</v>
      </c>
      <c r="R76" s="111"/>
      <c r="S76" s="261"/>
      <c r="T76" s="265"/>
      <c r="U76" s="231">
        <v>36</v>
      </c>
      <c r="V76" s="231"/>
      <c r="W76" s="231"/>
      <c r="X76" s="197"/>
      <c r="Y76" s="272"/>
      <c r="Z76" s="208">
        <f t="shared" si="22"/>
        <v>0</v>
      </c>
    </row>
    <row r="77" spans="2:26" s="110" customFormat="1" outlineLevel="2" x14ac:dyDescent="0.25">
      <c r="B77" s="270" t="s">
        <v>456</v>
      </c>
      <c r="C77" s="185" t="s">
        <v>819</v>
      </c>
      <c r="D77" s="185" t="s">
        <v>820</v>
      </c>
      <c r="E77" s="185" t="s">
        <v>162</v>
      </c>
      <c r="F77" s="268" t="s">
        <v>210</v>
      </c>
      <c r="G77" s="323" t="s">
        <v>843</v>
      </c>
      <c r="H77" s="316" t="s">
        <v>72</v>
      </c>
      <c r="I77" s="186" t="s">
        <v>177</v>
      </c>
      <c r="J77" s="187" t="s">
        <v>72</v>
      </c>
      <c r="K77" s="187" t="s">
        <v>309</v>
      </c>
      <c r="L77" s="187" t="s">
        <v>165</v>
      </c>
      <c r="M77" s="114" t="s">
        <v>77</v>
      </c>
      <c r="N77" s="114" t="s">
        <v>114</v>
      </c>
      <c r="O77" s="114" t="s">
        <v>79</v>
      </c>
      <c r="P77" s="114" t="s">
        <v>170</v>
      </c>
      <c r="Q77" s="113" t="str">
        <f t="shared" si="16"/>
        <v>SAP-OSS-ASM-Bronze-DR2</v>
      </c>
      <c r="R77" s="111"/>
      <c r="S77" s="261"/>
      <c r="T77" s="265"/>
      <c r="U77" s="231">
        <v>36</v>
      </c>
      <c r="V77" s="231"/>
      <c r="W77" s="231"/>
      <c r="X77" s="197"/>
      <c r="Y77" s="272"/>
      <c r="Z77" s="208">
        <f t="shared" si="22"/>
        <v>0</v>
      </c>
    </row>
    <row r="78" spans="2:26" s="110" customFormat="1" outlineLevel="2" x14ac:dyDescent="0.25">
      <c r="B78" s="270" t="s">
        <v>456</v>
      </c>
      <c r="C78" s="185" t="s">
        <v>819</v>
      </c>
      <c r="D78" s="185" t="s">
        <v>820</v>
      </c>
      <c r="E78" s="185" t="s">
        <v>162</v>
      </c>
      <c r="F78" s="268" t="s">
        <v>210</v>
      </c>
      <c r="G78" s="323" t="s">
        <v>844</v>
      </c>
      <c r="H78" s="316" t="s">
        <v>72</v>
      </c>
      <c r="I78" s="186" t="s">
        <v>177</v>
      </c>
      <c r="J78" s="187" t="s">
        <v>72</v>
      </c>
      <c r="K78" s="187" t="s">
        <v>309</v>
      </c>
      <c r="L78" s="187" t="s">
        <v>165</v>
      </c>
      <c r="M78" s="114" t="s">
        <v>77</v>
      </c>
      <c r="N78" s="114" t="s">
        <v>114</v>
      </c>
      <c r="O78" s="114" t="s">
        <v>79</v>
      </c>
      <c r="P78" s="114" t="s">
        <v>170</v>
      </c>
      <c r="Q78" s="113" t="str">
        <f t="shared" si="16"/>
        <v>SAP-OSS-ASM-Bronze-DR2</v>
      </c>
      <c r="R78" s="111"/>
      <c r="S78" s="261"/>
      <c r="T78" s="265"/>
      <c r="U78" s="231">
        <v>36</v>
      </c>
      <c r="V78" s="231"/>
      <c r="W78" s="231"/>
      <c r="X78" s="197"/>
      <c r="Y78" s="272"/>
      <c r="Z78" s="208">
        <f t="shared" si="22"/>
        <v>0</v>
      </c>
    </row>
    <row r="79" spans="2:26" s="110" customFormat="1" outlineLevel="2" x14ac:dyDescent="0.25">
      <c r="B79" s="270" t="s">
        <v>456</v>
      </c>
      <c r="C79" s="185" t="s">
        <v>819</v>
      </c>
      <c r="D79" s="185" t="s">
        <v>820</v>
      </c>
      <c r="E79" s="185" t="s">
        <v>162</v>
      </c>
      <c r="F79" s="268" t="s">
        <v>210</v>
      </c>
      <c r="G79" s="323" t="s">
        <v>845</v>
      </c>
      <c r="H79" s="316" t="s">
        <v>72</v>
      </c>
      <c r="I79" s="186" t="s">
        <v>177</v>
      </c>
      <c r="J79" s="187" t="s">
        <v>72</v>
      </c>
      <c r="K79" s="187" t="s">
        <v>309</v>
      </c>
      <c r="L79" s="187" t="s">
        <v>165</v>
      </c>
      <c r="M79" s="114" t="s">
        <v>77</v>
      </c>
      <c r="N79" s="114" t="s">
        <v>114</v>
      </c>
      <c r="O79" s="114" t="s">
        <v>79</v>
      </c>
      <c r="P79" s="114" t="s">
        <v>170</v>
      </c>
      <c r="Q79" s="113" t="str">
        <f t="shared" si="16"/>
        <v>SAP-OSS-ASM-Bronze-DR2</v>
      </c>
      <c r="R79" s="111"/>
      <c r="S79" s="261"/>
      <c r="T79" s="265"/>
      <c r="U79" s="231">
        <v>36</v>
      </c>
      <c r="V79" s="231"/>
      <c r="W79" s="231"/>
      <c r="X79" s="197"/>
      <c r="Y79" s="272"/>
      <c r="Z79" s="208">
        <f t="shared" si="22"/>
        <v>0</v>
      </c>
    </row>
    <row r="80" spans="2:26" s="110" customFormat="1" outlineLevel="2" x14ac:dyDescent="0.25">
      <c r="B80" s="270" t="s">
        <v>456</v>
      </c>
      <c r="C80" s="185" t="s">
        <v>819</v>
      </c>
      <c r="D80" s="185" t="s">
        <v>820</v>
      </c>
      <c r="E80" s="185" t="s">
        <v>162</v>
      </c>
      <c r="F80" s="268" t="s">
        <v>213</v>
      </c>
      <c r="G80" s="323" t="s">
        <v>843</v>
      </c>
      <c r="H80" s="316" t="s">
        <v>72</v>
      </c>
      <c r="I80" s="186" t="s">
        <v>177</v>
      </c>
      <c r="J80" s="187" t="s">
        <v>72</v>
      </c>
      <c r="K80" s="187" t="s">
        <v>309</v>
      </c>
      <c r="L80" s="187" t="s">
        <v>165</v>
      </c>
      <c r="M80" s="114" t="s">
        <v>77</v>
      </c>
      <c r="N80" s="114" t="s">
        <v>116</v>
      </c>
      <c r="O80" s="114" t="s">
        <v>79</v>
      </c>
      <c r="P80" s="114" t="s">
        <v>160</v>
      </c>
      <c r="Q80" s="113" t="str">
        <f t="shared" si="16"/>
        <v>SAP-OSS-ASM-Gold-DR5</v>
      </c>
      <c r="R80" s="111"/>
      <c r="S80" s="261"/>
      <c r="T80" s="265"/>
      <c r="U80" s="231">
        <v>36</v>
      </c>
      <c r="V80" s="231"/>
      <c r="W80" s="231"/>
      <c r="X80" s="197"/>
      <c r="Y80" s="272"/>
      <c r="Z80" s="208">
        <f t="shared" si="22"/>
        <v>0</v>
      </c>
    </row>
    <row r="81" spans="2:26" s="110" customFormat="1" outlineLevel="2" x14ac:dyDescent="0.25">
      <c r="B81" s="270" t="s">
        <v>456</v>
      </c>
      <c r="C81" s="185" t="s">
        <v>819</v>
      </c>
      <c r="D81" s="185" t="s">
        <v>820</v>
      </c>
      <c r="E81" s="185" t="s">
        <v>162</v>
      </c>
      <c r="F81" s="268" t="s">
        <v>213</v>
      </c>
      <c r="G81" s="323" t="s">
        <v>844</v>
      </c>
      <c r="H81" s="316" t="s">
        <v>72</v>
      </c>
      <c r="I81" s="186" t="s">
        <v>177</v>
      </c>
      <c r="J81" s="187" t="s">
        <v>72</v>
      </c>
      <c r="K81" s="187" t="s">
        <v>309</v>
      </c>
      <c r="L81" s="187" t="s">
        <v>165</v>
      </c>
      <c r="M81" s="114" t="s">
        <v>77</v>
      </c>
      <c r="N81" s="114" t="s">
        <v>116</v>
      </c>
      <c r="O81" s="114" t="s">
        <v>79</v>
      </c>
      <c r="P81" s="114" t="s">
        <v>160</v>
      </c>
      <c r="Q81" s="113" t="str">
        <f t="shared" si="16"/>
        <v>SAP-OSS-ASM-Gold-DR5</v>
      </c>
      <c r="R81" s="111"/>
      <c r="S81" s="261"/>
      <c r="T81" s="265"/>
      <c r="U81" s="231">
        <v>36</v>
      </c>
      <c r="V81" s="231"/>
      <c r="W81" s="231"/>
      <c r="X81" s="197"/>
      <c r="Y81" s="272"/>
      <c r="Z81" s="208">
        <f t="shared" si="22"/>
        <v>0</v>
      </c>
    </row>
    <row r="82" spans="2:26" s="110" customFormat="1" outlineLevel="2" x14ac:dyDescent="0.25">
      <c r="B82" s="270" t="s">
        <v>456</v>
      </c>
      <c r="C82" s="185" t="s">
        <v>819</v>
      </c>
      <c r="D82" s="185" t="s">
        <v>820</v>
      </c>
      <c r="E82" s="185" t="s">
        <v>162</v>
      </c>
      <c r="F82" s="268" t="s">
        <v>213</v>
      </c>
      <c r="G82" s="323" t="s">
        <v>845</v>
      </c>
      <c r="H82" s="316" t="s">
        <v>72</v>
      </c>
      <c r="I82" s="186" t="s">
        <v>177</v>
      </c>
      <c r="J82" s="187" t="s">
        <v>72</v>
      </c>
      <c r="K82" s="187" t="s">
        <v>309</v>
      </c>
      <c r="L82" s="187" t="s">
        <v>165</v>
      </c>
      <c r="M82" s="114" t="s">
        <v>77</v>
      </c>
      <c r="N82" s="114" t="s">
        <v>116</v>
      </c>
      <c r="O82" s="114" t="s">
        <v>79</v>
      </c>
      <c r="P82" s="114" t="s">
        <v>160</v>
      </c>
      <c r="Q82" s="113" t="str">
        <f t="shared" si="16"/>
        <v>SAP-OSS-ASM-Gold-DR5</v>
      </c>
      <c r="R82" s="111"/>
      <c r="S82" s="261"/>
      <c r="T82" s="265"/>
      <c r="U82" s="231">
        <v>36</v>
      </c>
      <c r="V82" s="231"/>
      <c r="W82" s="231"/>
      <c r="X82" s="197"/>
      <c r="Y82" s="272"/>
      <c r="Z82" s="208">
        <f t="shared" si="22"/>
        <v>0</v>
      </c>
    </row>
    <row r="83" spans="2:26" s="110" customFormat="1" outlineLevel="2" x14ac:dyDescent="0.25">
      <c r="B83" s="270" t="s">
        <v>457</v>
      </c>
      <c r="C83" s="185" t="s">
        <v>819</v>
      </c>
      <c r="D83" s="185" t="s">
        <v>820</v>
      </c>
      <c r="E83" s="185" t="s">
        <v>162</v>
      </c>
      <c r="F83" s="268" t="s">
        <v>216</v>
      </c>
      <c r="G83" s="323" t="s">
        <v>843</v>
      </c>
      <c r="H83" s="316" t="s">
        <v>72</v>
      </c>
      <c r="I83" s="186" t="s">
        <v>187</v>
      </c>
      <c r="J83" s="187" t="s">
        <v>72</v>
      </c>
      <c r="K83" s="187" t="s">
        <v>309</v>
      </c>
      <c r="L83" s="187" t="s">
        <v>165</v>
      </c>
      <c r="M83" s="114" t="s">
        <v>77</v>
      </c>
      <c r="N83" s="114" t="s">
        <v>114</v>
      </c>
      <c r="O83" s="114" t="s">
        <v>79</v>
      </c>
      <c r="P83" s="114" t="s">
        <v>166</v>
      </c>
      <c r="Q83" s="113" t="str">
        <f t="shared" si="16"/>
        <v>SAP-OSS-ASL-Bronze-DR1</v>
      </c>
      <c r="R83" s="111"/>
      <c r="S83" s="261"/>
      <c r="T83" s="265"/>
      <c r="U83" s="231">
        <v>36</v>
      </c>
      <c r="V83" s="231"/>
      <c r="W83" s="231"/>
      <c r="X83" s="197"/>
      <c r="Y83" s="272"/>
      <c r="Z83" s="208">
        <f t="shared" si="22"/>
        <v>0</v>
      </c>
    </row>
    <row r="84" spans="2:26" s="110" customFormat="1" outlineLevel="2" x14ac:dyDescent="0.25">
      <c r="B84" s="270" t="s">
        <v>457</v>
      </c>
      <c r="C84" s="185" t="s">
        <v>819</v>
      </c>
      <c r="D84" s="185" t="s">
        <v>820</v>
      </c>
      <c r="E84" s="185" t="s">
        <v>162</v>
      </c>
      <c r="F84" s="268" t="s">
        <v>216</v>
      </c>
      <c r="G84" s="323" t="s">
        <v>844</v>
      </c>
      <c r="H84" s="316" t="s">
        <v>72</v>
      </c>
      <c r="I84" s="186" t="s">
        <v>187</v>
      </c>
      <c r="J84" s="187" t="s">
        <v>72</v>
      </c>
      <c r="K84" s="187" t="s">
        <v>309</v>
      </c>
      <c r="L84" s="187" t="s">
        <v>165</v>
      </c>
      <c r="M84" s="114" t="s">
        <v>77</v>
      </c>
      <c r="N84" s="114" t="s">
        <v>114</v>
      </c>
      <c r="O84" s="114" t="s">
        <v>79</v>
      </c>
      <c r="P84" s="114" t="s">
        <v>166</v>
      </c>
      <c r="Q84" s="113" t="str">
        <f t="shared" si="16"/>
        <v>SAP-OSS-ASL-Bronze-DR1</v>
      </c>
      <c r="R84" s="111"/>
      <c r="S84" s="261"/>
      <c r="T84" s="265"/>
      <c r="U84" s="231">
        <v>36</v>
      </c>
      <c r="V84" s="231"/>
      <c r="W84" s="231"/>
      <c r="X84" s="197"/>
      <c r="Y84" s="272"/>
      <c r="Z84" s="208">
        <f t="shared" si="22"/>
        <v>0</v>
      </c>
    </row>
    <row r="85" spans="2:26" s="110" customFormat="1" outlineLevel="2" x14ac:dyDescent="0.25">
      <c r="B85" s="270" t="s">
        <v>457</v>
      </c>
      <c r="C85" s="185" t="s">
        <v>819</v>
      </c>
      <c r="D85" s="185" t="s">
        <v>820</v>
      </c>
      <c r="E85" s="185" t="s">
        <v>162</v>
      </c>
      <c r="F85" s="268" t="s">
        <v>216</v>
      </c>
      <c r="G85" s="323" t="s">
        <v>845</v>
      </c>
      <c r="H85" s="316" t="s">
        <v>72</v>
      </c>
      <c r="I85" s="186" t="s">
        <v>187</v>
      </c>
      <c r="J85" s="187" t="s">
        <v>72</v>
      </c>
      <c r="K85" s="187" t="s">
        <v>309</v>
      </c>
      <c r="L85" s="187" t="s">
        <v>165</v>
      </c>
      <c r="M85" s="114" t="s">
        <v>77</v>
      </c>
      <c r="N85" s="114" t="s">
        <v>114</v>
      </c>
      <c r="O85" s="114" t="s">
        <v>79</v>
      </c>
      <c r="P85" s="114" t="s">
        <v>166</v>
      </c>
      <c r="Q85" s="113" t="str">
        <f t="shared" si="16"/>
        <v>SAP-OSS-ASL-Bronze-DR1</v>
      </c>
      <c r="R85" s="111"/>
      <c r="S85" s="261"/>
      <c r="T85" s="265"/>
      <c r="U85" s="231">
        <v>36</v>
      </c>
      <c r="V85" s="231"/>
      <c r="W85" s="231"/>
      <c r="X85" s="197"/>
      <c r="Y85" s="272"/>
      <c r="Z85" s="208">
        <f t="shared" si="22"/>
        <v>0</v>
      </c>
    </row>
    <row r="86" spans="2:26" s="110" customFormat="1" outlineLevel="2" x14ac:dyDescent="0.25">
      <c r="B86" s="270" t="s">
        <v>457</v>
      </c>
      <c r="C86" s="185" t="s">
        <v>819</v>
      </c>
      <c r="D86" s="185" t="s">
        <v>820</v>
      </c>
      <c r="E86" s="185" t="s">
        <v>162</v>
      </c>
      <c r="F86" s="268" t="s">
        <v>220</v>
      </c>
      <c r="G86" s="323" t="s">
        <v>843</v>
      </c>
      <c r="H86" s="316" t="s">
        <v>72</v>
      </c>
      <c r="I86" s="186" t="s">
        <v>187</v>
      </c>
      <c r="J86" s="187" t="s">
        <v>72</v>
      </c>
      <c r="K86" s="187" t="s">
        <v>309</v>
      </c>
      <c r="L86" s="187" t="s">
        <v>165</v>
      </c>
      <c r="M86" s="114" t="s">
        <v>77</v>
      </c>
      <c r="N86" s="114" t="s">
        <v>114</v>
      </c>
      <c r="O86" s="114" t="s">
        <v>79</v>
      </c>
      <c r="P86" s="114" t="s">
        <v>170</v>
      </c>
      <c r="Q86" s="113" t="str">
        <f t="shared" si="16"/>
        <v>SAP-OSS-ASL-Bronze-DR2</v>
      </c>
      <c r="R86" s="111"/>
      <c r="S86" s="261"/>
      <c r="T86" s="265"/>
      <c r="U86" s="231">
        <v>36</v>
      </c>
      <c r="V86" s="231"/>
      <c r="W86" s="231"/>
      <c r="X86" s="197"/>
      <c r="Y86" s="272"/>
      <c r="Z86" s="208">
        <f t="shared" si="22"/>
        <v>0</v>
      </c>
    </row>
    <row r="87" spans="2:26" s="110" customFormat="1" outlineLevel="2" x14ac:dyDescent="0.25">
      <c r="B87" s="270" t="s">
        <v>457</v>
      </c>
      <c r="C87" s="185" t="s">
        <v>819</v>
      </c>
      <c r="D87" s="185" t="s">
        <v>820</v>
      </c>
      <c r="E87" s="185" t="s">
        <v>162</v>
      </c>
      <c r="F87" s="268" t="s">
        <v>220</v>
      </c>
      <c r="G87" s="323" t="s">
        <v>844</v>
      </c>
      <c r="H87" s="316" t="s">
        <v>72</v>
      </c>
      <c r="I87" s="186" t="s">
        <v>187</v>
      </c>
      <c r="J87" s="187" t="s">
        <v>72</v>
      </c>
      <c r="K87" s="187" t="s">
        <v>309</v>
      </c>
      <c r="L87" s="187" t="s">
        <v>165</v>
      </c>
      <c r="M87" s="114" t="s">
        <v>77</v>
      </c>
      <c r="N87" s="114" t="s">
        <v>114</v>
      </c>
      <c r="O87" s="114" t="s">
        <v>79</v>
      </c>
      <c r="P87" s="114" t="s">
        <v>170</v>
      </c>
      <c r="Q87" s="113" t="str">
        <f t="shared" si="16"/>
        <v>SAP-OSS-ASL-Bronze-DR2</v>
      </c>
      <c r="R87" s="111"/>
      <c r="S87" s="261"/>
      <c r="T87" s="265"/>
      <c r="U87" s="231">
        <v>36</v>
      </c>
      <c r="V87" s="231"/>
      <c r="W87" s="231"/>
      <c r="X87" s="197"/>
      <c r="Y87" s="272"/>
      <c r="Z87" s="208">
        <f t="shared" si="22"/>
        <v>0</v>
      </c>
    </row>
    <row r="88" spans="2:26" s="110" customFormat="1" outlineLevel="2" x14ac:dyDescent="0.25">
      <c r="B88" s="270" t="s">
        <v>457</v>
      </c>
      <c r="C88" s="185" t="s">
        <v>819</v>
      </c>
      <c r="D88" s="185" t="s">
        <v>820</v>
      </c>
      <c r="E88" s="185" t="s">
        <v>162</v>
      </c>
      <c r="F88" s="268" t="s">
        <v>220</v>
      </c>
      <c r="G88" s="323" t="s">
        <v>845</v>
      </c>
      <c r="H88" s="316" t="s">
        <v>72</v>
      </c>
      <c r="I88" s="186" t="s">
        <v>187</v>
      </c>
      <c r="J88" s="187" t="s">
        <v>72</v>
      </c>
      <c r="K88" s="187" t="s">
        <v>309</v>
      </c>
      <c r="L88" s="187" t="s">
        <v>165</v>
      </c>
      <c r="M88" s="114" t="s">
        <v>77</v>
      </c>
      <c r="N88" s="114" t="s">
        <v>114</v>
      </c>
      <c r="O88" s="114" t="s">
        <v>79</v>
      </c>
      <c r="P88" s="114" t="s">
        <v>170</v>
      </c>
      <c r="Q88" s="113" t="str">
        <f t="shared" si="16"/>
        <v>SAP-OSS-ASL-Bronze-DR2</v>
      </c>
      <c r="R88" s="111"/>
      <c r="S88" s="261"/>
      <c r="T88" s="265"/>
      <c r="U88" s="231">
        <v>36</v>
      </c>
      <c r="V88" s="231"/>
      <c r="W88" s="231"/>
      <c r="X88" s="197"/>
      <c r="Y88" s="272"/>
      <c r="Z88" s="208">
        <f t="shared" si="22"/>
        <v>0</v>
      </c>
    </row>
    <row r="89" spans="2:26" s="110" customFormat="1" outlineLevel="2" x14ac:dyDescent="0.25">
      <c r="B89" s="270" t="s">
        <v>457</v>
      </c>
      <c r="C89" s="185" t="s">
        <v>819</v>
      </c>
      <c r="D89" s="185" t="s">
        <v>820</v>
      </c>
      <c r="E89" s="185" t="s">
        <v>162</v>
      </c>
      <c r="F89" s="268" t="s">
        <v>223</v>
      </c>
      <c r="G89" s="323" t="s">
        <v>843</v>
      </c>
      <c r="H89" s="316" t="s">
        <v>72</v>
      </c>
      <c r="I89" s="186" t="s">
        <v>187</v>
      </c>
      <c r="J89" s="187" t="s">
        <v>72</v>
      </c>
      <c r="K89" s="187" t="s">
        <v>309</v>
      </c>
      <c r="L89" s="187" t="s">
        <v>165</v>
      </c>
      <c r="M89" s="114" t="s">
        <v>77</v>
      </c>
      <c r="N89" s="114" t="s">
        <v>116</v>
      </c>
      <c r="O89" s="114" t="s">
        <v>79</v>
      </c>
      <c r="P89" s="114" t="s">
        <v>160</v>
      </c>
      <c r="Q89" s="113" t="str">
        <f t="shared" si="16"/>
        <v>SAP-OSS-ASL-Gold-DR5</v>
      </c>
      <c r="R89" s="111"/>
      <c r="S89" s="261"/>
      <c r="T89" s="265"/>
      <c r="U89" s="231">
        <v>36</v>
      </c>
      <c r="V89" s="231"/>
      <c r="W89" s="231"/>
      <c r="X89" s="197"/>
      <c r="Y89" s="272"/>
      <c r="Z89" s="208">
        <f t="shared" si="22"/>
        <v>0</v>
      </c>
    </row>
    <row r="90" spans="2:26" s="110" customFormat="1" outlineLevel="2" x14ac:dyDescent="0.25">
      <c r="B90" s="270" t="s">
        <v>457</v>
      </c>
      <c r="C90" s="185" t="s">
        <v>819</v>
      </c>
      <c r="D90" s="185" t="s">
        <v>820</v>
      </c>
      <c r="E90" s="185" t="s">
        <v>162</v>
      </c>
      <c r="F90" s="268" t="s">
        <v>223</v>
      </c>
      <c r="G90" s="323" t="s">
        <v>844</v>
      </c>
      <c r="H90" s="316" t="s">
        <v>72</v>
      </c>
      <c r="I90" s="186" t="s">
        <v>187</v>
      </c>
      <c r="J90" s="187" t="s">
        <v>72</v>
      </c>
      <c r="K90" s="187" t="s">
        <v>309</v>
      </c>
      <c r="L90" s="187" t="s">
        <v>165</v>
      </c>
      <c r="M90" s="114" t="s">
        <v>77</v>
      </c>
      <c r="N90" s="114" t="s">
        <v>116</v>
      </c>
      <c r="O90" s="114" t="s">
        <v>79</v>
      </c>
      <c r="P90" s="114" t="s">
        <v>160</v>
      </c>
      <c r="Q90" s="113" t="str">
        <f t="shared" si="16"/>
        <v>SAP-OSS-ASL-Gold-DR5</v>
      </c>
      <c r="R90" s="111"/>
      <c r="S90" s="261"/>
      <c r="T90" s="265"/>
      <c r="U90" s="231">
        <v>36</v>
      </c>
      <c r="V90" s="231"/>
      <c r="W90" s="231"/>
      <c r="X90" s="197"/>
      <c r="Y90" s="272"/>
      <c r="Z90" s="208">
        <f t="shared" si="22"/>
        <v>0</v>
      </c>
    </row>
    <row r="91" spans="2:26" s="110" customFormat="1" outlineLevel="2" x14ac:dyDescent="0.25">
      <c r="B91" s="270" t="s">
        <v>457</v>
      </c>
      <c r="C91" s="185" t="s">
        <v>819</v>
      </c>
      <c r="D91" s="185" t="s">
        <v>820</v>
      </c>
      <c r="E91" s="185" t="s">
        <v>162</v>
      </c>
      <c r="F91" s="268" t="s">
        <v>223</v>
      </c>
      <c r="G91" s="323" t="s">
        <v>845</v>
      </c>
      <c r="H91" s="316" t="s">
        <v>72</v>
      </c>
      <c r="I91" s="186" t="s">
        <v>187</v>
      </c>
      <c r="J91" s="187" t="s">
        <v>72</v>
      </c>
      <c r="K91" s="187" t="s">
        <v>309</v>
      </c>
      <c r="L91" s="187" t="s">
        <v>165</v>
      </c>
      <c r="M91" s="114" t="s">
        <v>77</v>
      </c>
      <c r="N91" s="114" t="s">
        <v>116</v>
      </c>
      <c r="O91" s="114" t="s">
        <v>79</v>
      </c>
      <c r="P91" s="114" t="s">
        <v>160</v>
      </c>
      <c r="Q91" s="113" t="str">
        <f t="shared" si="16"/>
        <v>SAP-OSS-ASL-Gold-DR5</v>
      </c>
      <c r="R91" s="111"/>
      <c r="S91" s="261"/>
      <c r="T91" s="265"/>
      <c r="U91" s="231">
        <v>36</v>
      </c>
      <c r="V91" s="231"/>
      <c r="W91" s="231"/>
      <c r="X91" s="197"/>
      <c r="Y91" s="272"/>
      <c r="Z91" s="208">
        <f t="shared" ref="Z91:Z98" si="23">(S91*U91*Y91)</f>
        <v>0</v>
      </c>
    </row>
    <row r="92" spans="2:26" s="111" customFormat="1" outlineLevel="2" x14ac:dyDescent="0.25">
      <c r="B92" s="270" t="s">
        <v>459</v>
      </c>
      <c r="C92" s="185"/>
      <c r="D92" s="185"/>
      <c r="E92" s="185" t="s">
        <v>162</v>
      </c>
      <c r="F92" s="268" t="s">
        <v>226</v>
      </c>
      <c r="G92" s="323" t="s">
        <v>843</v>
      </c>
      <c r="H92" s="316" t="s">
        <v>72</v>
      </c>
      <c r="I92" s="186" t="s">
        <v>227</v>
      </c>
      <c r="J92" s="187" t="s">
        <v>72</v>
      </c>
      <c r="K92" s="187" t="s">
        <v>309</v>
      </c>
      <c r="L92" s="187" t="s">
        <v>165</v>
      </c>
      <c r="M92" s="114" t="s">
        <v>77</v>
      </c>
      <c r="N92" s="114" t="s">
        <v>114</v>
      </c>
      <c r="O92" s="114" t="s">
        <v>79</v>
      </c>
      <c r="P92" s="114" t="s">
        <v>166</v>
      </c>
      <c r="Q92" s="113" t="str">
        <f t="shared" si="16"/>
        <v>SAP-OSS-DSSO-Bronze-DR1</v>
      </c>
      <c r="S92" s="261"/>
      <c r="T92" s="261"/>
      <c r="U92" s="231">
        <v>36</v>
      </c>
      <c r="V92" s="231"/>
      <c r="W92" s="231"/>
      <c r="X92" s="197"/>
      <c r="Y92" s="272"/>
      <c r="Z92" s="208">
        <f t="shared" si="23"/>
        <v>0</v>
      </c>
    </row>
    <row r="93" spans="2:26" s="111" customFormat="1" outlineLevel="2" x14ac:dyDescent="0.25">
      <c r="B93" s="270" t="s">
        <v>459</v>
      </c>
      <c r="C93" s="185"/>
      <c r="D93" s="185"/>
      <c r="E93" s="185" t="s">
        <v>162</v>
      </c>
      <c r="F93" s="268" t="s">
        <v>226</v>
      </c>
      <c r="G93" s="323" t="s">
        <v>844</v>
      </c>
      <c r="H93" s="316" t="s">
        <v>72</v>
      </c>
      <c r="I93" s="186" t="s">
        <v>227</v>
      </c>
      <c r="J93" s="187" t="s">
        <v>72</v>
      </c>
      <c r="K93" s="187" t="s">
        <v>309</v>
      </c>
      <c r="L93" s="187" t="s">
        <v>165</v>
      </c>
      <c r="M93" s="114" t="s">
        <v>77</v>
      </c>
      <c r="N93" s="114" t="s">
        <v>114</v>
      </c>
      <c r="O93" s="114" t="s">
        <v>79</v>
      </c>
      <c r="P93" s="114" t="s">
        <v>166</v>
      </c>
      <c r="Q93" s="113" t="str">
        <f t="shared" si="16"/>
        <v>SAP-OSS-DSSO-Bronze-DR1</v>
      </c>
      <c r="S93" s="261"/>
      <c r="T93" s="261"/>
      <c r="U93" s="231">
        <v>36</v>
      </c>
      <c r="V93" s="231"/>
      <c r="W93" s="231"/>
      <c r="X93" s="197"/>
      <c r="Y93" s="272"/>
      <c r="Z93" s="208">
        <f t="shared" si="23"/>
        <v>0</v>
      </c>
    </row>
    <row r="94" spans="2:26" s="111" customFormat="1" outlineLevel="2" x14ac:dyDescent="0.25">
      <c r="B94" s="270" t="s">
        <v>459</v>
      </c>
      <c r="C94" s="185"/>
      <c r="D94" s="185"/>
      <c r="E94" s="185" t="s">
        <v>162</v>
      </c>
      <c r="F94" s="268" t="s">
        <v>226</v>
      </c>
      <c r="G94" s="323" t="s">
        <v>845</v>
      </c>
      <c r="H94" s="316" t="s">
        <v>72</v>
      </c>
      <c r="I94" s="186" t="s">
        <v>227</v>
      </c>
      <c r="J94" s="187" t="s">
        <v>72</v>
      </c>
      <c r="K94" s="187" t="s">
        <v>309</v>
      </c>
      <c r="L94" s="187" t="s">
        <v>165</v>
      </c>
      <c r="M94" s="114" t="s">
        <v>77</v>
      </c>
      <c r="N94" s="114" t="s">
        <v>114</v>
      </c>
      <c r="O94" s="114" t="s">
        <v>79</v>
      </c>
      <c r="P94" s="114" t="s">
        <v>166</v>
      </c>
      <c r="Q94" s="113" t="str">
        <f t="shared" si="16"/>
        <v>SAP-OSS-DSSO-Bronze-DR1</v>
      </c>
      <c r="S94" s="261"/>
      <c r="T94" s="261"/>
      <c r="U94" s="231">
        <v>36</v>
      </c>
      <c r="V94" s="231"/>
      <c r="W94" s="231"/>
      <c r="X94" s="197"/>
      <c r="Y94" s="272"/>
      <c r="Z94" s="208">
        <f t="shared" ref="Z94:Z95" si="24">(S94*U94*Y94)</f>
        <v>0</v>
      </c>
    </row>
    <row r="95" spans="2:26" s="111" customFormat="1" outlineLevel="2" x14ac:dyDescent="0.25">
      <c r="B95" s="270" t="s">
        <v>459</v>
      </c>
      <c r="C95" s="185"/>
      <c r="D95" s="185"/>
      <c r="E95" s="185" t="s">
        <v>162</v>
      </c>
      <c r="F95" s="268" t="s">
        <v>230</v>
      </c>
      <c r="G95" s="323" t="s">
        <v>843</v>
      </c>
      <c r="H95" s="316" t="s">
        <v>72</v>
      </c>
      <c r="I95" s="186" t="s">
        <v>227</v>
      </c>
      <c r="J95" s="187" t="s">
        <v>72</v>
      </c>
      <c r="K95" s="187" t="s">
        <v>309</v>
      </c>
      <c r="L95" s="187" t="s">
        <v>165</v>
      </c>
      <c r="M95" s="114" t="s">
        <v>77</v>
      </c>
      <c r="N95" s="114" t="s">
        <v>114</v>
      </c>
      <c r="O95" s="114" t="s">
        <v>79</v>
      </c>
      <c r="P95" s="114" t="s">
        <v>170</v>
      </c>
      <c r="Q95" s="113" t="str">
        <f t="shared" si="16"/>
        <v>SAP-OSS-DSSO-Bronze-DR2</v>
      </c>
      <c r="S95" s="261"/>
      <c r="T95" s="261"/>
      <c r="U95" s="231">
        <v>36</v>
      </c>
      <c r="V95" s="231"/>
      <c r="W95" s="231"/>
      <c r="X95" s="197"/>
      <c r="Y95" s="272"/>
      <c r="Z95" s="208">
        <f t="shared" si="24"/>
        <v>0</v>
      </c>
    </row>
    <row r="96" spans="2:26" s="111" customFormat="1" outlineLevel="2" x14ac:dyDescent="0.25">
      <c r="B96" s="270" t="s">
        <v>459</v>
      </c>
      <c r="C96" s="185"/>
      <c r="D96" s="185"/>
      <c r="E96" s="185" t="s">
        <v>162</v>
      </c>
      <c r="F96" s="268" t="s">
        <v>230</v>
      </c>
      <c r="G96" s="323" t="s">
        <v>844</v>
      </c>
      <c r="H96" s="316" t="s">
        <v>72</v>
      </c>
      <c r="I96" s="186" t="s">
        <v>227</v>
      </c>
      <c r="J96" s="187" t="s">
        <v>72</v>
      </c>
      <c r="K96" s="187" t="s">
        <v>309</v>
      </c>
      <c r="L96" s="187" t="s">
        <v>165</v>
      </c>
      <c r="M96" s="114" t="s">
        <v>77</v>
      </c>
      <c r="N96" s="114" t="s">
        <v>114</v>
      </c>
      <c r="O96" s="114" t="s">
        <v>79</v>
      </c>
      <c r="P96" s="114" t="s">
        <v>170</v>
      </c>
      <c r="Q96" s="113" t="str">
        <f t="shared" si="16"/>
        <v>SAP-OSS-DSSO-Bronze-DR2</v>
      </c>
      <c r="S96" s="261"/>
      <c r="T96" s="261"/>
      <c r="U96" s="231">
        <v>36</v>
      </c>
      <c r="V96" s="231"/>
      <c r="W96" s="231"/>
      <c r="X96" s="197"/>
      <c r="Y96" s="272"/>
      <c r="Z96" s="208">
        <f t="shared" ref="Z96:Z97" si="25">(S96*U96*Y96)</f>
        <v>0</v>
      </c>
    </row>
    <row r="97" spans="2:26" s="111" customFormat="1" outlineLevel="2" x14ac:dyDescent="0.25">
      <c r="B97" s="270" t="s">
        <v>459</v>
      </c>
      <c r="C97" s="185"/>
      <c r="D97" s="185"/>
      <c r="E97" s="185" t="s">
        <v>162</v>
      </c>
      <c r="F97" s="268" t="s">
        <v>230</v>
      </c>
      <c r="G97" s="323" t="s">
        <v>845</v>
      </c>
      <c r="H97" s="316" t="s">
        <v>72</v>
      </c>
      <c r="I97" s="186" t="s">
        <v>227</v>
      </c>
      <c r="J97" s="187" t="s">
        <v>72</v>
      </c>
      <c r="K97" s="187" t="s">
        <v>309</v>
      </c>
      <c r="L97" s="187" t="s">
        <v>165</v>
      </c>
      <c r="M97" s="114" t="s">
        <v>77</v>
      </c>
      <c r="N97" s="114" t="s">
        <v>114</v>
      </c>
      <c r="O97" s="114" t="s">
        <v>79</v>
      </c>
      <c r="P97" s="114" t="s">
        <v>170</v>
      </c>
      <c r="Q97" s="113" t="str">
        <f t="shared" si="16"/>
        <v>SAP-OSS-DSSO-Bronze-DR2</v>
      </c>
      <c r="S97" s="261"/>
      <c r="T97" s="261"/>
      <c r="U97" s="231">
        <v>36</v>
      </c>
      <c r="V97" s="231"/>
      <c r="W97" s="231"/>
      <c r="X97" s="197"/>
      <c r="Y97" s="272"/>
      <c r="Z97" s="208">
        <f t="shared" si="25"/>
        <v>0</v>
      </c>
    </row>
    <row r="98" spans="2:26" s="111" customFormat="1" outlineLevel="2" x14ac:dyDescent="0.25">
      <c r="B98" s="270" t="s">
        <v>459</v>
      </c>
      <c r="C98" s="185"/>
      <c r="D98" s="185"/>
      <c r="E98" s="185" t="s">
        <v>162</v>
      </c>
      <c r="F98" s="268" t="s">
        <v>233</v>
      </c>
      <c r="G98" s="323" t="s">
        <v>843</v>
      </c>
      <c r="H98" s="316" t="s">
        <v>72</v>
      </c>
      <c r="I98" s="186" t="s">
        <v>227</v>
      </c>
      <c r="J98" s="187" t="s">
        <v>72</v>
      </c>
      <c r="K98" s="187" t="s">
        <v>309</v>
      </c>
      <c r="L98" s="187" t="s">
        <v>165</v>
      </c>
      <c r="M98" s="114" t="s">
        <v>77</v>
      </c>
      <c r="N98" s="114" t="s">
        <v>116</v>
      </c>
      <c r="O98" s="114" t="s">
        <v>79</v>
      </c>
      <c r="P98" s="114" t="s">
        <v>160</v>
      </c>
      <c r="Q98" s="113" t="str">
        <f t="shared" si="16"/>
        <v>SAP-OSS-DSSO-Gold-DR5</v>
      </c>
      <c r="S98" s="261"/>
      <c r="T98" s="261"/>
      <c r="U98" s="231">
        <v>36</v>
      </c>
      <c r="V98" s="231"/>
      <c r="W98" s="231"/>
      <c r="X98" s="197"/>
      <c r="Y98" s="272"/>
      <c r="Z98" s="208">
        <f t="shared" si="23"/>
        <v>0</v>
      </c>
    </row>
    <row r="99" spans="2:26" s="111" customFormat="1" outlineLevel="2" x14ac:dyDescent="0.25">
      <c r="B99" s="270" t="s">
        <v>459</v>
      </c>
      <c r="C99" s="185"/>
      <c r="D99" s="185"/>
      <c r="E99" s="185" t="s">
        <v>162</v>
      </c>
      <c r="F99" s="268" t="s">
        <v>233</v>
      </c>
      <c r="G99" s="323" t="s">
        <v>844</v>
      </c>
      <c r="H99" s="316" t="s">
        <v>72</v>
      </c>
      <c r="I99" s="186" t="s">
        <v>227</v>
      </c>
      <c r="J99" s="187" t="s">
        <v>72</v>
      </c>
      <c r="K99" s="187" t="s">
        <v>309</v>
      </c>
      <c r="L99" s="187" t="s">
        <v>165</v>
      </c>
      <c r="M99" s="114" t="s">
        <v>77</v>
      </c>
      <c r="N99" s="114" t="s">
        <v>116</v>
      </c>
      <c r="O99" s="114" t="s">
        <v>79</v>
      </c>
      <c r="P99" s="114" t="s">
        <v>160</v>
      </c>
      <c r="Q99" s="113" t="str">
        <f t="shared" si="16"/>
        <v>SAP-OSS-DSSO-Gold-DR5</v>
      </c>
      <c r="S99" s="261"/>
      <c r="T99" s="261"/>
      <c r="U99" s="231">
        <v>36</v>
      </c>
      <c r="V99" s="231"/>
      <c r="W99" s="231"/>
      <c r="X99" s="197"/>
      <c r="Y99" s="272"/>
      <c r="Z99" s="208">
        <f t="shared" ref="Z99" si="26">(S99*U99*Y99)</f>
        <v>0</v>
      </c>
    </row>
    <row r="100" spans="2:26" s="111" customFormat="1" outlineLevel="2" x14ac:dyDescent="0.25">
      <c r="B100" s="270" t="s">
        <v>459</v>
      </c>
      <c r="C100" s="185"/>
      <c r="D100" s="185"/>
      <c r="E100" s="185" t="s">
        <v>162</v>
      </c>
      <c r="F100" s="268" t="s">
        <v>233</v>
      </c>
      <c r="G100" s="323" t="s">
        <v>845</v>
      </c>
      <c r="H100" s="316" t="s">
        <v>72</v>
      </c>
      <c r="I100" s="186" t="s">
        <v>227</v>
      </c>
      <c r="J100" s="187" t="s">
        <v>72</v>
      </c>
      <c r="K100" s="187" t="s">
        <v>309</v>
      </c>
      <c r="L100" s="187" t="s">
        <v>165</v>
      </c>
      <c r="M100" s="114" t="s">
        <v>77</v>
      </c>
      <c r="N100" s="114" t="s">
        <v>116</v>
      </c>
      <c r="O100" s="114" t="s">
        <v>79</v>
      </c>
      <c r="P100" s="114" t="s">
        <v>160</v>
      </c>
      <c r="Q100" s="113" t="str">
        <f t="shared" si="16"/>
        <v>SAP-OSS-DSSO-Gold-DR5</v>
      </c>
      <c r="S100" s="261"/>
      <c r="T100" s="261"/>
      <c r="U100" s="231">
        <v>36</v>
      </c>
      <c r="V100" s="231"/>
      <c r="W100" s="231"/>
      <c r="X100" s="197"/>
      <c r="Y100" s="272"/>
      <c r="Z100" s="208">
        <f t="shared" si="12"/>
        <v>0</v>
      </c>
    </row>
    <row r="101" spans="2:26" s="110" customFormat="1" outlineLevel="1" x14ac:dyDescent="0.25">
      <c r="B101" s="190"/>
      <c r="C101" s="190"/>
      <c r="D101" s="190"/>
      <c r="E101" s="190"/>
      <c r="F101" s="191" t="str">
        <f>"Zwischensumme "&amp;E39</f>
        <v>Zwischensumme Optionales Standard-Sizing</v>
      </c>
      <c r="G101" s="310"/>
      <c r="H101" s="192"/>
      <c r="I101" s="190"/>
      <c r="J101" s="192"/>
      <c r="K101" s="192"/>
      <c r="L101" s="192"/>
      <c r="M101" s="193"/>
      <c r="N101" s="194"/>
      <c r="O101" s="194"/>
      <c r="P101" s="193"/>
      <c r="Q101" s="225"/>
      <c r="S101" s="273"/>
      <c r="T101" s="273"/>
      <c r="U101" s="273"/>
      <c r="V101" s="273"/>
      <c r="W101" s="273"/>
      <c r="X101" s="190"/>
      <c r="Y101" s="273"/>
      <c r="Z101" s="209">
        <f>SUM(Z37:Z100)</f>
        <v>0</v>
      </c>
    </row>
    <row r="102" spans="2:26" s="111" customFormat="1" outlineLevel="2" x14ac:dyDescent="0.25">
      <c r="B102" s="270" t="s">
        <v>846</v>
      </c>
      <c r="C102" s="185"/>
      <c r="D102" s="185"/>
      <c r="E102" s="185" t="s">
        <v>236</v>
      </c>
      <c r="F102" s="279" t="s">
        <v>847</v>
      </c>
      <c r="G102" s="279"/>
      <c r="H102" s="314" t="s">
        <v>72</v>
      </c>
      <c r="I102" s="186" t="s">
        <v>848</v>
      </c>
      <c r="J102" s="187" t="s">
        <v>74</v>
      </c>
      <c r="K102" s="187" t="s">
        <v>309</v>
      </c>
      <c r="L102" s="187" t="s">
        <v>165</v>
      </c>
      <c r="M102" s="114" t="s">
        <v>77</v>
      </c>
      <c r="N102" s="114" t="s">
        <v>243</v>
      </c>
      <c r="O102" s="114"/>
      <c r="P102" s="114"/>
      <c r="Q102" s="113" t="str">
        <f t="shared" si="10"/>
        <v>IAM-OSS-VWM-Silber</v>
      </c>
      <c r="S102" s="261">
        <v>2</v>
      </c>
      <c r="T102" s="265">
        <v>1</v>
      </c>
      <c r="U102" s="231"/>
      <c r="V102" s="231"/>
      <c r="W102" s="231"/>
      <c r="X102" s="197"/>
      <c r="Y102" s="272"/>
      <c r="Z102" s="208">
        <f t="shared" si="12"/>
        <v>0</v>
      </c>
    </row>
    <row r="103" spans="2:26" s="111" customFormat="1" outlineLevel="2" x14ac:dyDescent="0.25">
      <c r="B103" s="270" t="s">
        <v>849</v>
      </c>
      <c r="C103" s="185"/>
      <c r="D103" s="185"/>
      <c r="E103" s="185" t="s">
        <v>236</v>
      </c>
      <c r="F103" s="279" t="s">
        <v>850</v>
      </c>
      <c r="G103" s="279"/>
      <c r="H103" s="314" t="s">
        <v>72</v>
      </c>
      <c r="I103" s="186" t="s">
        <v>848</v>
      </c>
      <c r="J103" s="187" t="s">
        <v>74</v>
      </c>
      <c r="K103" s="187" t="s">
        <v>309</v>
      </c>
      <c r="L103" s="187" t="s">
        <v>165</v>
      </c>
      <c r="M103" s="114" t="s">
        <v>77</v>
      </c>
      <c r="N103" s="114" t="s">
        <v>116</v>
      </c>
      <c r="O103" s="114"/>
      <c r="P103" s="114"/>
      <c r="Q103" s="113" t="str">
        <f t="shared" si="10"/>
        <v>IAM-OSS-VWM-Gold</v>
      </c>
      <c r="S103" s="261">
        <v>6</v>
      </c>
      <c r="T103" s="265">
        <v>1</v>
      </c>
      <c r="U103" s="231"/>
      <c r="V103" s="231"/>
      <c r="W103" s="231"/>
      <c r="X103" s="197"/>
      <c r="Y103" s="272"/>
      <c r="Z103" s="208">
        <f t="shared" si="12"/>
        <v>0</v>
      </c>
    </row>
    <row r="104" spans="2:26" s="111" customFormat="1" outlineLevel="2" x14ac:dyDescent="0.25">
      <c r="B104" s="270" t="s">
        <v>851</v>
      </c>
      <c r="C104" s="185"/>
      <c r="D104" s="185"/>
      <c r="E104" s="185" t="s">
        <v>236</v>
      </c>
      <c r="F104" s="279" t="s">
        <v>852</v>
      </c>
      <c r="G104" s="279"/>
      <c r="H104" s="314" t="s">
        <v>72</v>
      </c>
      <c r="I104" s="186" t="s">
        <v>853</v>
      </c>
      <c r="J104" s="187" t="s">
        <v>74</v>
      </c>
      <c r="K104" s="187" t="s">
        <v>309</v>
      </c>
      <c r="L104" s="187" t="s">
        <v>165</v>
      </c>
      <c r="M104" s="114" t="s">
        <v>77</v>
      </c>
      <c r="N104" s="114" t="s">
        <v>116</v>
      </c>
      <c r="O104" s="114"/>
      <c r="P104" s="114"/>
      <c r="Q104" s="113" t="str">
        <f t="shared" si="10"/>
        <v>IAM-OSS-VWL-Gold</v>
      </c>
      <c r="S104" s="261">
        <v>5</v>
      </c>
      <c r="T104" s="265">
        <v>1</v>
      </c>
      <c r="U104" s="231"/>
      <c r="V104" s="231"/>
      <c r="W104" s="231"/>
      <c r="X104" s="197"/>
      <c r="Y104" s="272"/>
      <c r="Z104" s="208">
        <f t="shared" si="12"/>
        <v>0</v>
      </c>
    </row>
    <row r="105" spans="2:26" s="111" customFormat="1" outlineLevel="2" x14ac:dyDescent="0.25">
      <c r="B105" s="270"/>
      <c r="C105" s="185"/>
      <c r="D105" s="185"/>
      <c r="E105" s="185" t="s">
        <v>236</v>
      </c>
      <c r="F105" s="280" t="s">
        <v>854</v>
      </c>
      <c r="G105" s="280"/>
      <c r="H105" s="317"/>
      <c r="I105" s="186"/>
      <c r="J105" s="187"/>
      <c r="K105" s="187" t="s">
        <v>309</v>
      </c>
      <c r="L105" s="187"/>
      <c r="M105" s="114"/>
      <c r="N105" s="114"/>
      <c r="O105" s="114"/>
      <c r="P105" s="114"/>
      <c r="Q105" s="113"/>
      <c r="S105" s="261"/>
      <c r="T105" s="265"/>
      <c r="U105" s="231"/>
      <c r="V105" s="231"/>
      <c r="W105" s="231"/>
      <c r="X105" s="197"/>
      <c r="Y105" s="272"/>
      <c r="Z105" s="208">
        <f t="shared" si="12"/>
        <v>0</v>
      </c>
    </row>
    <row r="106" spans="2:26" s="110" customFormat="1" outlineLevel="1" x14ac:dyDescent="0.25">
      <c r="B106" s="190"/>
      <c r="C106" s="190"/>
      <c r="D106" s="190"/>
      <c r="E106" s="190"/>
      <c r="F106" s="191" t="str">
        <f>"Zwischensumme "&amp;E102</f>
        <v>Zwischensumme Add-on Standard-Sizing</v>
      </c>
      <c r="G106" s="310"/>
      <c r="H106" s="192"/>
      <c r="I106" s="190"/>
      <c r="J106" s="192"/>
      <c r="K106" s="192"/>
      <c r="L106" s="192"/>
      <c r="M106" s="193"/>
      <c r="N106" s="194"/>
      <c r="O106" s="194"/>
      <c r="P106" s="193"/>
      <c r="Q106" s="225"/>
      <c r="S106" s="273"/>
      <c r="T106" s="273"/>
      <c r="U106" s="273"/>
      <c r="V106" s="273"/>
      <c r="W106" s="273"/>
      <c r="X106" s="190"/>
      <c r="Y106" s="273"/>
      <c r="Z106" s="209">
        <f>SUM(Z38:Z100)</f>
        <v>0</v>
      </c>
    </row>
    <row r="107" spans="2:26" s="111" customFormat="1" outlineLevel="2" x14ac:dyDescent="0.3">
      <c r="B107" s="270" t="s">
        <v>855</v>
      </c>
      <c r="C107" s="185" t="s">
        <v>819</v>
      </c>
      <c r="D107" s="185" t="s">
        <v>820</v>
      </c>
      <c r="E107" s="185" t="s">
        <v>856</v>
      </c>
      <c r="F107" s="269" t="s">
        <v>857</v>
      </c>
      <c r="G107" s="293"/>
      <c r="H107" s="322" t="s">
        <v>74</v>
      </c>
      <c r="I107" s="186" t="s">
        <v>285</v>
      </c>
      <c r="J107" s="187" t="s">
        <v>72</v>
      </c>
      <c r="K107" s="187" t="s">
        <v>309</v>
      </c>
      <c r="L107" s="187" t="s">
        <v>286</v>
      </c>
      <c r="M107" s="114" t="s">
        <v>77</v>
      </c>
      <c r="N107" s="114" t="s">
        <v>116</v>
      </c>
      <c r="O107" s="114" t="s">
        <v>79</v>
      </c>
      <c r="P107" s="114" t="s">
        <v>858</v>
      </c>
      <c r="Q107" s="113" t="str">
        <f t="shared" ref="Q107:Q108" si="27">I107&amp;"-"&amp;N107</f>
        <v>SAP-SU-RAM-Gold</v>
      </c>
      <c r="S107" s="261"/>
      <c r="T107" s="265"/>
      <c r="U107" s="231">
        <v>36</v>
      </c>
      <c r="V107" s="231"/>
      <c r="W107" s="231"/>
      <c r="X107" s="197"/>
      <c r="Y107" s="272"/>
      <c r="Z107" s="208">
        <f>(S107*U107*Y107)</f>
        <v>0</v>
      </c>
    </row>
    <row r="108" spans="2:26" s="110" customFormat="1" outlineLevel="1" x14ac:dyDescent="0.3">
      <c r="B108" s="270" t="s">
        <v>859</v>
      </c>
      <c r="C108" s="190"/>
      <c r="D108" s="190"/>
      <c r="E108" s="185" t="s">
        <v>856</v>
      </c>
      <c r="F108" s="269" t="s">
        <v>860</v>
      </c>
      <c r="G108" s="293"/>
      <c r="H108" s="322" t="s">
        <v>74</v>
      </c>
      <c r="I108" s="186" t="s">
        <v>293</v>
      </c>
      <c r="J108" s="187" t="s">
        <v>72</v>
      </c>
      <c r="K108" s="187" t="s">
        <v>309</v>
      </c>
      <c r="L108" s="187" t="s">
        <v>286</v>
      </c>
      <c r="M108" s="114" t="s">
        <v>77</v>
      </c>
      <c r="N108" s="114" t="s">
        <v>116</v>
      </c>
      <c r="O108" s="114" t="s">
        <v>79</v>
      </c>
      <c r="P108" s="114" t="s">
        <v>858</v>
      </c>
      <c r="Q108" s="113" t="str">
        <f t="shared" si="27"/>
        <v>SAP-SU-STO-Gold</v>
      </c>
      <c r="S108" s="261"/>
      <c r="T108" s="265"/>
      <c r="U108" s="231">
        <v>36</v>
      </c>
      <c r="V108" s="231"/>
      <c r="W108" s="231"/>
      <c r="X108" s="197"/>
      <c r="Y108" s="272"/>
      <c r="Z108" s="208">
        <f>(S108*U108*Y108)</f>
        <v>0</v>
      </c>
    </row>
    <row r="109" spans="2:26" s="110" customFormat="1" outlineLevel="1" x14ac:dyDescent="0.25">
      <c r="B109" s="190"/>
      <c r="C109" s="189"/>
      <c r="D109" s="189"/>
      <c r="E109" s="190"/>
      <c r="F109" s="191" t="str">
        <f>"Zwischensumme "&amp;E107</f>
        <v>Zwischensumme Scale-Up</v>
      </c>
      <c r="G109" s="310"/>
      <c r="H109" s="192"/>
      <c r="I109" s="190"/>
      <c r="J109" s="192"/>
      <c r="K109" s="192"/>
      <c r="L109" s="192"/>
      <c r="M109" s="193"/>
      <c r="N109" s="194"/>
      <c r="O109" s="194"/>
      <c r="P109" s="193"/>
      <c r="Q109" s="193"/>
      <c r="S109" s="276"/>
      <c r="T109" s="262"/>
      <c r="U109" s="192"/>
      <c r="V109" s="192"/>
      <c r="W109" s="192"/>
      <c r="X109" s="190"/>
      <c r="Y109" s="273"/>
      <c r="Z109" s="209">
        <f>SUM(Z107:Z108)</f>
        <v>0</v>
      </c>
    </row>
    <row r="110" spans="2:26" ht="15" thickBot="1" x14ac:dyDescent="0.35">
      <c r="F110" s="690" t="s">
        <v>325</v>
      </c>
      <c r="G110" s="690"/>
      <c r="H110" s="690"/>
      <c r="I110" s="690"/>
      <c r="J110" s="188"/>
      <c r="K110" s="188"/>
      <c r="L110" s="690"/>
      <c r="M110" s="690"/>
      <c r="N110" s="690"/>
      <c r="O110" s="690"/>
      <c r="P110" s="690"/>
      <c r="Q110" s="690"/>
      <c r="R110" s="110"/>
      <c r="S110" s="94"/>
      <c r="T110" s="94"/>
      <c r="U110" s="94"/>
      <c r="V110" s="94"/>
      <c r="W110" s="94"/>
      <c r="X110" s="94"/>
      <c r="Y110" s="94"/>
      <c r="Z110" s="157">
        <f>SUM(Z19,Z34,Z36,Z106,Z109)</f>
        <v>0</v>
      </c>
    </row>
    <row r="111" spans="2:26" ht="15" thickTop="1" x14ac:dyDescent="0.3">
      <c r="S111" s="23"/>
      <c r="T111" s="23"/>
      <c r="U111" s="23"/>
      <c r="V111" s="23"/>
      <c r="W111" s="23"/>
      <c r="X111" s="23"/>
      <c r="Y111" s="23"/>
      <c r="Z111" s="23"/>
    </row>
    <row r="112" spans="2:26" s="110" customFormat="1" ht="28.8" x14ac:dyDescent="0.25">
      <c r="B112" s="238" t="s">
        <v>36</v>
      </c>
      <c r="C112" s="239" t="s">
        <v>37</v>
      </c>
      <c r="D112" s="239" t="s">
        <v>38</v>
      </c>
      <c r="E112" s="240" t="s">
        <v>39</v>
      </c>
      <c r="F112" s="241" t="s">
        <v>326</v>
      </c>
      <c r="G112" s="241"/>
      <c r="H112" s="318"/>
      <c r="I112" s="242" t="s">
        <v>327</v>
      </c>
      <c r="J112" s="242"/>
      <c r="K112" s="242"/>
      <c r="L112" s="243" t="s">
        <v>45</v>
      </c>
      <c r="M112" s="243" t="s">
        <v>328</v>
      </c>
      <c r="N112" s="244"/>
      <c r="O112" s="244"/>
      <c r="P112" s="244"/>
      <c r="Q112" s="245" t="s">
        <v>50</v>
      </c>
      <c r="S112" s="246" t="s">
        <v>52</v>
      </c>
      <c r="T112" s="264"/>
      <c r="U112" s="247"/>
      <c r="V112" s="247"/>
      <c r="W112" s="247"/>
      <c r="X112" s="250"/>
      <c r="Y112" s="248" t="s">
        <v>329</v>
      </c>
      <c r="Z112" s="254" t="s">
        <v>815</v>
      </c>
    </row>
    <row r="113" spans="2:26" s="110" customFormat="1" x14ac:dyDescent="0.25">
      <c r="B113" s="295"/>
      <c r="C113" s="296"/>
      <c r="D113" s="296"/>
      <c r="E113" s="297"/>
      <c r="F113" s="303" t="s">
        <v>861</v>
      </c>
      <c r="G113" s="298"/>
      <c r="H113" s="319"/>
      <c r="I113" s="299"/>
      <c r="J113" s="299"/>
      <c r="K113" s="299"/>
      <c r="L113" s="300"/>
      <c r="M113" s="300"/>
      <c r="N113" s="301"/>
      <c r="O113" s="301"/>
      <c r="P113" s="301"/>
      <c r="Q113" s="302"/>
      <c r="S113" s="304"/>
      <c r="T113" s="305"/>
      <c r="U113" s="306"/>
      <c r="V113" s="306"/>
      <c r="W113" s="306"/>
      <c r="X113" s="307"/>
      <c r="Y113" s="308"/>
      <c r="Z113" s="309"/>
    </row>
    <row r="114" spans="2:26" s="111" customFormat="1" outlineLevel="2" x14ac:dyDescent="0.3">
      <c r="B114" s="224" t="s">
        <v>102</v>
      </c>
      <c r="C114" s="185" t="s">
        <v>819</v>
      </c>
      <c r="D114" s="185" t="s">
        <v>331</v>
      </c>
      <c r="E114" s="185" t="s">
        <v>326</v>
      </c>
      <c r="F114" s="185" t="s">
        <v>333</v>
      </c>
      <c r="G114" s="185"/>
      <c r="H114" s="114"/>
      <c r="I114" s="186" t="s">
        <v>334</v>
      </c>
      <c r="J114" s="185" t="s">
        <v>74</v>
      </c>
      <c r="K114" s="185" t="s">
        <v>309</v>
      </c>
      <c r="L114" s="185" t="s">
        <v>335</v>
      </c>
      <c r="M114" s="185" t="s">
        <v>336</v>
      </c>
      <c r="N114" s="196"/>
      <c r="O114" s="196"/>
      <c r="P114" s="196"/>
      <c r="Q114" s="252" t="str">
        <f>I114</f>
        <v>SR-SI-SB</v>
      </c>
      <c r="R114" s="98"/>
      <c r="S114" s="255"/>
      <c r="T114" s="256" t="s">
        <v>30</v>
      </c>
      <c r="U114" s="256" t="s">
        <v>30</v>
      </c>
      <c r="V114" s="256"/>
      <c r="W114" s="256"/>
      <c r="X114" s="195"/>
      <c r="Y114" s="253"/>
      <c r="Z114" s="257"/>
    </row>
    <row r="115" spans="2:26" s="111" customFormat="1" outlineLevel="2" x14ac:dyDescent="0.3">
      <c r="B115" s="224" t="s">
        <v>109</v>
      </c>
      <c r="C115" s="185" t="s">
        <v>819</v>
      </c>
      <c r="D115" s="185" t="s">
        <v>331</v>
      </c>
      <c r="E115" s="185" t="s">
        <v>326</v>
      </c>
      <c r="F115" s="185" t="s">
        <v>338</v>
      </c>
      <c r="G115" s="185"/>
      <c r="H115" s="114"/>
      <c r="I115" s="186" t="s">
        <v>339</v>
      </c>
      <c r="J115" s="185" t="s">
        <v>74</v>
      </c>
      <c r="K115" s="185" t="s">
        <v>309</v>
      </c>
      <c r="L115" s="185" t="s">
        <v>335</v>
      </c>
      <c r="M115" s="185" t="s">
        <v>336</v>
      </c>
      <c r="N115" s="196"/>
      <c r="O115" s="196"/>
      <c r="P115" s="196"/>
      <c r="Q115" s="252" t="str">
        <f>I115</f>
        <v>SR-SI-SR</v>
      </c>
      <c r="R115" s="98"/>
      <c r="S115" s="255"/>
      <c r="T115" s="256" t="s">
        <v>30</v>
      </c>
      <c r="U115" s="256" t="s">
        <v>30</v>
      </c>
      <c r="V115" s="256"/>
      <c r="W115" s="256"/>
      <c r="X115" s="195"/>
      <c r="Y115" s="253"/>
      <c r="Z115" s="257"/>
    </row>
    <row r="116" spans="2:26" s="111" customFormat="1" outlineLevel="2" x14ac:dyDescent="0.3">
      <c r="B116" s="224" t="s">
        <v>115</v>
      </c>
      <c r="C116" s="185" t="s">
        <v>819</v>
      </c>
      <c r="D116" s="185" t="s">
        <v>331</v>
      </c>
      <c r="E116" s="185" t="s">
        <v>326</v>
      </c>
      <c r="F116" s="185" t="s">
        <v>341</v>
      </c>
      <c r="G116" s="185"/>
      <c r="H116" s="114"/>
      <c r="I116" s="186" t="s">
        <v>342</v>
      </c>
      <c r="J116" s="185" t="s">
        <v>74</v>
      </c>
      <c r="K116" s="185" t="s">
        <v>309</v>
      </c>
      <c r="L116" s="185" t="s">
        <v>335</v>
      </c>
      <c r="M116" s="251" t="s">
        <v>336</v>
      </c>
      <c r="N116" s="196"/>
      <c r="O116" s="196"/>
      <c r="P116" s="196"/>
      <c r="Q116" s="252" t="str">
        <f>I116</f>
        <v>SR-SI-FW</v>
      </c>
      <c r="R116" s="98"/>
      <c r="S116" s="255"/>
      <c r="T116" s="256" t="s">
        <v>30</v>
      </c>
      <c r="U116" s="256" t="s">
        <v>30</v>
      </c>
      <c r="V116" s="256"/>
      <c r="W116" s="256"/>
      <c r="X116" s="195"/>
      <c r="Y116" s="253"/>
      <c r="Z116" s="257"/>
    </row>
    <row r="117" spans="2:26" s="111" customFormat="1" outlineLevel="2" x14ac:dyDescent="0.3">
      <c r="B117" s="224" t="s">
        <v>466</v>
      </c>
      <c r="C117" s="185"/>
      <c r="D117" s="185"/>
      <c r="E117" s="185" t="s">
        <v>326</v>
      </c>
      <c r="F117" s="185" t="s">
        <v>344</v>
      </c>
      <c r="G117" s="185"/>
      <c r="H117" s="114"/>
      <c r="I117" s="186" t="s">
        <v>345</v>
      </c>
      <c r="J117" s="185" t="s">
        <v>74</v>
      </c>
      <c r="K117" s="185" t="s">
        <v>309</v>
      </c>
      <c r="L117" s="185" t="s">
        <v>335</v>
      </c>
      <c r="M117" s="251" t="s">
        <v>336</v>
      </c>
      <c r="N117" s="196"/>
      <c r="O117" s="196"/>
      <c r="P117" s="196"/>
      <c r="Q117" s="252" t="str">
        <f t="shared" ref="Q117:Q118" si="28">I117</f>
        <v>SR-SI-SU</v>
      </c>
      <c r="R117" s="98"/>
      <c r="S117" s="255"/>
      <c r="T117" s="256" t="s">
        <v>30</v>
      </c>
      <c r="U117" s="256" t="s">
        <v>30</v>
      </c>
      <c r="V117" s="256"/>
      <c r="W117" s="256"/>
      <c r="X117" s="195"/>
      <c r="Y117" s="253"/>
      <c r="Z117" s="257"/>
    </row>
    <row r="118" spans="2:26" s="111" customFormat="1" outlineLevel="2" x14ac:dyDescent="0.3">
      <c r="B118" s="224" t="s">
        <v>467</v>
      </c>
      <c r="C118" s="185"/>
      <c r="D118" s="185"/>
      <c r="E118" s="185" t="s">
        <v>326</v>
      </c>
      <c r="F118" s="185" t="s">
        <v>347</v>
      </c>
      <c r="G118" s="185"/>
      <c r="H118" s="114"/>
      <c r="I118" s="186" t="s">
        <v>348</v>
      </c>
      <c r="J118" s="185" t="s">
        <v>74</v>
      </c>
      <c r="K118" s="185" t="s">
        <v>309</v>
      </c>
      <c r="L118" s="185" t="s">
        <v>335</v>
      </c>
      <c r="M118" s="251" t="s">
        <v>336</v>
      </c>
      <c r="N118" s="196"/>
      <c r="O118" s="196"/>
      <c r="P118" s="196"/>
      <c r="Q118" s="252" t="str">
        <f t="shared" si="28"/>
        <v>SR-SI-WV</v>
      </c>
      <c r="R118" s="98"/>
      <c r="S118" s="255"/>
      <c r="T118" s="256" t="s">
        <v>30</v>
      </c>
      <c r="U118" s="256" t="s">
        <v>30</v>
      </c>
      <c r="V118" s="256"/>
      <c r="W118" s="256"/>
      <c r="X118" s="195"/>
      <c r="Y118" s="253"/>
      <c r="Z118" s="257"/>
    </row>
    <row r="119" spans="2:26" s="110" customFormat="1" x14ac:dyDescent="0.25">
      <c r="B119" s="295"/>
      <c r="C119" s="296"/>
      <c r="D119" s="296"/>
      <c r="E119" s="297"/>
      <c r="F119" s="303" t="s">
        <v>862</v>
      </c>
      <c r="G119" s="298"/>
      <c r="H119" s="319"/>
      <c r="I119" s="299"/>
      <c r="J119" s="299"/>
      <c r="K119" s="299"/>
      <c r="L119" s="300"/>
      <c r="M119" s="300"/>
      <c r="N119" s="301"/>
      <c r="O119" s="301"/>
      <c r="P119" s="301"/>
      <c r="Q119" s="302"/>
      <c r="S119" s="304"/>
      <c r="T119" s="305"/>
      <c r="U119" s="306"/>
      <c r="V119" s="306"/>
      <c r="W119" s="306"/>
      <c r="X119" s="307"/>
      <c r="Y119" s="308"/>
      <c r="Z119" s="309"/>
    </row>
    <row r="120" spans="2:26" s="111" customFormat="1" outlineLevel="2" x14ac:dyDescent="0.3">
      <c r="B120" s="224" t="s">
        <v>155</v>
      </c>
      <c r="C120" s="185" t="s">
        <v>819</v>
      </c>
      <c r="D120" s="185" t="s">
        <v>331</v>
      </c>
      <c r="E120" s="185" t="s">
        <v>326</v>
      </c>
      <c r="F120" s="275" t="s">
        <v>863</v>
      </c>
      <c r="G120" s="186"/>
      <c r="H120" s="187"/>
      <c r="I120" s="186" t="s">
        <v>864</v>
      </c>
      <c r="J120" s="185" t="s">
        <v>74</v>
      </c>
      <c r="K120" s="185" t="s">
        <v>309</v>
      </c>
      <c r="L120" s="185" t="s">
        <v>335</v>
      </c>
      <c r="M120" s="185" t="s">
        <v>336</v>
      </c>
      <c r="N120" s="196"/>
      <c r="O120" s="196"/>
      <c r="P120" s="196"/>
      <c r="Q120" s="252" t="str">
        <f t="shared" ref="Q120:Q146" si="29">I120</f>
        <v>SR-SB-AT</v>
      </c>
      <c r="R120" s="98"/>
      <c r="S120" s="255"/>
      <c r="T120" s="256" t="s">
        <v>30</v>
      </c>
      <c r="U120" s="256" t="s">
        <v>30</v>
      </c>
      <c r="V120" s="256"/>
      <c r="W120" s="256"/>
      <c r="X120" s="195"/>
      <c r="Y120" s="253"/>
      <c r="Z120" s="257"/>
    </row>
    <row r="121" spans="2:26" s="111" customFormat="1" outlineLevel="2" x14ac:dyDescent="0.3">
      <c r="B121" s="224" t="s">
        <v>512</v>
      </c>
      <c r="C121" s="185" t="s">
        <v>819</v>
      </c>
      <c r="D121" s="185" t="s">
        <v>331</v>
      </c>
      <c r="E121" s="185" t="s">
        <v>326</v>
      </c>
      <c r="F121" s="275" t="s">
        <v>865</v>
      </c>
      <c r="G121" s="186"/>
      <c r="H121" s="187"/>
      <c r="I121" s="186" t="s">
        <v>866</v>
      </c>
      <c r="J121" s="185" t="s">
        <v>74</v>
      </c>
      <c r="K121" s="185" t="s">
        <v>309</v>
      </c>
      <c r="L121" s="185" t="s">
        <v>335</v>
      </c>
      <c r="M121" s="185" t="s">
        <v>336</v>
      </c>
      <c r="N121" s="196"/>
      <c r="O121" s="196"/>
      <c r="P121" s="196"/>
      <c r="Q121" s="252" t="str">
        <f t="shared" si="29"/>
        <v>SR-SB-AS</v>
      </c>
      <c r="R121" s="98"/>
      <c r="S121" s="255"/>
      <c r="T121" s="256" t="s">
        <v>30</v>
      </c>
      <c r="U121" s="256" t="s">
        <v>30</v>
      </c>
      <c r="V121" s="256"/>
      <c r="W121" s="256"/>
      <c r="X121" s="195"/>
      <c r="Y121" s="253"/>
      <c r="Z121" s="257"/>
    </row>
    <row r="122" spans="2:26" s="111" customFormat="1" outlineLevel="2" x14ac:dyDescent="0.3">
      <c r="B122" s="224" t="s">
        <v>867</v>
      </c>
      <c r="C122" s="185" t="s">
        <v>819</v>
      </c>
      <c r="D122" s="185" t="s">
        <v>331</v>
      </c>
      <c r="E122" s="185" t="s">
        <v>326</v>
      </c>
      <c r="F122" s="275" t="s">
        <v>868</v>
      </c>
      <c r="G122" s="186"/>
      <c r="H122" s="187"/>
      <c r="I122" s="186" t="s">
        <v>869</v>
      </c>
      <c r="J122" s="185" t="s">
        <v>74</v>
      </c>
      <c r="K122" s="185" t="s">
        <v>309</v>
      </c>
      <c r="L122" s="185" t="s">
        <v>335</v>
      </c>
      <c r="M122" s="251" t="s">
        <v>336</v>
      </c>
      <c r="N122" s="196"/>
      <c r="O122" s="196"/>
      <c r="P122" s="196"/>
      <c r="Q122" s="252" t="str">
        <f t="shared" si="29"/>
        <v>SR-SB-BS</v>
      </c>
      <c r="R122" s="98"/>
      <c r="S122" s="255"/>
      <c r="T122" s="256" t="s">
        <v>30</v>
      </c>
      <c r="U122" s="256" t="s">
        <v>30</v>
      </c>
      <c r="V122" s="256"/>
      <c r="W122" s="256"/>
      <c r="X122" s="195"/>
      <c r="Y122" s="253"/>
      <c r="Z122" s="257"/>
    </row>
    <row r="123" spans="2:26" s="111" customFormat="1" outlineLevel="2" x14ac:dyDescent="0.3">
      <c r="B123" s="224" t="s">
        <v>870</v>
      </c>
      <c r="C123" s="185" t="s">
        <v>819</v>
      </c>
      <c r="D123" s="185" t="s">
        <v>331</v>
      </c>
      <c r="E123" s="185" t="s">
        <v>326</v>
      </c>
      <c r="F123" s="275" t="s">
        <v>871</v>
      </c>
      <c r="G123" s="186"/>
      <c r="H123" s="187"/>
      <c r="I123" s="186" t="s">
        <v>872</v>
      </c>
      <c r="J123" s="185" t="s">
        <v>74</v>
      </c>
      <c r="K123" s="185" t="s">
        <v>309</v>
      </c>
      <c r="L123" s="185" t="s">
        <v>335</v>
      </c>
      <c r="M123" s="251" t="s">
        <v>336</v>
      </c>
      <c r="N123" s="196"/>
      <c r="O123" s="196"/>
      <c r="P123" s="196"/>
      <c r="Q123" s="252" t="str">
        <f t="shared" si="29"/>
        <v>SR-SB-SC</v>
      </c>
      <c r="R123" s="98"/>
      <c r="S123" s="255"/>
      <c r="T123" s="256" t="s">
        <v>30</v>
      </c>
      <c r="U123" s="256" t="s">
        <v>30</v>
      </c>
      <c r="V123" s="256"/>
      <c r="W123" s="256"/>
      <c r="X123" s="195"/>
      <c r="Y123" s="253"/>
      <c r="Z123" s="257"/>
    </row>
    <row r="124" spans="2:26" s="111" customFormat="1" outlineLevel="2" x14ac:dyDescent="0.3">
      <c r="B124" s="224" t="s">
        <v>873</v>
      </c>
      <c r="C124" s="185" t="s">
        <v>819</v>
      </c>
      <c r="D124" s="185" t="s">
        <v>331</v>
      </c>
      <c r="E124" s="185" t="s">
        <v>326</v>
      </c>
      <c r="F124" s="275" t="s">
        <v>874</v>
      </c>
      <c r="G124" s="186"/>
      <c r="H124" s="187"/>
      <c r="I124" s="186" t="s">
        <v>875</v>
      </c>
      <c r="J124" s="185" t="s">
        <v>74</v>
      </c>
      <c r="K124" s="185" t="s">
        <v>309</v>
      </c>
      <c r="L124" s="185" t="s">
        <v>335</v>
      </c>
      <c r="M124" s="251" t="s">
        <v>336</v>
      </c>
      <c r="N124" s="196"/>
      <c r="O124" s="196"/>
      <c r="P124" s="196"/>
      <c r="Q124" s="252" t="str">
        <f t="shared" si="29"/>
        <v>SR-SB-EOB</v>
      </c>
      <c r="R124" s="98"/>
      <c r="S124" s="255"/>
      <c r="T124" s="256" t="s">
        <v>30</v>
      </c>
      <c r="U124" s="256" t="s">
        <v>30</v>
      </c>
      <c r="V124" s="256"/>
      <c r="W124" s="256"/>
      <c r="X124" s="195"/>
      <c r="Y124" s="253"/>
      <c r="Z124" s="257"/>
    </row>
    <row r="125" spans="2:26" s="111" customFormat="1" outlineLevel="2" x14ac:dyDescent="0.3">
      <c r="B125" s="224" t="s">
        <v>876</v>
      </c>
      <c r="C125" s="185" t="s">
        <v>819</v>
      </c>
      <c r="D125" s="185" t="s">
        <v>331</v>
      </c>
      <c r="E125" s="185" t="s">
        <v>326</v>
      </c>
      <c r="F125" s="275" t="s">
        <v>877</v>
      </c>
      <c r="G125" s="186"/>
      <c r="H125" s="187"/>
      <c r="I125" s="186" t="s">
        <v>878</v>
      </c>
      <c r="J125" s="185" t="s">
        <v>74</v>
      </c>
      <c r="K125" s="185" t="s">
        <v>309</v>
      </c>
      <c r="L125" s="185" t="s">
        <v>335</v>
      </c>
      <c r="M125" s="185" t="s">
        <v>336</v>
      </c>
      <c r="N125" s="196"/>
      <c r="O125" s="196"/>
      <c r="P125" s="196"/>
      <c r="Q125" s="252" t="str">
        <f t="shared" si="29"/>
        <v>SR-SB-IS</v>
      </c>
      <c r="R125" s="98"/>
      <c r="S125" s="255"/>
      <c r="T125" s="256" t="s">
        <v>30</v>
      </c>
      <c r="U125" s="256" t="s">
        <v>30</v>
      </c>
      <c r="V125" s="256"/>
      <c r="W125" s="256"/>
      <c r="X125" s="195"/>
      <c r="Y125" s="253"/>
      <c r="Z125" s="257"/>
    </row>
    <row r="126" spans="2:26" s="111" customFormat="1" outlineLevel="2" x14ac:dyDescent="0.3">
      <c r="B126" s="224" t="s">
        <v>879</v>
      </c>
      <c r="C126" s="185" t="s">
        <v>819</v>
      </c>
      <c r="D126" s="185" t="s">
        <v>331</v>
      </c>
      <c r="E126" s="185" t="s">
        <v>326</v>
      </c>
      <c r="F126" s="275" t="s">
        <v>880</v>
      </c>
      <c r="G126" s="186"/>
      <c r="H126" s="187"/>
      <c r="I126" s="186" t="s">
        <v>881</v>
      </c>
      <c r="J126" s="185" t="s">
        <v>74</v>
      </c>
      <c r="K126" s="185" t="s">
        <v>309</v>
      </c>
      <c r="L126" s="185" t="s">
        <v>335</v>
      </c>
      <c r="M126" s="185" t="s">
        <v>336</v>
      </c>
      <c r="N126" s="196"/>
      <c r="O126" s="196"/>
      <c r="P126" s="196"/>
      <c r="Q126" s="252" t="str">
        <f t="shared" si="29"/>
        <v>SR-SB-HJ</v>
      </c>
      <c r="R126" s="98"/>
      <c r="S126" s="255"/>
      <c r="T126" s="256" t="s">
        <v>30</v>
      </c>
      <c r="U126" s="256" t="s">
        <v>30</v>
      </c>
      <c r="V126" s="256"/>
      <c r="W126" s="256"/>
      <c r="X126" s="195"/>
      <c r="Y126" s="253"/>
      <c r="Z126" s="257"/>
    </row>
    <row r="127" spans="2:26" s="111" customFormat="1" outlineLevel="2" x14ac:dyDescent="0.3">
      <c r="B127" s="224" t="s">
        <v>882</v>
      </c>
      <c r="C127" s="185" t="s">
        <v>819</v>
      </c>
      <c r="D127" s="185" t="s">
        <v>331</v>
      </c>
      <c r="E127" s="185" t="s">
        <v>326</v>
      </c>
      <c r="F127" s="275" t="s">
        <v>883</v>
      </c>
      <c r="G127" s="186"/>
      <c r="H127" s="187"/>
      <c r="I127" s="186" t="s">
        <v>884</v>
      </c>
      <c r="J127" s="185" t="s">
        <v>74</v>
      </c>
      <c r="K127" s="185" t="s">
        <v>309</v>
      </c>
      <c r="L127" s="185" t="s">
        <v>335</v>
      </c>
      <c r="M127" s="251" t="s">
        <v>336</v>
      </c>
      <c r="N127" s="196"/>
      <c r="O127" s="196"/>
      <c r="P127" s="196"/>
      <c r="Q127" s="252" t="str">
        <f t="shared" si="29"/>
        <v>SR-SB-HR</v>
      </c>
      <c r="R127" s="98"/>
      <c r="S127" s="255"/>
      <c r="T127" s="256" t="s">
        <v>30</v>
      </c>
      <c r="U127" s="256" t="s">
        <v>30</v>
      </c>
      <c r="V127" s="256"/>
      <c r="W127" s="256"/>
      <c r="X127" s="195"/>
      <c r="Y127" s="253"/>
      <c r="Z127" s="257"/>
    </row>
    <row r="128" spans="2:26" s="111" customFormat="1" outlineLevel="2" x14ac:dyDescent="0.3">
      <c r="B128" s="224" t="s">
        <v>885</v>
      </c>
      <c r="C128" s="185" t="s">
        <v>819</v>
      </c>
      <c r="D128" s="185" t="s">
        <v>331</v>
      </c>
      <c r="E128" s="185" t="s">
        <v>326</v>
      </c>
      <c r="F128" s="275" t="s">
        <v>886</v>
      </c>
      <c r="G128" s="186"/>
      <c r="H128" s="187"/>
      <c r="I128" s="186" t="s">
        <v>887</v>
      </c>
      <c r="J128" s="185" t="s">
        <v>74</v>
      </c>
      <c r="K128" s="185" t="s">
        <v>309</v>
      </c>
      <c r="L128" s="185" t="s">
        <v>335</v>
      </c>
      <c r="M128" s="251" t="s">
        <v>336</v>
      </c>
      <c r="N128" s="196"/>
      <c r="O128" s="196"/>
      <c r="P128" s="196"/>
      <c r="Q128" s="252" t="str">
        <f t="shared" si="29"/>
        <v>SR-SB-HL</v>
      </c>
      <c r="R128" s="98"/>
      <c r="S128" s="255"/>
      <c r="T128" s="256" t="s">
        <v>30</v>
      </c>
      <c r="U128" s="256" t="s">
        <v>30</v>
      </c>
      <c r="V128" s="256"/>
      <c r="W128" s="256"/>
      <c r="X128" s="195"/>
      <c r="Y128" s="253"/>
      <c r="Z128" s="257"/>
    </row>
    <row r="129" spans="2:26" s="111" customFormat="1" outlineLevel="2" x14ac:dyDescent="0.3">
      <c r="B129" s="224" t="s">
        <v>888</v>
      </c>
      <c r="C129" s="185" t="s">
        <v>819</v>
      </c>
      <c r="D129" s="185" t="s">
        <v>331</v>
      </c>
      <c r="E129" s="185" t="s">
        <v>326</v>
      </c>
      <c r="F129" s="275" t="s">
        <v>889</v>
      </c>
      <c r="G129" s="186"/>
      <c r="H129" s="187"/>
      <c r="I129" s="186" t="s">
        <v>890</v>
      </c>
      <c r="J129" s="185" t="s">
        <v>74</v>
      </c>
      <c r="K129" s="185" t="s">
        <v>309</v>
      </c>
      <c r="L129" s="185" t="s">
        <v>335</v>
      </c>
      <c r="M129" s="251" t="s">
        <v>336</v>
      </c>
      <c r="N129" s="196"/>
      <c r="O129" s="196"/>
      <c r="P129" s="196"/>
      <c r="Q129" s="252" t="str">
        <f t="shared" si="29"/>
        <v>SR-SB-MK</v>
      </c>
      <c r="R129" s="98"/>
      <c r="S129" s="255"/>
      <c r="T129" s="256" t="s">
        <v>30</v>
      </c>
      <c r="U129" s="256" t="s">
        <v>30</v>
      </c>
      <c r="V129" s="256"/>
      <c r="W129" s="256"/>
      <c r="X129" s="195"/>
      <c r="Y129" s="253"/>
      <c r="Z129" s="257"/>
    </row>
    <row r="130" spans="2:26" s="111" customFormat="1" outlineLevel="2" x14ac:dyDescent="0.3">
      <c r="B130" s="224" t="s">
        <v>891</v>
      </c>
      <c r="C130" s="185" t="s">
        <v>819</v>
      </c>
      <c r="D130" s="185" t="s">
        <v>331</v>
      </c>
      <c r="E130" s="185" t="s">
        <v>326</v>
      </c>
      <c r="F130" s="275" t="s">
        <v>892</v>
      </c>
      <c r="G130" s="186"/>
      <c r="H130" s="187"/>
      <c r="I130" s="186" t="s">
        <v>893</v>
      </c>
      <c r="J130" s="185" t="s">
        <v>74</v>
      </c>
      <c r="K130" s="185" t="s">
        <v>309</v>
      </c>
      <c r="L130" s="185" t="s">
        <v>335</v>
      </c>
      <c r="M130" s="185" t="s">
        <v>336</v>
      </c>
      <c r="N130" s="196"/>
      <c r="O130" s="196"/>
      <c r="P130" s="196"/>
      <c r="Q130" s="252" t="str">
        <f t="shared" si="29"/>
        <v>SR-SB-NE</v>
      </c>
      <c r="R130" s="98"/>
      <c r="S130" s="255"/>
      <c r="T130" s="256" t="s">
        <v>30</v>
      </c>
      <c r="U130" s="256" t="s">
        <v>30</v>
      </c>
      <c r="V130" s="256"/>
      <c r="W130" s="256"/>
      <c r="X130" s="195"/>
      <c r="Y130" s="253"/>
      <c r="Z130" s="257"/>
    </row>
    <row r="131" spans="2:26" s="111" customFormat="1" outlineLevel="2" x14ac:dyDescent="0.3">
      <c r="B131" s="224" t="s">
        <v>894</v>
      </c>
      <c r="C131" s="185" t="s">
        <v>819</v>
      </c>
      <c r="D131" s="185" t="s">
        <v>331</v>
      </c>
      <c r="E131" s="185" t="s">
        <v>326</v>
      </c>
      <c r="F131" s="275" t="s">
        <v>895</v>
      </c>
      <c r="G131" s="186"/>
      <c r="H131" s="187"/>
      <c r="I131" s="186" t="s">
        <v>896</v>
      </c>
      <c r="J131" s="185" t="s">
        <v>74</v>
      </c>
      <c r="K131" s="185" t="s">
        <v>309</v>
      </c>
      <c r="L131" s="185" t="s">
        <v>335</v>
      </c>
      <c r="M131" s="185" t="s">
        <v>336</v>
      </c>
      <c r="N131" s="196"/>
      <c r="O131" s="196"/>
      <c r="P131" s="196"/>
      <c r="Q131" s="252" t="str">
        <f t="shared" si="29"/>
        <v>SR-SB-PA</v>
      </c>
      <c r="R131" s="98"/>
      <c r="S131" s="255"/>
      <c r="T131" s="256" t="s">
        <v>30</v>
      </c>
      <c r="U131" s="256" t="s">
        <v>30</v>
      </c>
      <c r="V131" s="256"/>
      <c r="W131" s="256"/>
      <c r="X131" s="195"/>
      <c r="Y131" s="253"/>
      <c r="Z131" s="257"/>
    </row>
    <row r="132" spans="2:26" s="111" customFormat="1" outlineLevel="2" x14ac:dyDescent="0.3">
      <c r="B132" s="224" t="s">
        <v>897</v>
      </c>
      <c r="C132" s="185" t="s">
        <v>819</v>
      </c>
      <c r="D132" s="185" t="s">
        <v>331</v>
      </c>
      <c r="E132" s="185" t="s">
        <v>326</v>
      </c>
      <c r="F132" s="275" t="s">
        <v>898</v>
      </c>
      <c r="G132" s="186"/>
      <c r="H132" s="187"/>
      <c r="I132" s="186" t="s">
        <v>899</v>
      </c>
      <c r="J132" s="185" t="s">
        <v>74</v>
      </c>
      <c r="K132" s="185" t="s">
        <v>309</v>
      </c>
      <c r="L132" s="185" t="s">
        <v>335</v>
      </c>
      <c r="M132" s="251" t="s">
        <v>336</v>
      </c>
      <c r="N132" s="196"/>
      <c r="O132" s="196"/>
      <c r="P132" s="196"/>
      <c r="Q132" s="252" t="str">
        <f t="shared" si="29"/>
        <v>SR-SB-RS</v>
      </c>
      <c r="R132" s="98"/>
      <c r="S132" s="255"/>
      <c r="T132" s="256" t="s">
        <v>30</v>
      </c>
      <c r="U132" s="256" t="s">
        <v>30</v>
      </c>
      <c r="V132" s="256"/>
      <c r="W132" s="256"/>
      <c r="X132" s="195"/>
      <c r="Y132" s="253"/>
      <c r="Z132" s="257"/>
    </row>
    <row r="133" spans="2:26" s="111" customFormat="1" outlineLevel="2" x14ac:dyDescent="0.3">
      <c r="B133" s="224" t="s">
        <v>900</v>
      </c>
      <c r="C133" s="185" t="s">
        <v>819</v>
      </c>
      <c r="D133" s="185" t="s">
        <v>331</v>
      </c>
      <c r="E133" s="185" t="s">
        <v>326</v>
      </c>
      <c r="F133" s="275" t="s">
        <v>901</v>
      </c>
      <c r="G133" s="186"/>
      <c r="H133" s="187"/>
      <c r="I133" s="186" t="s">
        <v>902</v>
      </c>
      <c r="J133" s="185" t="s">
        <v>74</v>
      </c>
      <c r="K133" s="185" t="s">
        <v>309</v>
      </c>
      <c r="L133" s="185" t="s">
        <v>335</v>
      </c>
      <c r="M133" s="251" t="s">
        <v>336</v>
      </c>
      <c r="N133" s="196"/>
      <c r="O133" s="196"/>
      <c r="P133" s="196"/>
      <c r="Q133" s="252" t="str">
        <f t="shared" si="29"/>
        <v>SR-SB-BF</v>
      </c>
      <c r="R133" s="98"/>
      <c r="S133" s="255"/>
      <c r="T133" s="256" t="s">
        <v>30</v>
      </c>
      <c r="U133" s="256" t="s">
        <v>30</v>
      </c>
      <c r="V133" s="256"/>
      <c r="W133" s="256"/>
      <c r="X133" s="195"/>
      <c r="Y133" s="253"/>
      <c r="Z133" s="257"/>
    </row>
    <row r="134" spans="2:26" s="111" customFormat="1" outlineLevel="2" x14ac:dyDescent="0.3">
      <c r="B134" s="224" t="s">
        <v>903</v>
      </c>
      <c r="C134" s="185" t="s">
        <v>819</v>
      </c>
      <c r="D134" s="185" t="s">
        <v>331</v>
      </c>
      <c r="E134" s="185" t="s">
        <v>326</v>
      </c>
      <c r="F134" s="275" t="s">
        <v>904</v>
      </c>
      <c r="G134" s="186"/>
      <c r="H134" s="187"/>
      <c r="I134" s="186" t="s">
        <v>905</v>
      </c>
      <c r="J134" s="185" t="s">
        <v>74</v>
      </c>
      <c r="K134" s="185" t="s">
        <v>309</v>
      </c>
      <c r="L134" s="185" t="s">
        <v>335</v>
      </c>
      <c r="M134" s="251" t="s">
        <v>336</v>
      </c>
      <c r="N134" s="196"/>
      <c r="O134" s="196"/>
      <c r="P134" s="196"/>
      <c r="Q134" s="252" t="str">
        <f t="shared" si="29"/>
        <v>SR-SB-MA</v>
      </c>
      <c r="R134" s="98"/>
      <c r="S134" s="255"/>
      <c r="T134" s="256" t="s">
        <v>30</v>
      </c>
      <c r="U134" s="256" t="s">
        <v>30</v>
      </c>
      <c r="V134" s="256"/>
      <c r="W134" s="256"/>
      <c r="X134" s="195"/>
      <c r="Y134" s="253"/>
      <c r="Z134" s="257"/>
    </row>
    <row r="135" spans="2:26" s="111" customFormat="1" outlineLevel="2" x14ac:dyDescent="0.3">
      <c r="B135" s="224" t="s">
        <v>906</v>
      </c>
      <c r="C135" s="185" t="s">
        <v>819</v>
      </c>
      <c r="D135" s="185" t="s">
        <v>331</v>
      </c>
      <c r="E135" s="185" t="s">
        <v>326</v>
      </c>
      <c r="F135" s="275" t="s">
        <v>907</v>
      </c>
      <c r="G135" s="186"/>
      <c r="H135" s="187"/>
      <c r="I135" s="186" t="s">
        <v>908</v>
      </c>
      <c r="J135" s="185" t="s">
        <v>74</v>
      </c>
      <c r="K135" s="185" t="s">
        <v>309</v>
      </c>
      <c r="L135" s="185" t="s">
        <v>335</v>
      </c>
      <c r="M135" s="185" t="s">
        <v>336</v>
      </c>
      <c r="N135" s="196"/>
      <c r="O135" s="196"/>
      <c r="P135" s="196"/>
      <c r="Q135" s="252" t="str">
        <f t="shared" si="29"/>
        <v>SR-SB-SR</v>
      </c>
      <c r="R135" s="98"/>
      <c r="S135" s="255"/>
      <c r="T135" s="256" t="s">
        <v>30</v>
      </c>
      <c r="U135" s="256" t="s">
        <v>30</v>
      </c>
      <c r="V135" s="256"/>
      <c r="W135" s="256"/>
      <c r="X135" s="195"/>
      <c r="Y135" s="253"/>
      <c r="Z135" s="257"/>
    </row>
    <row r="136" spans="2:26" s="111" customFormat="1" outlineLevel="2" x14ac:dyDescent="0.3">
      <c r="B136" s="224" t="s">
        <v>909</v>
      </c>
      <c r="C136" s="185" t="s">
        <v>819</v>
      </c>
      <c r="D136" s="185" t="s">
        <v>331</v>
      </c>
      <c r="E136" s="185" t="s">
        <v>326</v>
      </c>
      <c r="F136" s="275" t="s">
        <v>910</v>
      </c>
      <c r="G136" s="186"/>
      <c r="H136" s="187"/>
      <c r="I136" s="186" t="s">
        <v>911</v>
      </c>
      <c r="J136" s="185" t="s">
        <v>74</v>
      </c>
      <c r="K136" s="185" t="s">
        <v>309</v>
      </c>
      <c r="L136" s="185" t="s">
        <v>335</v>
      </c>
      <c r="M136" s="185" t="s">
        <v>336</v>
      </c>
      <c r="N136" s="196"/>
      <c r="O136" s="196"/>
      <c r="P136" s="196"/>
      <c r="Q136" s="252" t="str">
        <f t="shared" si="29"/>
        <v>SR-SB-SAE</v>
      </c>
      <c r="R136" s="98"/>
      <c r="S136" s="255"/>
      <c r="T136" s="256" t="s">
        <v>30</v>
      </c>
      <c r="U136" s="256" t="s">
        <v>30</v>
      </c>
      <c r="V136" s="256"/>
      <c r="W136" s="256"/>
      <c r="X136" s="195"/>
      <c r="Y136" s="253"/>
      <c r="Z136" s="257"/>
    </row>
    <row r="137" spans="2:26" s="111" customFormat="1" outlineLevel="2" x14ac:dyDescent="0.3">
      <c r="B137" s="224" t="s">
        <v>912</v>
      </c>
      <c r="C137" s="185" t="s">
        <v>819</v>
      </c>
      <c r="D137" s="185" t="s">
        <v>331</v>
      </c>
      <c r="E137" s="185" t="s">
        <v>326</v>
      </c>
      <c r="F137" s="275" t="s">
        <v>913</v>
      </c>
      <c r="G137" s="186"/>
      <c r="H137" s="187"/>
      <c r="I137" s="186" t="s">
        <v>914</v>
      </c>
      <c r="J137" s="185" t="s">
        <v>74</v>
      </c>
      <c r="K137" s="185" t="s">
        <v>309</v>
      </c>
      <c r="L137" s="185" t="s">
        <v>335</v>
      </c>
      <c r="M137" s="251" t="s">
        <v>336</v>
      </c>
      <c r="N137" s="196"/>
      <c r="O137" s="196"/>
      <c r="P137" s="196"/>
      <c r="Q137" s="252" t="str">
        <f t="shared" si="29"/>
        <v>SR-SB-SK</v>
      </c>
      <c r="R137" s="98"/>
      <c r="S137" s="255"/>
      <c r="T137" s="256" t="s">
        <v>30</v>
      </c>
      <c r="U137" s="256" t="s">
        <v>30</v>
      </c>
      <c r="V137" s="256"/>
      <c r="W137" s="256"/>
      <c r="X137" s="195"/>
      <c r="Y137" s="253"/>
      <c r="Z137" s="257"/>
    </row>
    <row r="138" spans="2:26" s="111" customFormat="1" outlineLevel="2" x14ac:dyDescent="0.3">
      <c r="B138" s="224" t="s">
        <v>915</v>
      </c>
      <c r="C138" s="185" t="s">
        <v>819</v>
      </c>
      <c r="D138" s="185" t="s">
        <v>331</v>
      </c>
      <c r="E138" s="185" t="s">
        <v>326</v>
      </c>
      <c r="F138" s="275" t="s">
        <v>916</v>
      </c>
      <c r="G138" s="186"/>
      <c r="H138" s="187"/>
      <c r="I138" s="186" t="s">
        <v>917</v>
      </c>
      <c r="J138" s="185" t="s">
        <v>74</v>
      </c>
      <c r="K138" s="185" t="s">
        <v>309</v>
      </c>
      <c r="L138" s="185" t="s">
        <v>335</v>
      </c>
      <c r="M138" s="251" t="s">
        <v>336</v>
      </c>
      <c r="N138" s="196"/>
      <c r="O138" s="196"/>
      <c r="P138" s="196"/>
      <c r="Q138" s="252" t="str">
        <f t="shared" si="29"/>
        <v>SR-SB-SV</v>
      </c>
      <c r="R138" s="98"/>
      <c r="S138" s="255"/>
      <c r="T138" s="256" t="s">
        <v>30</v>
      </c>
      <c r="U138" s="256" t="s">
        <v>30</v>
      </c>
      <c r="V138" s="256"/>
      <c r="W138" s="256"/>
      <c r="X138" s="195"/>
      <c r="Y138" s="253"/>
      <c r="Z138" s="257"/>
    </row>
    <row r="139" spans="2:26" s="111" customFormat="1" outlineLevel="2" x14ac:dyDescent="0.3">
      <c r="B139" s="224" t="s">
        <v>918</v>
      </c>
      <c r="C139" s="185" t="s">
        <v>819</v>
      </c>
      <c r="D139" s="185" t="s">
        <v>331</v>
      </c>
      <c r="E139" s="185" t="s">
        <v>326</v>
      </c>
      <c r="F139" s="275" t="s">
        <v>919</v>
      </c>
      <c r="G139" s="186"/>
      <c r="H139" s="187"/>
      <c r="I139" s="186" t="s">
        <v>920</v>
      </c>
      <c r="J139" s="185" t="s">
        <v>74</v>
      </c>
      <c r="K139" s="185" t="s">
        <v>309</v>
      </c>
      <c r="L139" s="185" t="s">
        <v>335</v>
      </c>
      <c r="M139" s="185" t="s">
        <v>336</v>
      </c>
      <c r="N139" s="196"/>
      <c r="O139" s="196"/>
      <c r="P139" s="196"/>
      <c r="Q139" s="252" t="str">
        <f t="shared" si="29"/>
        <v>SR-SB-GA</v>
      </c>
      <c r="R139" s="98"/>
      <c r="S139" s="255"/>
      <c r="T139" s="256" t="s">
        <v>30</v>
      </c>
      <c r="U139" s="256" t="s">
        <v>30</v>
      </c>
      <c r="V139" s="256"/>
      <c r="W139" s="256"/>
      <c r="X139" s="195"/>
      <c r="Y139" s="253"/>
      <c r="Z139" s="257"/>
    </row>
    <row r="140" spans="2:26" s="111" customFormat="1" outlineLevel="2" x14ac:dyDescent="0.3">
      <c r="B140" s="224" t="s">
        <v>921</v>
      </c>
      <c r="C140" s="185" t="s">
        <v>819</v>
      </c>
      <c r="D140" s="185" t="s">
        <v>331</v>
      </c>
      <c r="E140" s="185" t="s">
        <v>326</v>
      </c>
      <c r="F140" s="275" t="s">
        <v>922</v>
      </c>
      <c r="G140" s="186"/>
      <c r="H140" s="187"/>
      <c r="I140" s="186" t="s">
        <v>923</v>
      </c>
      <c r="J140" s="185" t="s">
        <v>74</v>
      </c>
      <c r="K140" s="185" t="s">
        <v>309</v>
      </c>
      <c r="L140" s="185" t="s">
        <v>335</v>
      </c>
      <c r="M140" s="185" t="s">
        <v>336</v>
      </c>
      <c r="N140" s="196"/>
      <c r="O140" s="196"/>
      <c r="P140" s="196"/>
      <c r="Q140" s="252" t="str">
        <f t="shared" si="29"/>
        <v>SR-SB-BCW</v>
      </c>
      <c r="R140" s="98"/>
      <c r="S140" s="255"/>
      <c r="T140" s="256" t="s">
        <v>30</v>
      </c>
      <c r="U140" s="256" t="s">
        <v>30</v>
      </c>
      <c r="V140" s="256"/>
      <c r="W140" s="256"/>
      <c r="X140" s="195"/>
      <c r="Y140" s="253"/>
      <c r="Z140" s="257"/>
    </row>
    <row r="141" spans="2:26" s="111" customFormat="1" outlineLevel="2" x14ac:dyDescent="0.3">
      <c r="B141" s="224" t="s">
        <v>924</v>
      </c>
      <c r="C141" s="185" t="s">
        <v>819</v>
      </c>
      <c r="D141" s="185" t="s">
        <v>331</v>
      </c>
      <c r="E141" s="185" t="s">
        <v>326</v>
      </c>
      <c r="F141" s="275" t="s">
        <v>925</v>
      </c>
      <c r="G141" s="186"/>
      <c r="H141" s="187"/>
      <c r="I141" s="186" t="s">
        <v>926</v>
      </c>
      <c r="J141" s="185" t="s">
        <v>74</v>
      </c>
      <c r="K141" s="185" t="s">
        <v>309</v>
      </c>
      <c r="L141" s="185" t="s">
        <v>335</v>
      </c>
      <c r="M141" s="251" t="s">
        <v>336</v>
      </c>
      <c r="N141" s="196"/>
      <c r="O141" s="196"/>
      <c r="P141" s="196"/>
      <c r="Q141" s="252" t="str">
        <f t="shared" si="29"/>
        <v>SR-SB-BCI</v>
      </c>
      <c r="R141" s="98"/>
      <c r="S141" s="255"/>
      <c r="T141" s="256" t="s">
        <v>30</v>
      </c>
      <c r="U141" s="256" t="s">
        <v>30</v>
      </c>
      <c r="V141" s="256"/>
      <c r="W141" s="256"/>
      <c r="X141" s="195"/>
      <c r="Y141" s="253"/>
      <c r="Z141" s="257"/>
    </row>
    <row r="142" spans="2:26" s="111" customFormat="1" outlineLevel="2" x14ac:dyDescent="0.3">
      <c r="B142" s="224" t="s">
        <v>927</v>
      </c>
      <c r="C142" s="185" t="s">
        <v>819</v>
      </c>
      <c r="D142" s="185" t="s">
        <v>331</v>
      </c>
      <c r="E142" s="185" t="s">
        <v>326</v>
      </c>
      <c r="F142" s="275" t="s">
        <v>928</v>
      </c>
      <c r="G142" s="186"/>
      <c r="H142" s="187"/>
      <c r="I142" s="186" t="s">
        <v>929</v>
      </c>
      <c r="J142" s="185" t="s">
        <v>74</v>
      </c>
      <c r="K142" s="185" t="s">
        <v>309</v>
      </c>
      <c r="L142" s="185" t="s">
        <v>335</v>
      </c>
      <c r="M142" s="251" t="s">
        <v>336</v>
      </c>
      <c r="N142" s="196"/>
      <c r="O142" s="196"/>
      <c r="P142" s="196"/>
      <c r="Q142" s="252" t="str">
        <f t="shared" si="29"/>
        <v>SR-SB-RI</v>
      </c>
      <c r="R142" s="98"/>
      <c r="S142" s="255"/>
      <c r="T142" s="256" t="s">
        <v>30</v>
      </c>
      <c r="U142" s="256" t="s">
        <v>30</v>
      </c>
      <c r="V142" s="256"/>
      <c r="W142" s="256"/>
      <c r="X142" s="195"/>
      <c r="Y142" s="253"/>
      <c r="Z142" s="257"/>
    </row>
    <row r="143" spans="2:26" s="111" customFormat="1" outlineLevel="2" x14ac:dyDescent="0.3">
      <c r="B143" s="224" t="s">
        <v>930</v>
      </c>
      <c r="C143" s="185" t="s">
        <v>819</v>
      </c>
      <c r="D143" s="185" t="s">
        <v>331</v>
      </c>
      <c r="E143" s="185" t="s">
        <v>326</v>
      </c>
      <c r="F143" s="275" t="s">
        <v>931</v>
      </c>
      <c r="G143" s="186"/>
      <c r="H143" s="187"/>
      <c r="I143" s="186" t="s">
        <v>932</v>
      </c>
      <c r="J143" s="185" t="s">
        <v>74</v>
      </c>
      <c r="K143" s="185" t="s">
        <v>309</v>
      </c>
      <c r="L143" s="185" t="s">
        <v>335</v>
      </c>
      <c r="M143" s="251" t="s">
        <v>336</v>
      </c>
      <c r="N143" s="196"/>
      <c r="O143" s="196"/>
      <c r="P143" s="196"/>
      <c r="Q143" s="252" t="str">
        <f t="shared" si="29"/>
        <v>SR-SB-RW</v>
      </c>
      <c r="R143" s="98"/>
      <c r="S143" s="255"/>
      <c r="T143" s="256" t="s">
        <v>30</v>
      </c>
      <c r="U143" s="256" t="s">
        <v>30</v>
      </c>
      <c r="V143" s="256"/>
      <c r="W143" s="256"/>
      <c r="X143" s="195"/>
      <c r="Y143" s="253"/>
      <c r="Z143" s="257"/>
    </row>
    <row r="144" spans="2:26" s="111" customFormat="1" outlineLevel="2" x14ac:dyDescent="0.3">
      <c r="B144" s="224" t="s">
        <v>933</v>
      </c>
      <c r="C144" s="185" t="s">
        <v>819</v>
      </c>
      <c r="D144" s="185" t="s">
        <v>331</v>
      </c>
      <c r="E144" s="185" t="s">
        <v>326</v>
      </c>
      <c r="F144" s="275" t="s">
        <v>934</v>
      </c>
      <c r="G144" s="186"/>
      <c r="H144" s="187"/>
      <c r="I144" s="186" t="s">
        <v>935</v>
      </c>
      <c r="J144" s="185" t="s">
        <v>74</v>
      </c>
      <c r="K144" s="185" t="s">
        <v>309</v>
      </c>
      <c r="L144" s="185" t="s">
        <v>335</v>
      </c>
      <c r="M144" s="185" t="s">
        <v>336</v>
      </c>
      <c r="N144" s="196"/>
      <c r="O144" s="196"/>
      <c r="P144" s="196"/>
      <c r="Q144" s="252" t="str">
        <f t="shared" si="29"/>
        <v>SR-SB-ZH</v>
      </c>
      <c r="R144" s="98"/>
      <c r="S144" s="255"/>
      <c r="T144" s="256" t="s">
        <v>30</v>
      </c>
      <c r="U144" s="256" t="s">
        <v>30</v>
      </c>
      <c r="V144" s="256"/>
      <c r="W144" s="256"/>
      <c r="X144" s="195"/>
      <c r="Y144" s="253"/>
      <c r="Z144" s="257"/>
    </row>
    <row r="145" spans="2:26" s="111" customFormat="1" outlineLevel="2" x14ac:dyDescent="0.3">
      <c r="B145" s="224" t="s">
        <v>936</v>
      </c>
      <c r="C145" s="185" t="s">
        <v>819</v>
      </c>
      <c r="D145" s="185" t="s">
        <v>331</v>
      </c>
      <c r="E145" s="185" t="s">
        <v>326</v>
      </c>
      <c r="F145" s="275" t="s">
        <v>937</v>
      </c>
      <c r="G145" s="186"/>
      <c r="H145" s="187"/>
      <c r="I145" s="186" t="s">
        <v>938</v>
      </c>
      <c r="J145" s="185" t="s">
        <v>74</v>
      </c>
      <c r="K145" s="185" t="s">
        <v>309</v>
      </c>
      <c r="L145" s="185" t="s">
        <v>335</v>
      </c>
      <c r="M145" s="185" t="s">
        <v>336</v>
      </c>
      <c r="N145" s="196"/>
      <c r="O145" s="196"/>
      <c r="P145" s="196"/>
      <c r="Q145" s="252" t="str">
        <f t="shared" si="29"/>
        <v>SR-SB-SP</v>
      </c>
      <c r="R145" s="98"/>
      <c r="S145" s="255"/>
      <c r="T145" s="256" t="s">
        <v>30</v>
      </c>
      <c r="U145" s="256" t="s">
        <v>30</v>
      </c>
      <c r="V145" s="256"/>
      <c r="W145" s="256"/>
      <c r="X145" s="195"/>
      <c r="Y145" s="253"/>
      <c r="Z145" s="257"/>
    </row>
    <row r="146" spans="2:26" s="111" customFormat="1" outlineLevel="2" x14ac:dyDescent="0.3">
      <c r="B146" s="224" t="s">
        <v>939</v>
      </c>
      <c r="C146" s="185" t="s">
        <v>819</v>
      </c>
      <c r="D146" s="185" t="s">
        <v>331</v>
      </c>
      <c r="E146" s="185" t="s">
        <v>326</v>
      </c>
      <c r="F146" s="275" t="s">
        <v>940</v>
      </c>
      <c r="G146" s="186"/>
      <c r="H146" s="187"/>
      <c r="I146" s="186" t="s">
        <v>941</v>
      </c>
      <c r="J146" s="185" t="s">
        <v>74</v>
      </c>
      <c r="K146" s="185" t="s">
        <v>309</v>
      </c>
      <c r="L146" s="185" t="s">
        <v>335</v>
      </c>
      <c r="M146" s="251" t="s">
        <v>336</v>
      </c>
      <c r="N146" s="196"/>
      <c r="O146" s="196"/>
      <c r="P146" s="196"/>
      <c r="Q146" s="252" t="str">
        <f t="shared" si="29"/>
        <v>SR-SB-WSA</v>
      </c>
      <c r="R146" s="98"/>
      <c r="S146" s="255"/>
      <c r="T146" s="256" t="s">
        <v>30</v>
      </c>
      <c r="U146" s="256" t="s">
        <v>30</v>
      </c>
      <c r="V146" s="256"/>
      <c r="W146" s="256"/>
      <c r="X146" s="195"/>
      <c r="Y146" s="253"/>
      <c r="Z146" s="257"/>
    </row>
    <row r="147" spans="2:26" s="110" customFormat="1" outlineLevel="1" x14ac:dyDescent="0.3">
      <c r="B147" s="210"/>
      <c r="C147" s="211"/>
      <c r="D147" s="211"/>
      <c r="E147" s="211"/>
      <c r="F147" s="226" t="str">
        <f>"Zwischensumme "&amp;E114</f>
        <v>Zwischensumme Service Request</v>
      </c>
      <c r="G147" s="226"/>
      <c r="H147" s="320"/>
      <c r="I147" s="232"/>
      <c r="J147" s="232"/>
      <c r="K147" s="232"/>
      <c r="L147" s="227"/>
      <c r="M147" s="228"/>
      <c r="N147" s="229"/>
      <c r="O147" s="229"/>
      <c r="P147" s="229"/>
      <c r="Q147" s="230"/>
      <c r="R147" s="98"/>
      <c r="S147" s="210"/>
      <c r="T147" s="263"/>
      <c r="U147" s="211"/>
      <c r="V147" s="211"/>
      <c r="W147" s="211"/>
      <c r="X147" s="211"/>
      <c r="Y147" s="211"/>
      <c r="Z147" s="212">
        <f>SUM(Z114:Z146)</f>
        <v>0</v>
      </c>
    </row>
    <row r="148" spans="2:26" x14ac:dyDescent="0.3">
      <c r="B148" s="96"/>
      <c r="C148" s="96"/>
      <c r="F148" s="776" t="s">
        <v>942</v>
      </c>
      <c r="G148" s="777"/>
      <c r="H148" s="777"/>
      <c r="I148" s="777"/>
      <c r="J148" s="777"/>
      <c r="K148" s="777"/>
      <c r="L148" s="777"/>
      <c r="M148" s="234"/>
      <c r="N148" s="234"/>
      <c r="O148" s="234"/>
      <c r="P148" s="234"/>
      <c r="Q148" s="235"/>
      <c r="S148" s="236"/>
      <c r="T148" s="237"/>
      <c r="U148" s="237"/>
      <c r="V148" s="237"/>
      <c r="W148" s="237"/>
      <c r="X148" s="237"/>
      <c r="Y148" s="233"/>
      <c r="Z148" s="249">
        <f>Z147+Z110</f>
        <v>0</v>
      </c>
    </row>
    <row r="149" spans="2:26" x14ac:dyDescent="0.3">
      <c r="S149" s="111"/>
      <c r="T149" s="111"/>
      <c r="U149" s="111"/>
      <c r="V149" s="111"/>
      <c r="W149" s="111"/>
      <c r="X149" s="111"/>
      <c r="Y149" s="111"/>
      <c r="Z149" s="111"/>
    </row>
    <row r="150" spans="2:26" x14ac:dyDescent="0.3">
      <c r="S150" s="111"/>
      <c r="T150" s="111"/>
      <c r="U150" s="111"/>
      <c r="V150" s="111"/>
      <c r="W150" s="111"/>
      <c r="X150" s="111"/>
      <c r="Y150" s="111"/>
      <c r="Z150" s="111"/>
    </row>
    <row r="151" spans="2:26" x14ac:dyDescent="0.3">
      <c r="S151" s="111"/>
      <c r="T151" s="111"/>
      <c r="U151" s="111"/>
      <c r="V151" s="111"/>
      <c r="W151" s="111"/>
      <c r="X151" s="111"/>
      <c r="Y151" s="111"/>
      <c r="Z151" s="111"/>
    </row>
    <row r="152" spans="2:26" x14ac:dyDescent="0.3">
      <c r="S152" s="110"/>
      <c r="T152" s="110"/>
      <c r="U152" s="110"/>
      <c r="V152" s="110"/>
      <c r="W152" s="110"/>
      <c r="X152" s="110"/>
      <c r="Y152" s="110"/>
      <c r="Z152" s="110"/>
    </row>
  </sheetData>
  <protectedRanges>
    <protectedRange sqref="F12" name="Bereich1"/>
    <protectedRange sqref="F13" name="Bereich1_1"/>
    <protectedRange sqref="F14" name="Bereich1_2"/>
    <protectedRange sqref="F15:F17" name="Bereich1_3"/>
    <protectedRange sqref="F18" name="Bereich1_4"/>
  </protectedRanges>
  <mergeCells count="3">
    <mergeCell ref="F110:I110"/>
    <mergeCell ref="L110:Q110"/>
    <mergeCell ref="F148:L148"/>
  </mergeCells>
  <phoneticPr fontId="58" type="noConversion"/>
  <printOptions horizontalCentered="1"/>
  <pageMargins left="0" right="0" top="0.98425196850393704" bottom="0.98425196850393704" header="0.39370078740157483" footer="0.39370078740157483"/>
  <pageSetup paperSize="9" scale="24" fitToHeight="0" orientation="landscape" r:id="rId1"/>
  <headerFooter scaleWithDoc="0"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54"/>
  <sheetViews>
    <sheetView showGridLines="0" zoomScaleNormal="100" zoomScalePageLayoutView="90" workbookViewId="0">
      <selection activeCell="E24" sqref="E24:E27"/>
    </sheetView>
  </sheetViews>
  <sheetFormatPr baseColWidth="10" defaultColWidth="11.44140625" defaultRowHeight="13.2" x14ac:dyDescent="0.25"/>
  <cols>
    <col min="1" max="1" width="2.5546875" style="413" customWidth="1"/>
    <col min="2" max="2" width="14.44140625" style="413" customWidth="1"/>
    <col min="3" max="3" width="60.5546875" style="413" customWidth="1"/>
    <col min="4" max="5" width="18.5546875" style="414" customWidth="1"/>
    <col min="6" max="6" width="18.5546875" style="413" customWidth="1"/>
    <col min="7" max="7" width="18.5546875" style="414" customWidth="1"/>
    <col min="8" max="9" width="18.5546875" style="413" customWidth="1"/>
    <col min="10" max="10" width="8.33203125" style="413" customWidth="1"/>
    <col min="11" max="11" width="24.33203125" style="413" customWidth="1"/>
    <col min="12" max="14" width="18.5546875" style="416" customWidth="1"/>
    <col min="15" max="15" width="8.33203125" style="416" customWidth="1"/>
    <col min="16" max="16" width="25.33203125" style="416" customWidth="1"/>
    <col min="17" max="19" width="18.5546875" style="416" customWidth="1"/>
    <col min="20" max="56" width="11.44140625" style="416"/>
    <col min="57" max="16384" width="11.44140625" style="413"/>
  </cols>
  <sheetData>
    <row r="1" spans="2:57" ht="14.85" customHeight="1" x14ac:dyDescent="0.25">
      <c r="B1" s="462"/>
      <c r="C1" s="462"/>
      <c r="D1" s="463"/>
      <c r="E1" s="463"/>
      <c r="F1" s="462"/>
      <c r="G1" s="463"/>
      <c r="H1" s="462"/>
      <c r="I1" s="462"/>
      <c r="J1" s="415"/>
      <c r="K1" s="462"/>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2"/>
    </row>
    <row r="2" spans="2:57" ht="17.7" customHeight="1" x14ac:dyDescent="0.25">
      <c r="B2" s="785" t="s">
        <v>425</v>
      </c>
      <c r="C2" s="785"/>
      <c r="D2" s="463"/>
      <c r="E2" s="705" t="s">
        <v>760</v>
      </c>
      <c r="F2" s="705"/>
      <c r="G2" s="705"/>
      <c r="H2" s="705"/>
      <c r="I2" s="705"/>
      <c r="J2" s="415"/>
      <c r="K2" s="462"/>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2"/>
    </row>
    <row r="3" spans="2:57" ht="17.399999999999999" x14ac:dyDescent="0.25">
      <c r="B3" s="785" t="s">
        <v>943</v>
      </c>
      <c r="C3" s="785"/>
      <c r="D3" s="281"/>
      <c r="E3" s="705"/>
      <c r="F3" s="705"/>
      <c r="G3" s="705"/>
      <c r="H3" s="705"/>
      <c r="I3" s="705"/>
      <c r="J3" s="415"/>
      <c r="K3" s="462"/>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2"/>
    </row>
    <row r="4" spans="2:57" x14ac:dyDescent="0.25">
      <c r="B4" s="417"/>
      <c r="C4" s="417"/>
      <c r="D4" s="281"/>
      <c r="E4" s="705"/>
      <c r="F4" s="705"/>
      <c r="G4" s="705"/>
      <c r="H4" s="705"/>
      <c r="I4" s="705"/>
      <c r="J4" s="415"/>
      <c r="K4" s="462"/>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2"/>
    </row>
    <row r="5" spans="2:57" ht="20.100000000000001" customHeight="1" x14ac:dyDescent="0.25">
      <c r="B5" s="398" t="s">
        <v>408</v>
      </c>
      <c r="C5" s="465" t="str">
        <f>IF(Übersicht!$C$5="","",Übersicht!$C$5)</f>
        <v/>
      </c>
      <c r="D5" s="281"/>
      <c r="E5" s="418"/>
      <c r="F5" s="418"/>
      <c r="G5" s="418"/>
      <c r="H5" s="418"/>
      <c r="I5" s="418"/>
      <c r="J5" s="415"/>
      <c r="K5" s="462"/>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2"/>
    </row>
    <row r="6" spans="2:57" x14ac:dyDescent="0.25">
      <c r="B6" s="282"/>
      <c r="C6" s="282"/>
      <c r="D6" s="281"/>
      <c r="E6" s="419"/>
      <c r="F6" s="419"/>
      <c r="G6" s="419"/>
      <c r="H6" s="419"/>
      <c r="I6" s="419"/>
      <c r="J6" s="415"/>
      <c r="K6" s="462"/>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2"/>
    </row>
    <row r="7" spans="2:57" ht="39.6" x14ac:dyDescent="0.25">
      <c r="B7" s="420" t="s">
        <v>36</v>
      </c>
      <c r="C7" s="421" t="s">
        <v>944</v>
      </c>
      <c r="D7" s="422" t="s">
        <v>52</v>
      </c>
      <c r="E7" s="422" t="s">
        <v>45</v>
      </c>
      <c r="F7" s="422" t="s">
        <v>945</v>
      </c>
      <c r="G7" s="422" t="s">
        <v>946</v>
      </c>
      <c r="H7" s="422" t="s">
        <v>762</v>
      </c>
      <c r="I7" s="422" t="s">
        <v>947</v>
      </c>
      <c r="J7" s="415"/>
      <c r="K7" s="464"/>
      <c r="L7" s="422" t="s">
        <v>431</v>
      </c>
      <c r="M7" s="422" t="s">
        <v>948</v>
      </c>
      <c r="N7" s="422" t="s">
        <v>433</v>
      </c>
      <c r="O7" s="464"/>
      <c r="P7" s="464"/>
      <c r="Q7" s="422" t="s">
        <v>434</v>
      </c>
      <c r="R7" s="422" t="s">
        <v>949</v>
      </c>
      <c r="S7" s="422" t="s">
        <v>436</v>
      </c>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2"/>
      <c r="BE7" s="462"/>
    </row>
    <row r="8" spans="2:57" s="416" customFormat="1" ht="15" customHeight="1" x14ac:dyDescent="0.25">
      <c r="B8" s="808" t="s">
        <v>950</v>
      </c>
      <c r="C8" s="809" t="s">
        <v>951</v>
      </c>
      <c r="D8" s="810">
        <v>200</v>
      </c>
      <c r="E8" s="810" t="s">
        <v>791</v>
      </c>
      <c r="F8" s="407"/>
      <c r="G8" s="423" t="s">
        <v>952</v>
      </c>
      <c r="H8" s="408"/>
      <c r="I8" s="424">
        <f t="shared" ref="I8:I20" si="0">F8*H8</f>
        <v>0</v>
      </c>
      <c r="J8" s="415"/>
      <c r="K8" s="464"/>
      <c r="L8" s="425">
        <f>F8*0.2</f>
        <v>0</v>
      </c>
      <c r="M8" s="424">
        <f>H8</f>
        <v>0</v>
      </c>
      <c r="N8" s="424">
        <f>L8*M8</f>
        <v>0</v>
      </c>
      <c r="O8" s="464"/>
      <c r="P8" s="464"/>
      <c r="Q8" s="425">
        <f>+L8</f>
        <v>0</v>
      </c>
      <c r="R8" s="424">
        <f>H8</f>
        <v>0</v>
      </c>
      <c r="S8" s="424">
        <f>Q8*R8</f>
        <v>0</v>
      </c>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2"/>
      <c r="BE8" s="462"/>
    </row>
    <row r="9" spans="2:57" s="416" customFormat="1" ht="15" customHeight="1" thickBot="1" x14ac:dyDescent="0.3">
      <c r="B9" s="790"/>
      <c r="C9" s="792"/>
      <c r="D9" s="794"/>
      <c r="E9" s="794"/>
      <c r="F9" s="426">
        <f>+D8-F8</f>
        <v>200</v>
      </c>
      <c r="G9" s="426" t="s">
        <v>953</v>
      </c>
      <c r="H9" s="409"/>
      <c r="I9" s="427">
        <f t="shared" si="0"/>
        <v>0</v>
      </c>
      <c r="J9" s="415"/>
      <c r="K9" s="464"/>
      <c r="L9" s="428">
        <f t="shared" ref="L9:L26" si="1">F9*0.2</f>
        <v>40</v>
      </c>
      <c r="M9" s="427">
        <f>H9</f>
        <v>0</v>
      </c>
      <c r="N9" s="427">
        <f t="shared" ref="N9:N28" si="2">L9*M9</f>
        <v>0</v>
      </c>
      <c r="O9" s="464"/>
      <c r="P9" s="464"/>
      <c r="Q9" s="428">
        <f t="shared" ref="Q9:Q19" si="3">+L9</f>
        <v>40</v>
      </c>
      <c r="R9" s="427">
        <f t="shared" ref="R9:R28" si="4">H9</f>
        <v>0</v>
      </c>
      <c r="S9" s="427">
        <f t="shared" ref="S9:S28" si="5">Q9*R9</f>
        <v>0</v>
      </c>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2"/>
      <c r="BE9" s="462"/>
    </row>
    <row r="10" spans="2:57" s="416" customFormat="1" ht="15" customHeight="1" x14ac:dyDescent="0.25">
      <c r="B10" s="789" t="s">
        <v>954</v>
      </c>
      <c r="C10" s="791" t="s">
        <v>955</v>
      </c>
      <c r="D10" s="793">
        <v>200</v>
      </c>
      <c r="E10" s="793" t="s">
        <v>791</v>
      </c>
      <c r="F10" s="410"/>
      <c r="G10" s="429" t="s">
        <v>952</v>
      </c>
      <c r="H10" s="411"/>
      <c r="I10" s="430">
        <f t="shared" si="0"/>
        <v>0</v>
      </c>
      <c r="J10" s="415"/>
      <c r="K10" s="464"/>
      <c r="L10" s="431">
        <f t="shared" si="1"/>
        <v>0</v>
      </c>
      <c r="M10" s="430">
        <f t="shared" ref="M10:M28" si="6">H10</f>
        <v>0</v>
      </c>
      <c r="N10" s="430">
        <f t="shared" si="2"/>
        <v>0</v>
      </c>
      <c r="O10" s="464"/>
      <c r="P10" s="464"/>
      <c r="Q10" s="431">
        <f t="shared" si="3"/>
        <v>0</v>
      </c>
      <c r="R10" s="430">
        <f t="shared" si="4"/>
        <v>0</v>
      </c>
      <c r="S10" s="430">
        <f t="shared" si="5"/>
        <v>0</v>
      </c>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2"/>
      <c r="BE10" s="462"/>
    </row>
    <row r="11" spans="2:57" s="416" customFormat="1" ht="15" customHeight="1" thickBot="1" x14ac:dyDescent="0.3">
      <c r="B11" s="790"/>
      <c r="C11" s="792"/>
      <c r="D11" s="794"/>
      <c r="E11" s="794"/>
      <c r="F11" s="426">
        <f>+D10-F10</f>
        <v>200</v>
      </c>
      <c r="G11" s="426" t="s">
        <v>953</v>
      </c>
      <c r="H11" s="409"/>
      <c r="I11" s="427">
        <f t="shared" si="0"/>
        <v>0</v>
      </c>
      <c r="J11" s="415"/>
      <c r="K11" s="464"/>
      <c r="L11" s="428">
        <f t="shared" si="1"/>
        <v>40</v>
      </c>
      <c r="M11" s="427">
        <f t="shared" si="6"/>
        <v>0</v>
      </c>
      <c r="N11" s="427">
        <f t="shared" si="2"/>
        <v>0</v>
      </c>
      <c r="O11" s="464"/>
      <c r="P11" s="464"/>
      <c r="Q11" s="428">
        <f t="shared" si="3"/>
        <v>40</v>
      </c>
      <c r="R11" s="427">
        <f t="shared" si="4"/>
        <v>0</v>
      </c>
      <c r="S11" s="427">
        <f t="shared" si="5"/>
        <v>0</v>
      </c>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2"/>
      <c r="BE11" s="462"/>
    </row>
    <row r="12" spans="2:57" s="416" customFormat="1" ht="15" customHeight="1" x14ac:dyDescent="0.25">
      <c r="B12" s="789" t="s">
        <v>956</v>
      </c>
      <c r="C12" s="791" t="s">
        <v>957</v>
      </c>
      <c r="D12" s="793">
        <v>200</v>
      </c>
      <c r="E12" s="793" t="s">
        <v>791</v>
      </c>
      <c r="F12" s="410"/>
      <c r="G12" s="429" t="s">
        <v>952</v>
      </c>
      <c r="H12" s="411"/>
      <c r="I12" s="430">
        <f t="shared" si="0"/>
        <v>0</v>
      </c>
      <c r="J12" s="415"/>
      <c r="K12" s="464"/>
      <c r="L12" s="431">
        <f t="shared" si="1"/>
        <v>0</v>
      </c>
      <c r="M12" s="430">
        <f t="shared" si="6"/>
        <v>0</v>
      </c>
      <c r="N12" s="430">
        <f t="shared" si="2"/>
        <v>0</v>
      </c>
      <c r="O12" s="464"/>
      <c r="P12" s="464"/>
      <c r="Q12" s="431">
        <f t="shared" si="3"/>
        <v>0</v>
      </c>
      <c r="R12" s="430">
        <f t="shared" si="4"/>
        <v>0</v>
      </c>
      <c r="S12" s="430">
        <f t="shared" si="5"/>
        <v>0</v>
      </c>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2"/>
      <c r="BE12" s="462"/>
    </row>
    <row r="13" spans="2:57" s="416" customFormat="1" ht="15" customHeight="1" thickBot="1" x14ac:dyDescent="0.3">
      <c r="B13" s="790"/>
      <c r="C13" s="792"/>
      <c r="D13" s="794"/>
      <c r="E13" s="794"/>
      <c r="F13" s="432">
        <f>+D12-F12</f>
        <v>200</v>
      </c>
      <c r="G13" s="426" t="s">
        <v>953</v>
      </c>
      <c r="H13" s="409"/>
      <c r="I13" s="427">
        <f t="shared" si="0"/>
        <v>0</v>
      </c>
      <c r="J13" s="415"/>
      <c r="K13" s="464"/>
      <c r="L13" s="428">
        <f t="shared" si="1"/>
        <v>40</v>
      </c>
      <c r="M13" s="427">
        <f t="shared" si="6"/>
        <v>0</v>
      </c>
      <c r="N13" s="427">
        <f t="shared" si="2"/>
        <v>0</v>
      </c>
      <c r="O13" s="464"/>
      <c r="P13" s="464"/>
      <c r="Q13" s="428">
        <f t="shared" si="3"/>
        <v>40</v>
      </c>
      <c r="R13" s="427">
        <f t="shared" si="4"/>
        <v>0</v>
      </c>
      <c r="S13" s="427">
        <f t="shared" si="5"/>
        <v>0</v>
      </c>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2"/>
      <c r="BE13" s="462"/>
    </row>
    <row r="14" spans="2:57" s="416" customFormat="1" ht="15" customHeight="1" x14ac:dyDescent="0.25">
      <c r="B14" s="789" t="s">
        <v>958</v>
      </c>
      <c r="C14" s="791" t="s">
        <v>959</v>
      </c>
      <c r="D14" s="793">
        <v>200</v>
      </c>
      <c r="E14" s="793" t="s">
        <v>791</v>
      </c>
      <c r="F14" s="410"/>
      <c r="G14" s="429" t="s">
        <v>952</v>
      </c>
      <c r="H14" s="411"/>
      <c r="I14" s="430">
        <f t="shared" si="0"/>
        <v>0</v>
      </c>
      <c r="J14" s="415"/>
      <c r="K14" s="464"/>
      <c r="L14" s="431">
        <f t="shared" si="1"/>
        <v>0</v>
      </c>
      <c r="M14" s="430">
        <f t="shared" si="6"/>
        <v>0</v>
      </c>
      <c r="N14" s="430">
        <f t="shared" si="2"/>
        <v>0</v>
      </c>
      <c r="O14" s="464"/>
      <c r="P14" s="464"/>
      <c r="Q14" s="431">
        <f t="shared" si="3"/>
        <v>0</v>
      </c>
      <c r="R14" s="430">
        <f t="shared" si="4"/>
        <v>0</v>
      </c>
      <c r="S14" s="430">
        <f t="shared" si="5"/>
        <v>0</v>
      </c>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2"/>
      <c r="BE14" s="462"/>
    </row>
    <row r="15" spans="2:57" s="416" customFormat="1" ht="15" customHeight="1" thickBot="1" x14ac:dyDescent="0.3">
      <c r="B15" s="790"/>
      <c r="C15" s="792"/>
      <c r="D15" s="794"/>
      <c r="E15" s="794"/>
      <c r="F15" s="432">
        <f>+D14-F14</f>
        <v>200</v>
      </c>
      <c r="G15" s="426" t="s">
        <v>953</v>
      </c>
      <c r="H15" s="409"/>
      <c r="I15" s="427">
        <f t="shared" si="0"/>
        <v>0</v>
      </c>
      <c r="J15" s="415"/>
      <c r="K15" s="464"/>
      <c r="L15" s="428">
        <f t="shared" si="1"/>
        <v>40</v>
      </c>
      <c r="M15" s="427">
        <f t="shared" si="6"/>
        <v>0</v>
      </c>
      <c r="N15" s="427">
        <f t="shared" si="2"/>
        <v>0</v>
      </c>
      <c r="O15" s="464"/>
      <c r="P15" s="464"/>
      <c r="Q15" s="428">
        <f t="shared" si="3"/>
        <v>40</v>
      </c>
      <c r="R15" s="427">
        <f t="shared" si="4"/>
        <v>0</v>
      </c>
      <c r="S15" s="427">
        <f t="shared" si="5"/>
        <v>0</v>
      </c>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2"/>
      <c r="BE15" s="462"/>
    </row>
    <row r="16" spans="2:57" s="416" customFormat="1" ht="15" customHeight="1" x14ac:dyDescent="0.25">
      <c r="B16" s="789" t="s">
        <v>960</v>
      </c>
      <c r="C16" s="791" t="s">
        <v>961</v>
      </c>
      <c r="D16" s="793">
        <v>200</v>
      </c>
      <c r="E16" s="793" t="s">
        <v>791</v>
      </c>
      <c r="F16" s="410"/>
      <c r="G16" s="429" t="s">
        <v>952</v>
      </c>
      <c r="H16" s="411"/>
      <c r="I16" s="430">
        <f t="shared" si="0"/>
        <v>0</v>
      </c>
      <c r="J16" s="415"/>
      <c r="K16" s="464"/>
      <c r="L16" s="431">
        <f t="shared" si="1"/>
        <v>0</v>
      </c>
      <c r="M16" s="430">
        <f t="shared" si="6"/>
        <v>0</v>
      </c>
      <c r="N16" s="430">
        <f t="shared" si="2"/>
        <v>0</v>
      </c>
      <c r="O16" s="464"/>
      <c r="P16" s="464"/>
      <c r="Q16" s="431">
        <f t="shared" si="3"/>
        <v>0</v>
      </c>
      <c r="R16" s="430">
        <f t="shared" si="4"/>
        <v>0</v>
      </c>
      <c r="S16" s="430">
        <f t="shared" si="5"/>
        <v>0</v>
      </c>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2"/>
      <c r="BE16" s="462"/>
    </row>
    <row r="17" spans="2:57" s="416" customFormat="1" ht="15" customHeight="1" thickBot="1" x14ac:dyDescent="0.3">
      <c r="B17" s="790"/>
      <c r="C17" s="792"/>
      <c r="D17" s="794"/>
      <c r="E17" s="794"/>
      <c r="F17" s="426">
        <f>+D16-F16</f>
        <v>200</v>
      </c>
      <c r="G17" s="426" t="s">
        <v>953</v>
      </c>
      <c r="H17" s="409"/>
      <c r="I17" s="427">
        <f t="shared" si="0"/>
        <v>0</v>
      </c>
      <c r="J17" s="415"/>
      <c r="K17" s="464"/>
      <c r="L17" s="428">
        <f t="shared" si="1"/>
        <v>40</v>
      </c>
      <c r="M17" s="427">
        <f t="shared" si="6"/>
        <v>0</v>
      </c>
      <c r="N17" s="427">
        <f t="shared" si="2"/>
        <v>0</v>
      </c>
      <c r="O17" s="464"/>
      <c r="P17" s="464"/>
      <c r="Q17" s="428">
        <f t="shared" si="3"/>
        <v>40</v>
      </c>
      <c r="R17" s="427">
        <f t="shared" si="4"/>
        <v>0</v>
      </c>
      <c r="S17" s="427">
        <f t="shared" si="5"/>
        <v>0</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2"/>
      <c r="BE17" s="462"/>
    </row>
    <row r="18" spans="2:57" s="416" customFormat="1" ht="15" customHeight="1" x14ac:dyDescent="0.25">
      <c r="B18" s="789" t="s">
        <v>962</v>
      </c>
      <c r="C18" s="791" t="s">
        <v>963</v>
      </c>
      <c r="D18" s="793">
        <v>200</v>
      </c>
      <c r="E18" s="793" t="s">
        <v>791</v>
      </c>
      <c r="F18" s="410"/>
      <c r="G18" s="429" t="s">
        <v>952</v>
      </c>
      <c r="H18" s="411"/>
      <c r="I18" s="430">
        <f t="shared" si="0"/>
        <v>0</v>
      </c>
      <c r="J18" s="415"/>
      <c r="K18" s="464"/>
      <c r="L18" s="431">
        <f t="shared" si="1"/>
        <v>0</v>
      </c>
      <c r="M18" s="430">
        <f t="shared" si="6"/>
        <v>0</v>
      </c>
      <c r="N18" s="430">
        <f t="shared" si="2"/>
        <v>0</v>
      </c>
      <c r="O18" s="464"/>
      <c r="P18" s="464"/>
      <c r="Q18" s="431">
        <f t="shared" si="3"/>
        <v>0</v>
      </c>
      <c r="R18" s="430">
        <f t="shared" si="4"/>
        <v>0</v>
      </c>
      <c r="S18" s="430">
        <f t="shared" si="5"/>
        <v>0</v>
      </c>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2"/>
    </row>
    <row r="19" spans="2:57" s="416" customFormat="1" ht="15" customHeight="1" thickBot="1" x14ac:dyDescent="0.3">
      <c r="B19" s="790"/>
      <c r="C19" s="792"/>
      <c r="D19" s="794"/>
      <c r="E19" s="794"/>
      <c r="F19" s="426">
        <f>+D18-F18</f>
        <v>200</v>
      </c>
      <c r="G19" s="426" t="s">
        <v>953</v>
      </c>
      <c r="H19" s="409"/>
      <c r="I19" s="427">
        <f t="shared" si="0"/>
        <v>0</v>
      </c>
      <c r="J19" s="415"/>
      <c r="K19" s="464"/>
      <c r="L19" s="428">
        <f t="shared" si="1"/>
        <v>40</v>
      </c>
      <c r="M19" s="427">
        <f t="shared" si="6"/>
        <v>0</v>
      </c>
      <c r="N19" s="427">
        <f t="shared" si="2"/>
        <v>0</v>
      </c>
      <c r="O19" s="464"/>
      <c r="P19" s="464"/>
      <c r="Q19" s="428">
        <f t="shared" si="3"/>
        <v>40</v>
      </c>
      <c r="R19" s="427">
        <f t="shared" si="4"/>
        <v>0</v>
      </c>
      <c r="S19" s="427">
        <f t="shared" si="5"/>
        <v>0</v>
      </c>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2"/>
    </row>
    <row r="20" spans="2:57" s="416" customFormat="1" ht="15" customHeight="1" x14ac:dyDescent="0.25">
      <c r="B20" s="789" t="s">
        <v>964</v>
      </c>
      <c r="C20" s="791" t="s">
        <v>965</v>
      </c>
      <c r="D20" s="786">
        <v>200</v>
      </c>
      <c r="E20" s="786" t="s">
        <v>791</v>
      </c>
      <c r="F20" s="781"/>
      <c r="G20" s="429" t="s">
        <v>952</v>
      </c>
      <c r="H20" s="411"/>
      <c r="I20" s="430">
        <f t="shared" si="0"/>
        <v>0</v>
      </c>
      <c r="J20" s="415"/>
      <c r="K20" s="464"/>
      <c r="L20" s="778">
        <f t="shared" si="1"/>
        <v>0</v>
      </c>
      <c r="M20" s="430">
        <f t="shared" si="6"/>
        <v>0</v>
      </c>
      <c r="N20" s="430">
        <f t="shared" si="2"/>
        <v>0</v>
      </c>
      <c r="O20" s="464"/>
      <c r="P20" s="464"/>
      <c r="Q20" s="778">
        <f>+L20</f>
        <v>0</v>
      </c>
      <c r="R20" s="430">
        <f t="shared" ref="R20:R21" si="7">M20</f>
        <v>0</v>
      </c>
      <c r="S20" s="430">
        <f t="shared" si="5"/>
        <v>0</v>
      </c>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2"/>
    </row>
    <row r="21" spans="2:57" s="416" customFormat="1" ht="15" customHeight="1" thickBot="1" x14ac:dyDescent="0.3">
      <c r="B21" s="790"/>
      <c r="C21" s="792"/>
      <c r="D21" s="787"/>
      <c r="E21" s="787"/>
      <c r="F21" s="782"/>
      <c r="G21" s="426" t="s">
        <v>953</v>
      </c>
      <c r="H21" s="409"/>
      <c r="I21" s="427">
        <f>F22*H21</f>
        <v>0</v>
      </c>
      <c r="J21" s="415"/>
      <c r="K21" s="415"/>
      <c r="L21" s="779"/>
      <c r="M21" s="427">
        <f t="shared" si="6"/>
        <v>0</v>
      </c>
      <c r="N21" s="427">
        <f>+M21*L22</f>
        <v>0</v>
      </c>
      <c r="O21" s="464"/>
      <c r="P21" s="464"/>
      <c r="Q21" s="779"/>
      <c r="R21" s="427">
        <f t="shared" si="7"/>
        <v>0</v>
      </c>
      <c r="S21" s="427">
        <f>+R21*Q22</f>
        <v>0</v>
      </c>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row>
    <row r="22" spans="2:57" s="416" customFormat="1" ht="15" customHeight="1" x14ac:dyDescent="0.25">
      <c r="B22" s="789" t="s">
        <v>966</v>
      </c>
      <c r="C22" s="791" t="s">
        <v>967</v>
      </c>
      <c r="D22" s="787"/>
      <c r="E22" s="787"/>
      <c r="F22" s="783">
        <f>+D20-F20</f>
        <v>200</v>
      </c>
      <c r="G22" s="429" t="s">
        <v>952</v>
      </c>
      <c r="H22" s="411"/>
      <c r="I22" s="430">
        <f>F20*H22</f>
        <v>0</v>
      </c>
      <c r="J22" s="415"/>
      <c r="K22" s="415"/>
      <c r="L22" s="779">
        <f t="shared" si="1"/>
        <v>40</v>
      </c>
      <c r="M22" s="430">
        <f>H22</f>
        <v>0</v>
      </c>
      <c r="N22" s="430">
        <f>L20*M22</f>
        <v>0</v>
      </c>
      <c r="O22" s="464"/>
      <c r="P22" s="464"/>
      <c r="Q22" s="779">
        <f t="shared" ref="Q22" si="8">+L22</f>
        <v>40</v>
      </c>
      <c r="R22" s="430">
        <f>M22</f>
        <v>0</v>
      </c>
      <c r="S22" s="430">
        <f>Q20*R22</f>
        <v>0</v>
      </c>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row>
    <row r="23" spans="2:57" s="416" customFormat="1" ht="15" customHeight="1" thickBot="1" x14ac:dyDescent="0.3">
      <c r="B23" s="790"/>
      <c r="C23" s="792"/>
      <c r="D23" s="788"/>
      <c r="E23" s="788"/>
      <c r="F23" s="784"/>
      <c r="G23" s="426" t="s">
        <v>953</v>
      </c>
      <c r="H23" s="409"/>
      <c r="I23" s="427">
        <f>F22*H23</f>
        <v>0</v>
      </c>
      <c r="J23" s="415"/>
      <c r="K23" s="415"/>
      <c r="L23" s="780"/>
      <c r="M23" s="427">
        <f>H23</f>
        <v>0</v>
      </c>
      <c r="N23" s="427">
        <f>L22*M23</f>
        <v>0</v>
      </c>
      <c r="O23" s="464"/>
      <c r="P23" s="464"/>
      <c r="Q23" s="780"/>
      <c r="R23" s="427">
        <f>M23</f>
        <v>0</v>
      </c>
      <c r="S23" s="427">
        <f>Q22*R23</f>
        <v>0</v>
      </c>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row>
    <row r="24" spans="2:57" s="416" customFormat="1" ht="15" customHeight="1" x14ac:dyDescent="0.25">
      <c r="B24" s="789" t="s">
        <v>968</v>
      </c>
      <c r="C24" s="791" t="s">
        <v>969</v>
      </c>
      <c r="D24" s="786">
        <v>200</v>
      </c>
      <c r="E24" s="786" t="s">
        <v>791</v>
      </c>
      <c r="F24" s="781"/>
      <c r="G24" s="429" t="s">
        <v>952</v>
      </c>
      <c r="H24" s="411"/>
      <c r="I24" s="430">
        <f>F24*H24</f>
        <v>0</v>
      </c>
      <c r="J24" s="415"/>
      <c r="K24" s="464"/>
      <c r="L24" s="778">
        <f t="shared" si="1"/>
        <v>0</v>
      </c>
      <c r="M24" s="430">
        <f t="shared" ref="M24:M25" si="9">H24</f>
        <v>0</v>
      </c>
      <c r="N24" s="430">
        <f t="shared" si="2"/>
        <v>0</v>
      </c>
      <c r="O24" s="464"/>
      <c r="P24" s="464"/>
      <c r="Q24" s="778">
        <f t="shared" ref="Q24" si="10">+L24</f>
        <v>0</v>
      </c>
      <c r="R24" s="430">
        <f t="shared" ref="R24:R25" si="11">M24</f>
        <v>0</v>
      </c>
      <c r="S24" s="430">
        <f t="shared" ref="S24" si="12">Q24*R24</f>
        <v>0</v>
      </c>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2"/>
    </row>
    <row r="25" spans="2:57" s="416" customFormat="1" ht="15" customHeight="1" thickBot="1" x14ac:dyDescent="0.3">
      <c r="B25" s="790"/>
      <c r="C25" s="792"/>
      <c r="D25" s="787"/>
      <c r="E25" s="787"/>
      <c r="F25" s="782"/>
      <c r="G25" s="426" t="s">
        <v>953</v>
      </c>
      <c r="H25" s="409"/>
      <c r="I25" s="427">
        <f>F26*H25</f>
        <v>0</v>
      </c>
      <c r="J25" s="415"/>
      <c r="K25" s="415"/>
      <c r="L25" s="779"/>
      <c r="M25" s="427">
        <f t="shared" si="9"/>
        <v>0</v>
      </c>
      <c r="N25" s="427">
        <f>+M25*L26</f>
        <v>0</v>
      </c>
      <c r="O25" s="464"/>
      <c r="P25" s="464"/>
      <c r="Q25" s="779"/>
      <c r="R25" s="427">
        <f t="shared" si="11"/>
        <v>0</v>
      </c>
      <c r="S25" s="427">
        <f>+R25*Q26</f>
        <v>0</v>
      </c>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row>
    <row r="26" spans="2:57" s="416" customFormat="1" ht="15" customHeight="1" x14ac:dyDescent="0.25">
      <c r="B26" s="789" t="s">
        <v>970</v>
      </c>
      <c r="C26" s="795" t="s">
        <v>971</v>
      </c>
      <c r="D26" s="787"/>
      <c r="E26" s="787"/>
      <c r="F26" s="783">
        <f>+D24-F24</f>
        <v>200</v>
      </c>
      <c r="G26" s="429" t="s">
        <v>952</v>
      </c>
      <c r="H26" s="411"/>
      <c r="I26" s="430">
        <f>F24*H26</f>
        <v>0</v>
      </c>
      <c r="J26" s="415"/>
      <c r="K26" s="415"/>
      <c r="L26" s="779">
        <f t="shared" si="1"/>
        <v>40</v>
      </c>
      <c r="M26" s="430">
        <f>H26</f>
        <v>0</v>
      </c>
      <c r="N26" s="430">
        <f>L24*M26</f>
        <v>0</v>
      </c>
      <c r="O26" s="464"/>
      <c r="P26" s="464"/>
      <c r="Q26" s="779">
        <f t="shared" ref="Q26" si="13">+L26</f>
        <v>40</v>
      </c>
      <c r="R26" s="430">
        <f>M26</f>
        <v>0</v>
      </c>
      <c r="S26" s="430">
        <f>Q24*R26</f>
        <v>0</v>
      </c>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row>
    <row r="27" spans="2:57" s="416" customFormat="1" ht="15" customHeight="1" thickBot="1" x14ac:dyDescent="0.3">
      <c r="B27" s="790"/>
      <c r="C27" s="792"/>
      <c r="D27" s="788"/>
      <c r="E27" s="788"/>
      <c r="F27" s="784"/>
      <c r="G27" s="426" t="s">
        <v>953</v>
      </c>
      <c r="H27" s="409"/>
      <c r="I27" s="427">
        <f>F26*H27</f>
        <v>0</v>
      </c>
      <c r="J27" s="415"/>
      <c r="K27" s="415"/>
      <c r="L27" s="780"/>
      <c r="M27" s="427">
        <f>H27</f>
        <v>0</v>
      </c>
      <c r="N27" s="427">
        <f>L26*M27</f>
        <v>0</v>
      </c>
      <c r="O27" s="464"/>
      <c r="P27" s="464"/>
      <c r="Q27" s="780"/>
      <c r="R27" s="427">
        <f>M27</f>
        <v>0</v>
      </c>
      <c r="S27" s="427">
        <f>Q26*R27</f>
        <v>0</v>
      </c>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row>
    <row r="28" spans="2:57" s="416" customFormat="1" ht="30" customHeight="1" x14ac:dyDescent="0.25">
      <c r="B28" s="434" t="s">
        <v>972</v>
      </c>
      <c r="C28" s="435" t="s">
        <v>973</v>
      </c>
      <c r="D28" s="432">
        <v>160</v>
      </c>
      <c r="E28" s="432" t="s">
        <v>974</v>
      </c>
      <c r="F28" s="432" t="s">
        <v>30</v>
      </c>
      <c r="G28" s="432" t="s">
        <v>30</v>
      </c>
      <c r="H28" s="412"/>
      <c r="I28" s="433">
        <f>D28*H28</f>
        <v>0</v>
      </c>
      <c r="J28" s="415"/>
      <c r="K28" s="415"/>
      <c r="L28" s="436">
        <f>D28*0.2</f>
        <v>32</v>
      </c>
      <c r="M28" s="433">
        <f t="shared" si="6"/>
        <v>0</v>
      </c>
      <c r="N28" s="433">
        <f t="shared" si="2"/>
        <v>0</v>
      </c>
      <c r="O28" s="464"/>
      <c r="P28" s="464"/>
      <c r="Q28" s="436">
        <f>D28*0.2</f>
        <v>32</v>
      </c>
      <c r="R28" s="433">
        <f t="shared" si="4"/>
        <v>0</v>
      </c>
      <c r="S28" s="433">
        <f t="shared" si="5"/>
        <v>0</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row>
    <row r="29" spans="2:57" s="416" customFormat="1" ht="14.1" customHeight="1" x14ac:dyDescent="0.25">
      <c r="B29" s="464"/>
      <c r="C29" s="464"/>
      <c r="D29" s="466"/>
      <c r="E29" s="466"/>
      <c r="F29" s="462"/>
      <c r="G29" s="466"/>
      <c r="H29" s="437"/>
      <c r="I29" s="415"/>
      <c r="J29" s="415"/>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row>
    <row r="30" spans="2:57" s="416" customFormat="1" x14ac:dyDescent="0.25">
      <c r="B30" s="464"/>
      <c r="C30" s="464"/>
      <c r="D30" s="466"/>
      <c r="E30" s="466"/>
      <c r="F30" s="462"/>
      <c r="G30" s="466"/>
      <c r="H30" s="437"/>
      <c r="I30" s="415"/>
      <c r="J30" s="415"/>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row>
    <row r="31" spans="2:57" s="416" customFormat="1" ht="20.100000000000001" customHeight="1" x14ac:dyDescent="0.25">
      <c r="B31" s="467"/>
      <c r="C31" s="467"/>
      <c r="D31" s="468"/>
      <c r="E31" s="796" t="s">
        <v>975</v>
      </c>
      <c r="F31" s="797"/>
      <c r="G31" s="797"/>
      <c r="H31" s="798"/>
      <c r="I31" s="469">
        <f>SUM(I8:I28)</f>
        <v>0</v>
      </c>
      <c r="J31" s="441"/>
      <c r="K31" s="805" t="s">
        <v>976</v>
      </c>
      <c r="L31" s="806"/>
      <c r="M31" s="807"/>
      <c r="N31" s="469">
        <f>SUM(N8:N28)</f>
        <v>0</v>
      </c>
      <c r="O31" s="467"/>
      <c r="P31" s="805" t="s">
        <v>977</v>
      </c>
      <c r="Q31" s="806"/>
      <c r="R31" s="807"/>
      <c r="S31" s="469">
        <f>SUM(S8:S28)</f>
        <v>0</v>
      </c>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row>
    <row r="32" spans="2:57" s="416" customFormat="1" ht="20.100000000000001" customHeight="1" x14ac:dyDescent="0.25">
      <c r="B32" s="467"/>
      <c r="C32" s="467"/>
      <c r="D32" s="468"/>
      <c r="E32" s="799"/>
      <c r="F32" s="800"/>
      <c r="G32" s="800"/>
      <c r="H32" s="800"/>
      <c r="I32" s="801"/>
      <c r="J32" s="441"/>
      <c r="K32" s="811" t="s">
        <v>398</v>
      </c>
      <c r="L32" s="812"/>
      <c r="M32" s="813"/>
      <c r="N32" s="442">
        <v>0.8</v>
      </c>
      <c r="O32" s="467"/>
      <c r="P32" s="811" t="s">
        <v>399</v>
      </c>
      <c r="Q32" s="812"/>
      <c r="R32" s="813"/>
      <c r="S32" s="442">
        <v>0.8</v>
      </c>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row>
    <row r="33" spans="2:19" s="416" customFormat="1" ht="20.100000000000001" customHeight="1" x14ac:dyDescent="0.25">
      <c r="B33" s="467"/>
      <c r="C33" s="467"/>
      <c r="D33" s="468"/>
      <c r="E33" s="802"/>
      <c r="F33" s="803"/>
      <c r="G33" s="803"/>
      <c r="H33" s="803"/>
      <c r="I33" s="804"/>
      <c r="J33" s="441"/>
      <c r="K33" s="805" t="s">
        <v>978</v>
      </c>
      <c r="L33" s="806"/>
      <c r="M33" s="807"/>
      <c r="N33" s="443">
        <f>N31*N32</f>
        <v>0</v>
      </c>
      <c r="O33" s="467"/>
      <c r="P33" s="805" t="s">
        <v>979</v>
      </c>
      <c r="Q33" s="806"/>
      <c r="R33" s="807"/>
      <c r="S33" s="444">
        <f>S31*S32*N32</f>
        <v>0</v>
      </c>
    </row>
    <row r="34" spans="2:19" s="416" customFormat="1" ht="20.100000000000001" customHeight="1" x14ac:dyDescent="0.25">
      <c r="B34" s="467"/>
      <c r="C34" s="467"/>
      <c r="D34" s="468"/>
      <c r="E34" s="796" t="s">
        <v>403</v>
      </c>
      <c r="F34" s="797"/>
      <c r="G34" s="797"/>
      <c r="H34" s="798"/>
      <c r="I34" s="438">
        <v>0.19</v>
      </c>
      <c r="J34" s="441"/>
      <c r="K34" s="805" t="s">
        <v>403</v>
      </c>
      <c r="L34" s="806"/>
      <c r="M34" s="807"/>
      <c r="N34" s="439">
        <v>0.19</v>
      </c>
      <c r="O34" s="467"/>
      <c r="P34" s="805" t="s">
        <v>403</v>
      </c>
      <c r="Q34" s="806"/>
      <c r="R34" s="807"/>
      <c r="S34" s="439">
        <v>0.19</v>
      </c>
    </row>
    <row r="35" spans="2:19" s="416" customFormat="1" ht="20.100000000000001" customHeight="1" x14ac:dyDescent="0.25">
      <c r="B35" s="467"/>
      <c r="C35" s="467"/>
      <c r="D35" s="468"/>
      <c r="E35" s="805" t="s">
        <v>980</v>
      </c>
      <c r="F35" s="806"/>
      <c r="G35" s="806"/>
      <c r="H35" s="807"/>
      <c r="I35" s="440">
        <f>I31*(100%+I34)</f>
        <v>0</v>
      </c>
      <c r="J35" s="441"/>
      <c r="K35" s="805" t="s">
        <v>981</v>
      </c>
      <c r="L35" s="806"/>
      <c r="M35" s="807"/>
      <c r="N35" s="440">
        <f>N33*1.19</f>
        <v>0</v>
      </c>
      <c r="O35" s="467"/>
      <c r="P35" s="805" t="s">
        <v>982</v>
      </c>
      <c r="Q35" s="806"/>
      <c r="R35" s="807"/>
      <c r="S35" s="440">
        <f>S33*(1+S34)</f>
        <v>0</v>
      </c>
    </row>
    <row r="36" spans="2:19" s="416" customFormat="1" x14ac:dyDescent="0.25">
      <c r="B36" s="464"/>
      <c r="C36" s="464"/>
      <c r="D36" s="466"/>
      <c r="E36" s="466"/>
      <c r="F36" s="462"/>
      <c r="G36" s="466"/>
      <c r="H36" s="437"/>
      <c r="I36" s="415"/>
      <c r="J36" s="415"/>
      <c r="K36" s="464"/>
      <c r="L36" s="464"/>
      <c r="M36" s="464"/>
      <c r="N36" s="464"/>
      <c r="O36" s="464"/>
      <c r="P36" s="464"/>
      <c r="Q36" s="464"/>
      <c r="R36" s="464"/>
      <c r="S36" s="464"/>
    </row>
    <row r="37" spans="2:19" s="416" customFormat="1" x14ac:dyDescent="0.25">
      <c r="B37" s="464"/>
      <c r="C37" s="464"/>
      <c r="D37" s="466"/>
      <c r="E37" s="466"/>
      <c r="F37" s="462"/>
      <c r="G37" s="466"/>
      <c r="H37" s="437"/>
      <c r="I37" s="415"/>
      <c r="J37" s="415"/>
      <c r="K37" s="464"/>
      <c r="L37" s="464"/>
      <c r="M37" s="464"/>
      <c r="N37" s="464"/>
      <c r="O37" s="464"/>
      <c r="P37" s="464"/>
      <c r="Q37" s="464"/>
      <c r="R37" s="464"/>
      <c r="S37" s="464"/>
    </row>
    <row r="38" spans="2:19" s="416" customFormat="1" x14ac:dyDescent="0.25">
      <c r="B38" s="464"/>
      <c r="C38" s="464"/>
      <c r="D38" s="466"/>
      <c r="E38" s="466"/>
      <c r="F38" s="462"/>
      <c r="G38" s="466"/>
      <c r="H38" s="437"/>
      <c r="I38" s="415"/>
      <c r="J38" s="415"/>
      <c r="K38" s="464"/>
      <c r="L38" s="464"/>
      <c r="M38" s="464"/>
      <c r="N38" s="464"/>
      <c r="O38" s="464"/>
      <c r="P38" s="464"/>
      <c r="Q38" s="464"/>
      <c r="R38" s="464"/>
      <c r="S38" s="464"/>
    </row>
    <row r="39" spans="2:19" s="416" customFormat="1" x14ac:dyDescent="0.25">
      <c r="B39" s="464"/>
      <c r="C39" s="464"/>
      <c r="D39" s="466"/>
      <c r="E39" s="466"/>
      <c r="F39" s="462"/>
      <c r="G39" s="466"/>
      <c r="H39" s="437"/>
      <c r="I39" s="415"/>
      <c r="J39" s="415"/>
      <c r="K39" s="464"/>
      <c r="L39" s="464"/>
      <c r="M39" s="464"/>
      <c r="N39" s="464"/>
      <c r="O39" s="464"/>
      <c r="P39" s="464"/>
      <c r="Q39" s="464"/>
      <c r="R39" s="464"/>
      <c r="S39" s="464"/>
    </row>
    <row r="40" spans="2:19" s="416" customFormat="1" x14ac:dyDescent="0.25">
      <c r="B40" s="464"/>
      <c r="C40" s="464"/>
      <c r="D40" s="466"/>
      <c r="E40" s="466"/>
      <c r="F40" s="462"/>
      <c r="G40" s="466"/>
      <c r="H40" s="437"/>
      <c r="I40" s="415"/>
      <c r="J40" s="415"/>
      <c r="K40" s="464"/>
      <c r="L40" s="464"/>
      <c r="M40" s="464"/>
      <c r="N40" s="464"/>
      <c r="O40" s="464"/>
      <c r="P40" s="464"/>
      <c r="Q40" s="464"/>
      <c r="R40" s="464"/>
      <c r="S40" s="464"/>
    </row>
    <row r="41" spans="2:19" s="416" customFormat="1" x14ac:dyDescent="0.25">
      <c r="B41" s="464"/>
      <c r="C41" s="464"/>
      <c r="D41" s="466"/>
      <c r="E41" s="466"/>
      <c r="F41" s="462"/>
      <c r="G41" s="466"/>
      <c r="H41" s="437"/>
      <c r="I41" s="415"/>
      <c r="J41" s="415"/>
      <c r="K41" s="464"/>
      <c r="L41" s="464"/>
      <c r="M41" s="464"/>
      <c r="N41" s="464"/>
      <c r="O41" s="464"/>
      <c r="P41" s="464"/>
      <c r="Q41" s="464"/>
      <c r="R41" s="464"/>
      <c r="S41" s="464"/>
    </row>
    <row r="42" spans="2:19" s="416" customFormat="1" x14ac:dyDescent="0.25">
      <c r="B42" s="464"/>
      <c r="C42" s="464"/>
      <c r="D42" s="466"/>
      <c r="E42" s="466"/>
      <c r="F42" s="462"/>
      <c r="G42" s="466"/>
      <c r="H42" s="437"/>
      <c r="I42" s="415"/>
      <c r="J42" s="415"/>
      <c r="K42" s="464"/>
      <c r="L42" s="464"/>
      <c r="M42" s="464"/>
      <c r="N42" s="464"/>
      <c r="O42" s="464"/>
      <c r="P42" s="464"/>
      <c r="Q42" s="464"/>
      <c r="R42" s="464"/>
      <c r="S42" s="464"/>
    </row>
    <row r="43" spans="2:19" s="416" customFormat="1" x14ac:dyDescent="0.25">
      <c r="B43" s="464"/>
      <c r="C43" s="464"/>
      <c r="D43" s="466"/>
      <c r="E43" s="466"/>
      <c r="F43" s="462"/>
      <c r="G43" s="466"/>
      <c r="H43" s="437"/>
      <c r="I43" s="415"/>
      <c r="J43" s="415"/>
      <c r="K43" s="464"/>
      <c r="L43" s="464"/>
      <c r="M43" s="464"/>
      <c r="N43" s="464"/>
      <c r="O43" s="464"/>
      <c r="P43" s="464"/>
      <c r="Q43" s="464"/>
      <c r="R43" s="464"/>
      <c r="S43" s="464"/>
    </row>
    <row r="44" spans="2:19" s="416" customFormat="1" x14ac:dyDescent="0.25">
      <c r="B44" s="464"/>
      <c r="C44" s="464"/>
      <c r="D44" s="466"/>
      <c r="E44" s="466"/>
      <c r="F44" s="462"/>
      <c r="G44" s="466"/>
      <c r="H44" s="437"/>
      <c r="I44" s="415"/>
      <c r="J44" s="415"/>
      <c r="K44" s="464"/>
      <c r="L44" s="464"/>
      <c r="M44" s="464"/>
      <c r="N44" s="464"/>
      <c r="O44" s="464"/>
      <c r="P44" s="464"/>
      <c r="Q44" s="464"/>
      <c r="R44" s="464"/>
      <c r="S44" s="464"/>
    </row>
    <row r="45" spans="2:19" s="416" customFormat="1" x14ac:dyDescent="0.25">
      <c r="B45" s="464"/>
      <c r="C45" s="464"/>
      <c r="D45" s="466"/>
      <c r="E45" s="466"/>
      <c r="F45" s="462"/>
      <c r="G45" s="466"/>
      <c r="H45" s="437"/>
      <c r="I45" s="415"/>
      <c r="J45" s="415"/>
      <c r="K45" s="464"/>
      <c r="L45" s="464"/>
      <c r="M45" s="464"/>
      <c r="N45" s="464"/>
      <c r="O45" s="464"/>
      <c r="P45" s="464"/>
      <c r="Q45" s="464"/>
      <c r="R45" s="464"/>
      <c r="S45" s="464"/>
    </row>
    <row r="46" spans="2:19" s="416" customFormat="1" x14ac:dyDescent="0.25">
      <c r="B46" s="464"/>
      <c r="C46" s="464"/>
      <c r="D46" s="466"/>
      <c r="E46" s="466"/>
      <c r="F46" s="462"/>
      <c r="G46" s="466"/>
      <c r="H46" s="437"/>
      <c r="I46" s="415"/>
      <c r="J46" s="415"/>
      <c r="K46" s="464"/>
      <c r="L46" s="464"/>
      <c r="M46" s="464"/>
      <c r="N46" s="464"/>
      <c r="O46" s="464"/>
      <c r="P46" s="464"/>
      <c r="Q46" s="464"/>
      <c r="R46" s="464"/>
      <c r="S46" s="464"/>
    </row>
    <row r="47" spans="2:19" s="416" customFormat="1" x14ac:dyDescent="0.25">
      <c r="B47" s="464"/>
      <c r="C47" s="464"/>
      <c r="D47" s="466"/>
      <c r="E47" s="466"/>
      <c r="F47" s="462"/>
      <c r="G47" s="466"/>
      <c r="H47" s="437"/>
      <c r="I47" s="415"/>
      <c r="J47" s="415"/>
      <c r="K47" s="464"/>
      <c r="L47" s="464"/>
      <c r="M47" s="464"/>
      <c r="N47" s="464"/>
      <c r="O47" s="464"/>
      <c r="P47" s="464"/>
      <c r="Q47" s="464"/>
      <c r="R47" s="464"/>
      <c r="S47" s="464"/>
    </row>
    <row r="48" spans="2:19" s="416" customFormat="1" x14ac:dyDescent="0.25">
      <c r="B48" s="464"/>
      <c r="C48" s="464"/>
      <c r="D48" s="466"/>
      <c r="E48" s="466"/>
      <c r="F48" s="462"/>
      <c r="G48" s="466"/>
      <c r="H48" s="437"/>
      <c r="I48" s="415"/>
      <c r="J48" s="415"/>
      <c r="K48" s="464"/>
      <c r="L48" s="464"/>
      <c r="M48" s="464"/>
      <c r="N48" s="464"/>
      <c r="O48" s="464"/>
      <c r="P48" s="464"/>
      <c r="Q48" s="464"/>
      <c r="R48" s="464"/>
      <c r="S48" s="464"/>
    </row>
    <row r="49" spans="4:10" s="416" customFormat="1" x14ac:dyDescent="0.25">
      <c r="D49" s="466"/>
      <c r="E49" s="466"/>
      <c r="F49" s="462"/>
      <c r="G49" s="466"/>
      <c r="H49" s="437"/>
      <c r="I49" s="415"/>
      <c r="J49" s="415"/>
    </row>
    <row r="50" spans="4:10" s="416" customFormat="1" x14ac:dyDescent="0.25">
      <c r="D50" s="466"/>
      <c r="E50" s="466"/>
      <c r="F50" s="462"/>
      <c r="G50" s="466"/>
      <c r="H50" s="437"/>
      <c r="I50" s="415"/>
      <c r="J50" s="415"/>
    </row>
    <row r="51" spans="4:10" s="416" customFormat="1" x14ac:dyDescent="0.25">
      <c r="D51" s="466"/>
      <c r="E51" s="466"/>
      <c r="F51" s="462"/>
      <c r="G51" s="466"/>
      <c r="H51" s="437"/>
      <c r="I51" s="415"/>
      <c r="J51" s="415"/>
    </row>
    <row r="52" spans="4:10" s="416" customFormat="1" x14ac:dyDescent="0.25">
      <c r="D52" s="466"/>
      <c r="E52" s="466"/>
      <c r="F52" s="462"/>
      <c r="G52" s="466"/>
      <c r="H52" s="464"/>
      <c r="I52" s="415"/>
      <c r="J52" s="415"/>
    </row>
    <row r="53" spans="4:10" s="416" customFormat="1" x14ac:dyDescent="0.25">
      <c r="D53" s="466"/>
      <c r="E53" s="466"/>
      <c r="F53" s="462"/>
      <c r="G53" s="466"/>
      <c r="H53" s="464"/>
      <c r="I53" s="415"/>
      <c r="J53" s="415"/>
    </row>
    <row r="54" spans="4:10" s="416" customFormat="1" x14ac:dyDescent="0.25">
      <c r="D54" s="466"/>
      <c r="E54" s="466"/>
      <c r="F54" s="462"/>
      <c r="G54" s="466"/>
      <c r="H54" s="464"/>
      <c r="I54" s="415"/>
      <c r="J54" s="415"/>
    </row>
    <row r="55" spans="4:10" s="416" customFormat="1" x14ac:dyDescent="0.25">
      <c r="D55" s="466"/>
      <c r="E55" s="466"/>
      <c r="F55" s="462"/>
      <c r="G55" s="466"/>
      <c r="H55" s="464"/>
      <c r="I55" s="415"/>
      <c r="J55" s="415"/>
    </row>
    <row r="56" spans="4:10" s="416" customFormat="1" x14ac:dyDescent="0.25">
      <c r="D56" s="466"/>
      <c r="E56" s="466"/>
      <c r="F56" s="462"/>
      <c r="G56" s="466"/>
      <c r="H56" s="464"/>
      <c r="I56" s="464"/>
      <c r="J56" s="464"/>
    </row>
    <row r="57" spans="4:10" s="416" customFormat="1" x14ac:dyDescent="0.25">
      <c r="D57" s="466"/>
      <c r="E57" s="466"/>
      <c r="F57" s="462"/>
      <c r="G57" s="466"/>
      <c r="H57" s="464"/>
      <c r="I57" s="464"/>
      <c r="J57" s="464"/>
    </row>
    <row r="58" spans="4:10" s="416" customFormat="1" x14ac:dyDescent="0.25">
      <c r="D58" s="466"/>
      <c r="E58" s="466"/>
      <c r="F58" s="462"/>
      <c r="G58" s="466"/>
      <c r="H58" s="464"/>
      <c r="I58" s="464"/>
      <c r="J58" s="464"/>
    </row>
    <row r="59" spans="4:10" s="416" customFormat="1" x14ac:dyDescent="0.25">
      <c r="D59" s="466"/>
      <c r="E59" s="466"/>
      <c r="F59" s="462"/>
      <c r="G59" s="466"/>
      <c r="H59" s="464"/>
      <c r="I59" s="464"/>
      <c r="J59" s="464"/>
    </row>
    <row r="60" spans="4:10" s="416" customFormat="1" x14ac:dyDescent="0.25">
      <c r="D60" s="466"/>
      <c r="E60" s="466"/>
      <c r="F60" s="462"/>
      <c r="G60" s="466"/>
      <c r="H60" s="464"/>
      <c r="I60" s="464"/>
      <c r="J60" s="464"/>
    </row>
    <row r="61" spans="4:10" s="416" customFormat="1" x14ac:dyDescent="0.25">
      <c r="D61" s="466"/>
      <c r="E61" s="466"/>
      <c r="F61" s="462"/>
      <c r="G61" s="466"/>
      <c r="H61" s="464"/>
      <c r="I61" s="464"/>
      <c r="J61" s="464"/>
    </row>
    <row r="62" spans="4:10" s="416" customFormat="1" x14ac:dyDescent="0.25">
      <c r="D62" s="466"/>
      <c r="E62" s="466"/>
      <c r="F62" s="462"/>
      <c r="G62" s="466"/>
      <c r="H62" s="464"/>
      <c r="I62" s="464"/>
      <c r="J62" s="464"/>
    </row>
    <row r="63" spans="4:10" s="416" customFormat="1" x14ac:dyDescent="0.25">
      <c r="D63" s="466"/>
      <c r="E63" s="466"/>
      <c r="F63" s="462"/>
      <c r="G63" s="466"/>
      <c r="H63" s="464"/>
      <c r="I63" s="464"/>
      <c r="J63" s="464"/>
    </row>
    <row r="64" spans="4:10" s="416" customFormat="1" x14ac:dyDescent="0.25">
      <c r="D64" s="466"/>
      <c r="E64" s="466"/>
      <c r="F64" s="462"/>
      <c r="G64" s="466"/>
      <c r="H64" s="464"/>
      <c r="I64" s="464"/>
      <c r="J64" s="464"/>
    </row>
    <row r="65" spans="4:7" s="416" customFormat="1" x14ac:dyDescent="0.25">
      <c r="D65" s="466"/>
      <c r="E65" s="466"/>
      <c r="F65" s="462"/>
      <c r="G65" s="466"/>
    </row>
    <row r="66" spans="4:7" s="416" customFormat="1" x14ac:dyDescent="0.25">
      <c r="D66" s="466"/>
      <c r="E66" s="466"/>
      <c r="F66" s="462"/>
      <c r="G66" s="466"/>
    </row>
    <row r="67" spans="4:7" s="416" customFormat="1" x14ac:dyDescent="0.25">
      <c r="D67" s="466"/>
      <c r="E67" s="466"/>
      <c r="F67" s="462"/>
      <c r="G67" s="466"/>
    </row>
    <row r="68" spans="4:7" s="416" customFormat="1" x14ac:dyDescent="0.25">
      <c r="D68" s="466"/>
      <c r="E68" s="466"/>
      <c r="F68" s="462"/>
      <c r="G68" s="466"/>
    </row>
    <row r="69" spans="4:7" s="416" customFormat="1" x14ac:dyDescent="0.25">
      <c r="D69" s="466"/>
      <c r="E69" s="466"/>
      <c r="F69" s="462"/>
      <c r="G69" s="466"/>
    </row>
    <row r="70" spans="4:7" s="416" customFormat="1" x14ac:dyDescent="0.25">
      <c r="D70" s="466"/>
      <c r="E70" s="466"/>
      <c r="F70" s="462"/>
      <c r="G70" s="466"/>
    </row>
    <row r="71" spans="4:7" s="416" customFormat="1" x14ac:dyDescent="0.25">
      <c r="D71" s="466"/>
      <c r="E71" s="466"/>
      <c r="F71" s="462"/>
      <c r="G71" s="466"/>
    </row>
    <row r="72" spans="4:7" s="416" customFormat="1" x14ac:dyDescent="0.25">
      <c r="D72" s="466"/>
      <c r="E72" s="466"/>
      <c r="F72" s="462"/>
      <c r="G72" s="466"/>
    </row>
    <row r="73" spans="4:7" s="416" customFormat="1" x14ac:dyDescent="0.25">
      <c r="D73" s="466"/>
      <c r="E73" s="466"/>
      <c r="F73" s="462"/>
      <c r="G73" s="466"/>
    </row>
    <row r="74" spans="4:7" s="416" customFormat="1" x14ac:dyDescent="0.25">
      <c r="D74" s="466"/>
      <c r="E74" s="466"/>
      <c r="F74" s="462"/>
      <c r="G74" s="466"/>
    </row>
    <row r="75" spans="4:7" s="416" customFormat="1" x14ac:dyDescent="0.25">
      <c r="D75" s="466"/>
      <c r="E75" s="466"/>
      <c r="F75" s="462"/>
      <c r="G75" s="466"/>
    </row>
    <row r="76" spans="4:7" s="416" customFormat="1" x14ac:dyDescent="0.25">
      <c r="D76" s="466"/>
      <c r="E76" s="466"/>
      <c r="F76" s="462"/>
      <c r="G76" s="466"/>
    </row>
    <row r="77" spans="4:7" s="416" customFormat="1" x14ac:dyDescent="0.25">
      <c r="D77" s="466"/>
      <c r="E77" s="466"/>
      <c r="F77" s="462"/>
      <c r="G77" s="466"/>
    </row>
    <row r="78" spans="4:7" s="416" customFormat="1" x14ac:dyDescent="0.25">
      <c r="D78" s="466"/>
      <c r="E78" s="466"/>
      <c r="F78" s="462"/>
      <c r="G78" s="466"/>
    </row>
    <row r="79" spans="4:7" s="416" customFormat="1" x14ac:dyDescent="0.25">
      <c r="D79" s="466"/>
      <c r="E79" s="466"/>
      <c r="F79" s="462"/>
      <c r="G79" s="466"/>
    </row>
    <row r="80" spans="4:7" s="416" customFormat="1" x14ac:dyDescent="0.25">
      <c r="D80" s="466"/>
      <c r="E80" s="466"/>
      <c r="F80" s="462"/>
      <c r="G80" s="466"/>
    </row>
    <row r="81" spans="4:7" s="416" customFormat="1" x14ac:dyDescent="0.25">
      <c r="D81" s="466"/>
      <c r="E81" s="466"/>
      <c r="F81" s="462"/>
      <c r="G81" s="466"/>
    </row>
    <row r="82" spans="4:7" s="416" customFormat="1" x14ac:dyDescent="0.25">
      <c r="D82" s="466"/>
      <c r="E82" s="466"/>
      <c r="F82" s="462"/>
      <c r="G82" s="466"/>
    </row>
    <row r="83" spans="4:7" s="416" customFormat="1" x14ac:dyDescent="0.25">
      <c r="D83" s="466"/>
      <c r="E83" s="466"/>
      <c r="F83" s="462"/>
      <c r="G83" s="466"/>
    </row>
    <row r="84" spans="4:7" s="416" customFormat="1" x14ac:dyDescent="0.25">
      <c r="D84" s="466"/>
      <c r="E84" s="466"/>
      <c r="F84" s="462"/>
      <c r="G84" s="466"/>
    </row>
    <row r="85" spans="4:7" s="416" customFormat="1" x14ac:dyDescent="0.25">
      <c r="D85" s="466"/>
      <c r="E85" s="466"/>
      <c r="F85" s="462"/>
      <c r="G85" s="466"/>
    </row>
    <row r="86" spans="4:7" s="416" customFormat="1" x14ac:dyDescent="0.25">
      <c r="D86" s="466"/>
      <c r="E86" s="466"/>
      <c r="F86" s="462"/>
      <c r="G86" s="466"/>
    </row>
    <row r="87" spans="4:7" s="416" customFormat="1" x14ac:dyDescent="0.25">
      <c r="D87" s="466"/>
      <c r="E87" s="466"/>
      <c r="F87" s="462"/>
      <c r="G87" s="466"/>
    </row>
    <row r="88" spans="4:7" s="416" customFormat="1" x14ac:dyDescent="0.25">
      <c r="D88" s="466"/>
      <c r="E88" s="466"/>
      <c r="F88" s="462"/>
      <c r="G88" s="466"/>
    </row>
    <row r="89" spans="4:7" s="416" customFormat="1" x14ac:dyDescent="0.25">
      <c r="D89" s="466"/>
      <c r="E89" s="466"/>
      <c r="F89" s="462"/>
      <c r="G89" s="466"/>
    </row>
    <row r="90" spans="4:7" s="416" customFormat="1" x14ac:dyDescent="0.25">
      <c r="D90" s="466"/>
      <c r="E90" s="466"/>
      <c r="F90" s="462"/>
      <c r="G90" s="466"/>
    </row>
    <row r="91" spans="4:7" s="416" customFormat="1" x14ac:dyDescent="0.25">
      <c r="D91" s="466"/>
      <c r="E91" s="466"/>
      <c r="F91" s="462"/>
      <c r="G91" s="466"/>
    </row>
    <row r="92" spans="4:7" s="416" customFormat="1" x14ac:dyDescent="0.25">
      <c r="D92" s="466"/>
      <c r="E92" s="466"/>
      <c r="F92" s="462"/>
      <c r="G92" s="466"/>
    </row>
    <row r="93" spans="4:7" s="416" customFormat="1" x14ac:dyDescent="0.25">
      <c r="D93" s="466"/>
      <c r="E93" s="466"/>
      <c r="F93" s="462"/>
      <c r="G93" s="466"/>
    </row>
    <row r="94" spans="4:7" s="416" customFormat="1" x14ac:dyDescent="0.25">
      <c r="D94" s="466"/>
      <c r="E94" s="466"/>
      <c r="F94" s="462"/>
      <c r="G94" s="466"/>
    </row>
    <row r="95" spans="4:7" s="416" customFormat="1" x14ac:dyDescent="0.25">
      <c r="D95" s="466"/>
      <c r="E95" s="466"/>
      <c r="F95" s="462"/>
      <c r="G95" s="466"/>
    </row>
    <row r="96" spans="4:7" s="416" customFormat="1" x14ac:dyDescent="0.25">
      <c r="D96" s="466"/>
      <c r="E96" s="466"/>
      <c r="F96" s="462"/>
      <c r="G96" s="466"/>
    </row>
    <row r="97" spans="4:7" s="416" customFormat="1" x14ac:dyDescent="0.25">
      <c r="D97" s="466"/>
      <c r="E97" s="466"/>
      <c r="F97" s="462"/>
      <c r="G97" s="466"/>
    </row>
    <row r="98" spans="4:7" s="416" customFormat="1" x14ac:dyDescent="0.25">
      <c r="D98" s="466"/>
      <c r="E98" s="466"/>
      <c r="F98" s="462"/>
      <c r="G98" s="466"/>
    </row>
    <row r="99" spans="4:7" s="416" customFormat="1" x14ac:dyDescent="0.25">
      <c r="D99" s="466"/>
      <c r="E99" s="466"/>
      <c r="F99" s="462"/>
      <c r="G99" s="466"/>
    </row>
    <row r="100" spans="4:7" s="416" customFormat="1" x14ac:dyDescent="0.25">
      <c r="D100" s="466"/>
      <c r="E100" s="466"/>
      <c r="F100" s="462"/>
      <c r="G100" s="466"/>
    </row>
    <row r="101" spans="4:7" s="416" customFormat="1" x14ac:dyDescent="0.25">
      <c r="D101" s="466"/>
      <c r="E101" s="466"/>
      <c r="F101" s="462"/>
      <c r="G101" s="466"/>
    </row>
    <row r="102" spans="4:7" s="416" customFormat="1" x14ac:dyDescent="0.25">
      <c r="D102" s="466"/>
      <c r="E102" s="466"/>
      <c r="F102" s="462"/>
      <c r="G102" s="466"/>
    </row>
    <row r="103" spans="4:7" s="416" customFormat="1" x14ac:dyDescent="0.25">
      <c r="D103" s="466"/>
      <c r="E103" s="466"/>
      <c r="F103" s="462"/>
      <c r="G103" s="466"/>
    </row>
    <row r="104" spans="4:7" s="416" customFormat="1" x14ac:dyDescent="0.25">
      <c r="D104" s="466"/>
      <c r="E104" s="466"/>
      <c r="F104" s="462"/>
      <c r="G104" s="466"/>
    </row>
    <row r="105" spans="4:7" s="416" customFormat="1" x14ac:dyDescent="0.25">
      <c r="D105" s="466"/>
      <c r="E105" s="466"/>
      <c r="F105" s="462"/>
      <c r="G105" s="466"/>
    </row>
    <row r="106" spans="4:7" s="416" customFormat="1" x14ac:dyDescent="0.25">
      <c r="D106" s="466"/>
      <c r="E106" s="466"/>
      <c r="F106" s="462"/>
      <c r="G106" s="466"/>
    </row>
    <row r="107" spans="4:7" s="416" customFormat="1" x14ac:dyDescent="0.25">
      <c r="D107" s="466"/>
      <c r="E107" s="466"/>
      <c r="F107" s="462"/>
      <c r="G107" s="466"/>
    </row>
    <row r="108" spans="4:7" s="416" customFormat="1" x14ac:dyDescent="0.25">
      <c r="D108" s="466"/>
      <c r="E108" s="466"/>
      <c r="F108" s="462"/>
      <c r="G108" s="466"/>
    </row>
    <row r="109" spans="4:7" s="416" customFormat="1" x14ac:dyDescent="0.25">
      <c r="D109" s="466"/>
      <c r="E109" s="466"/>
      <c r="F109" s="462"/>
      <c r="G109" s="466"/>
    </row>
    <row r="110" spans="4:7" s="416" customFormat="1" x14ac:dyDescent="0.25">
      <c r="D110" s="466"/>
      <c r="E110" s="466"/>
      <c r="F110" s="462"/>
      <c r="G110" s="466"/>
    </row>
    <row r="111" spans="4:7" s="416" customFormat="1" x14ac:dyDescent="0.25">
      <c r="D111" s="466"/>
      <c r="E111" s="466"/>
      <c r="F111" s="462"/>
      <c r="G111" s="466"/>
    </row>
    <row r="112" spans="4:7" s="416" customFormat="1" x14ac:dyDescent="0.25">
      <c r="D112" s="466"/>
      <c r="E112" s="466"/>
      <c r="F112" s="462"/>
      <c r="G112" s="466"/>
    </row>
    <row r="113" spans="4:7" s="416" customFormat="1" x14ac:dyDescent="0.25">
      <c r="D113" s="466"/>
      <c r="E113" s="466"/>
      <c r="F113" s="462"/>
      <c r="G113" s="466"/>
    </row>
    <row r="114" spans="4:7" s="416" customFormat="1" x14ac:dyDescent="0.25">
      <c r="D114" s="466"/>
      <c r="E114" s="466"/>
      <c r="F114" s="462"/>
      <c r="G114" s="466"/>
    </row>
    <row r="115" spans="4:7" s="416" customFormat="1" x14ac:dyDescent="0.25">
      <c r="D115" s="466"/>
      <c r="E115" s="466"/>
      <c r="F115" s="462"/>
      <c r="G115" s="466"/>
    </row>
    <row r="116" spans="4:7" s="416" customFormat="1" x14ac:dyDescent="0.25">
      <c r="D116" s="466"/>
      <c r="E116" s="466"/>
      <c r="F116" s="462"/>
      <c r="G116" s="466"/>
    </row>
    <row r="117" spans="4:7" s="416" customFormat="1" x14ac:dyDescent="0.25">
      <c r="D117" s="466"/>
      <c r="E117" s="466"/>
      <c r="F117" s="462"/>
      <c r="G117" s="466"/>
    </row>
    <row r="118" spans="4:7" s="416" customFormat="1" x14ac:dyDescent="0.25">
      <c r="D118" s="466"/>
      <c r="E118" s="466"/>
      <c r="F118" s="462"/>
      <c r="G118" s="466"/>
    </row>
    <row r="119" spans="4:7" s="416" customFormat="1" x14ac:dyDescent="0.25">
      <c r="D119" s="466"/>
      <c r="E119" s="466"/>
      <c r="F119" s="462"/>
      <c r="G119" s="466"/>
    </row>
    <row r="120" spans="4:7" s="416" customFormat="1" x14ac:dyDescent="0.25">
      <c r="D120" s="466"/>
      <c r="E120" s="466"/>
      <c r="F120" s="462"/>
      <c r="G120" s="466"/>
    </row>
    <row r="121" spans="4:7" s="416" customFormat="1" x14ac:dyDescent="0.25">
      <c r="D121" s="466"/>
      <c r="E121" s="466"/>
      <c r="F121" s="462"/>
      <c r="G121" s="466"/>
    </row>
    <row r="122" spans="4:7" s="416" customFormat="1" x14ac:dyDescent="0.25">
      <c r="D122" s="466"/>
      <c r="E122" s="466"/>
      <c r="F122" s="462"/>
      <c r="G122" s="466"/>
    </row>
    <row r="123" spans="4:7" s="416" customFormat="1" x14ac:dyDescent="0.25">
      <c r="D123" s="466"/>
      <c r="E123" s="466"/>
      <c r="F123" s="462"/>
      <c r="G123" s="466"/>
    </row>
    <row r="124" spans="4:7" s="416" customFormat="1" x14ac:dyDescent="0.25">
      <c r="D124" s="466"/>
      <c r="E124" s="466"/>
      <c r="F124" s="462"/>
      <c r="G124" s="466"/>
    </row>
    <row r="125" spans="4:7" s="416" customFormat="1" x14ac:dyDescent="0.25">
      <c r="D125" s="466"/>
      <c r="E125" s="466"/>
      <c r="F125" s="462"/>
      <c r="G125" s="466"/>
    </row>
    <row r="126" spans="4:7" s="416" customFormat="1" x14ac:dyDescent="0.25">
      <c r="D126" s="466"/>
      <c r="E126" s="466"/>
      <c r="F126" s="462"/>
      <c r="G126" s="466"/>
    </row>
    <row r="127" spans="4:7" s="416" customFormat="1" x14ac:dyDescent="0.25">
      <c r="D127" s="466"/>
      <c r="E127" s="466"/>
      <c r="F127" s="462"/>
      <c r="G127" s="466"/>
    </row>
    <row r="128" spans="4:7" s="416" customFormat="1" x14ac:dyDescent="0.25">
      <c r="D128" s="466"/>
      <c r="E128" s="466"/>
      <c r="F128" s="462"/>
      <c r="G128" s="466"/>
    </row>
    <row r="129" spans="4:7" s="416" customFormat="1" x14ac:dyDescent="0.25">
      <c r="D129" s="466"/>
      <c r="E129" s="466"/>
      <c r="F129" s="462"/>
      <c r="G129" s="466"/>
    </row>
    <row r="130" spans="4:7" s="416" customFormat="1" x14ac:dyDescent="0.25">
      <c r="D130" s="466"/>
      <c r="E130" s="466"/>
      <c r="F130" s="462"/>
      <c r="G130" s="466"/>
    </row>
    <row r="131" spans="4:7" s="416" customFormat="1" x14ac:dyDescent="0.25">
      <c r="D131" s="466"/>
      <c r="E131" s="466"/>
      <c r="F131" s="462"/>
      <c r="G131" s="466"/>
    </row>
    <row r="132" spans="4:7" s="416" customFormat="1" x14ac:dyDescent="0.25">
      <c r="D132" s="466"/>
      <c r="E132" s="466"/>
      <c r="F132" s="462"/>
      <c r="G132" s="466"/>
    </row>
    <row r="133" spans="4:7" s="416" customFormat="1" x14ac:dyDescent="0.25">
      <c r="D133" s="466"/>
      <c r="E133" s="466"/>
      <c r="F133" s="462"/>
      <c r="G133" s="466"/>
    </row>
    <row r="134" spans="4:7" s="416" customFormat="1" x14ac:dyDescent="0.25">
      <c r="D134" s="466"/>
      <c r="E134" s="466"/>
      <c r="F134" s="462"/>
      <c r="G134" s="466"/>
    </row>
    <row r="135" spans="4:7" s="416" customFormat="1" x14ac:dyDescent="0.25">
      <c r="D135" s="466"/>
      <c r="E135" s="466"/>
      <c r="F135" s="462"/>
      <c r="G135" s="466"/>
    </row>
    <row r="136" spans="4:7" s="416" customFormat="1" x14ac:dyDescent="0.25">
      <c r="D136" s="466"/>
      <c r="E136" s="466"/>
      <c r="F136" s="462"/>
      <c r="G136" s="466"/>
    </row>
    <row r="137" spans="4:7" s="416" customFormat="1" x14ac:dyDescent="0.25">
      <c r="D137" s="466"/>
      <c r="E137" s="466"/>
      <c r="F137" s="462"/>
      <c r="G137" s="466"/>
    </row>
    <row r="138" spans="4:7" s="416" customFormat="1" x14ac:dyDescent="0.25">
      <c r="D138" s="466"/>
      <c r="E138" s="466"/>
      <c r="F138" s="462"/>
      <c r="G138" s="466"/>
    </row>
    <row r="139" spans="4:7" s="416" customFormat="1" x14ac:dyDescent="0.25">
      <c r="D139" s="466"/>
      <c r="E139" s="466"/>
      <c r="F139" s="462"/>
      <c r="G139" s="466"/>
    </row>
    <row r="140" spans="4:7" s="416" customFormat="1" x14ac:dyDescent="0.25">
      <c r="D140" s="466"/>
      <c r="E140" s="466"/>
      <c r="F140" s="462"/>
      <c r="G140" s="466"/>
    </row>
    <row r="141" spans="4:7" s="416" customFormat="1" x14ac:dyDescent="0.25">
      <c r="D141" s="466"/>
      <c r="E141" s="466"/>
      <c r="F141" s="462"/>
      <c r="G141" s="466"/>
    </row>
    <row r="142" spans="4:7" s="416" customFormat="1" x14ac:dyDescent="0.25">
      <c r="D142" s="466"/>
      <c r="E142" s="466"/>
      <c r="F142" s="462"/>
      <c r="G142" s="466"/>
    </row>
    <row r="143" spans="4:7" s="416" customFormat="1" x14ac:dyDescent="0.25">
      <c r="D143" s="466"/>
      <c r="E143" s="466"/>
      <c r="F143" s="462"/>
      <c r="G143" s="466"/>
    </row>
    <row r="144" spans="4:7" s="416" customFormat="1" x14ac:dyDescent="0.25">
      <c r="D144" s="466"/>
      <c r="E144" s="466"/>
      <c r="F144" s="462"/>
      <c r="G144" s="466"/>
    </row>
    <row r="145" spans="4:7" s="416" customFormat="1" x14ac:dyDescent="0.25">
      <c r="D145" s="466"/>
      <c r="E145" s="466"/>
      <c r="F145" s="462"/>
      <c r="G145" s="466"/>
    </row>
    <row r="146" spans="4:7" s="416" customFormat="1" x14ac:dyDescent="0.25">
      <c r="D146" s="466"/>
      <c r="E146" s="466"/>
      <c r="F146" s="462"/>
      <c r="G146" s="466"/>
    </row>
    <row r="147" spans="4:7" s="416" customFormat="1" x14ac:dyDescent="0.25">
      <c r="D147" s="466"/>
      <c r="E147" s="466"/>
      <c r="F147" s="462"/>
      <c r="G147" s="466"/>
    </row>
    <row r="148" spans="4:7" s="416" customFormat="1" x14ac:dyDescent="0.25">
      <c r="D148" s="466"/>
      <c r="E148" s="466"/>
      <c r="F148" s="462"/>
      <c r="G148" s="466"/>
    </row>
    <row r="149" spans="4:7" s="416" customFormat="1" x14ac:dyDescent="0.25">
      <c r="D149" s="466"/>
      <c r="E149" s="466"/>
      <c r="F149" s="462"/>
      <c r="G149" s="466"/>
    </row>
    <row r="150" spans="4:7" s="416" customFormat="1" x14ac:dyDescent="0.25">
      <c r="D150" s="466"/>
      <c r="E150" s="466"/>
      <c r="F150" s="462"/>
      <c r="G150" s="466"/>
    </row>
    <row r="151" spans="4:7" s="416" customFormat="1" x14ac:dyDescent="0.25">
      <c r="D151" s="466"/>
      <c r="E151" s="466"/>
      <c r="F151" s="462"/>
      <c r="G151" s="466"/>
    </row>
    <row r="152" spans="4:7" s="416" customFormat="1" x14ac:dyDescent="0.25">
      <c r="D152" s="466"/>
      <c r="E152" s="466"/>
      <c r="F152" s="462"/>
      <c r="G152" s="466"/>
    </row>
    <row r="153" spans="4:7" s="416" customFormat="1" x14ac:dyDescent="0.25">
      <c r="D153" s="466"/>
      <c r="E153" s="466"/>
      <c r="F153" s="462"/>
      <c r="G153" s="466"/>
    </row>
    <row r="154" spans="4:7" s="416" customFormat="1" x14ac:dyDescent="0.25">
      <c r="D154" s="466"/>
      <c r="E154" s="466"/>
      <c r="F154" s="462"/>
      <c r="G154" s="466"/>
    </row>
    <row r="155" spans="4:7" s="416" customFormat="1" x14ac:dyDescent="0.25">
      <c r="D155" s="466"/>
      <c r="E155" s="466"/>
      <c r="F155" s="462"/>
      <c r="G155" s="466"/>
    </row>
    <row r="156" spans="4:7" s="416" customFormat="1" x14ac:dyDescent="0.25">
      <c r="D156" s="466"/>
      <c r="E156" s="466"/>
      <c r="F156" s="462"/>
      <c r="G156" s="466"/>
    </row>
    <row r="157" spans="4:7" s="416" customFormat="1" x14ac:dyDescent="0.25">
      <c r="D157" s="466"/>
      <c r="E157" s="466"/>
      <c r="F157" s="462"/>
      <c r="G157" s="466"/>
    </row>
    <row r="158" spans="4:7" s="416" customFormat="1" x14ac:dyDescent="0.25">
      <c r="D158" s="466"/>
      <c r="E158" s="466"/>
      <c r="F158" s="462"/>
      <c r="G158" s="466"/>
    </row>
    <row r="159" spans="4:7" s="416" customFormat="1" x14ac:dyDescent="0.25">
      <c r="D159" s="466"/>
      <c r="E159" s="466"/>
      <c r="F159" s="462"/>
      <c r="G159" s="466"/>
    </row>
    <row r="160" spans="4:7" s="416" customFormat="1" x14ac:dyDescent="0.25">
      <c r="D160" s="466"/>
      <c r="E160" s="466"/>
      <c r="F160" s="462"/>
      <c r="G160" s="466"/>
    </row>
    <row r="161" spans="4:7" s="416" customFormat="1" x14ac:dyDescent="0.25">
      <c r="D161" s="466"/>
      <c r="E161" s="466"/>
      <c r="F161" s="462"/>
      <c r="G161" s="466"/>
    </row>
    <row r="162" spans="4:7" s="416" customFormat="1" x14ac:dyDescent="0.25">
      <c r="D162" s="466"/>
      <c r="E162" s="466"/>
      <c r="F162" s="462"/>
      <c r="G162" s="466"/>
    </row>
    <row r="163" spans="4:7" s="416" customFormat="1" x14ac:dyDescent="0.25">
      <c r="D163" s="466"/>
      <c r="E163" s="466"/>
      <c r="F163" s="462"/>
      <c r="G163" s="466"/>
    </row>
    <row r="164" spans="4:7" s="416" customFormat="1" x14ac:dyDescent="0.25">
      <c r="D164" s="466"/>
      <c r="E164" s="466"/>
      <c r="F164" s="462"/>
      <c r="G164" s="466"/>
    </row>
    <row r="165" spans="4:7" s="416" customFormat="1" x14ac:dyDescent="0.25">
      <c r="D165" s="466"/>
      <c r="E165" s="466"/>
      <c r="F165" s="462"/>
      <c r="G165" s="466"/>
    </row>
    <row r="166" spans="4:7" s="416" customFormat="1" x14ac:dyDescent="0.25">
      <c r="D166" s="466"/>
      <c r="E166" s="466"/>
      <c r="F166" s="462"/>
      <c r="G166" s="466"/>
    </row>
    <row r="167" spans="4:7" s="416" customFormat="1" x14ac:dyDescent="0.25">
      <c r="D167" s="466"/>
      <c r="E167" s="466"/>
      <c r="F167" s="462"/>
      <c r="G167" s="466"/>
    </row>
    <row r="168" spans="4:7" s="416" customFormat="1" x14ac:dyDescent="0.25">
      <c r="D168" s="466"/>
      <c r="E168" s="466"/>
      <c r="F168" s="462"/>
      <c r="G168" s="466"/>
    </row>
    <row r="169" spans="4:7" s="416" customFormat="1" x14ac:dyDescent="0.25">
      <c r="D169" s="466"/>
      <c r="E169" s="466"/>
      <c r="F169" s="462"/>
      <c r="G169" s="466"/>
    </row>
    <row r="170" spans="4:7" s="416" customFormat="1" x14ac:dyDescent="0.25">
      <c r="D170" s="466"/>
      <c r="E170" s="466"/>
      <c r="F170" s="462"/>
      <c r="G170" s="466"/>
    </row>
    <row r="171" spans="4:7" s="416" customFormat="1" x14ac:dyDescent="0.25">
      <c r="D171" s="466"/>
      <c r="E171" s="466"/>
      <c r="F171" s="462"/>
      <c r="G171" s="466"/>
    </row>
    <row r="172" spans="4:7" s="416" customFormat="1" x14ac:dyDescent="0.25">
      <c r="D172" s="466"/>
      <c r="E172" s="466"/>
      <c r="F172" s="462"/>
      <c r="G172" s="466"/>
    </row>
    <row r="173" spans="4:7" s="416" customFormat="1" x14ac:dyDescent="0.25">
      <c r="D173" s="466"/>
      <c r="E173" s="466"/>
      <c r="F173" s="462"/>
      <c r="G173" s="466"/>
    </row>
    <row r="174" spans="4:7" s="416" customFormat="1" x14ac:dyDescent="0.25">
      <c r="D174" s="466"/>
      <c r="E174" s="466"/>
      <c r="F174" s="462"/>
      <c r="G174" s="466"/>
    </row>
    <row r="175" spans="4:7" s="416" customFormat="1" x14ac:dyDescent="0.25">
      <c r="D175" s="466"/>
      <c r="E175" s="466"/>
      <c r="F175" s="462"/>
      <c r="G175" s="466"/>
    </row>
    <row r="176" spans="4:7" s="416" customFormat="1" x14ac:dyDescent="0.25">
      <c r="D176" s="466"/>
      <c r="E176" s="466"/>
      <c r="F176" s="462"/>
      <c r="G176" s="466"/>
    </row>
    <row r="177" spans="4:7" s="416" customFormat="1" x14ac:dyDescent="0.25">
      <c r="D177" s="466"/>
      <c r="E177" s="466"/>
      <c r="F177" s="462"/>
      <c r="G177" s="466"/>
    </row>
    <row r="178" spans="4:7" s="416" customFormat="1" x14ac:dyDescent="0.25">
      <c r="D178" s="466"/>
      <c r="E178" s="466"/>
      <c r="F178" s="462"/>
      <c r="G178" s="466"/>
    </row>
    <row r="179" spans="4:7" s="416" customFormat="1" x14ac:dyDescent="0.25">
      <c r="D179" s="466"/>
      <c r="E179" s="466"/>
      <c r="F179" s="462"/>
      <c r="G179" s="466"/>
    </row>
    <row r="180" spans="4:7" s="416" customFormat="1" x14ac:dyDescent="0.25">
      <c r="D180" s="466"/>
      <c r="E180" s="466"/>
      <c r="F180" s="462"/>
      <c r="G180" s="466"/>
    </row>
    <row r="181" spans="4:7" s="416" customFormat="1" x14ac:dyDescent="0.25">
      <c r="D181" s="466"/>
      <c r="E181" s="466"/>
      <c r="F181" s="462"/>
      <c r="G181" s="466"/>
    </row>
    <row r="182" spans="4:7" s="416" customFormat="1" x14ac:dyDescent="0.25">
      <c r="D182" s="466"/>
      <c r="E182" s="466"/>
      <c r="F182" s="462"/>
      <c r="G182" s="466"/>
    </row>
    <row r="183" spans="4:7" s="416" customFormat="1" x14ac:dyDescent="0.25">
      <c r="D183" s="466"/>
      <c r="E183" s="466"/>
      <c r="F183" s="462"/>
      <c r="G183" s="466"/>
    </row>
    <row r="184" spans="4:7" s="416" customFormat="1" x14ac:dyDescent="0.25">
      <c r="D184" s="466"/>
      <c r="E184" s="466"/>
      <c r="F184" s="462"/>
      <c r="G184" s="466"/>
    </row>
    <row r="185" spans="4:7" s="416" customFormat="1" x14ac:dyDescent="0.25">
      <c r="D185" s="466"/>
      <c r="E185" s="466"/>
      <c r="F185" s="462"/>
      <c r="G185" s="466"/>
    </row>
    <row r="186" spans="4:7" s="416" customFormat="1" x14ac:dyDescent="0.25">
      <c r="D186" s="466"/>
      <c r="E186" s="466"/>
      <c r="F186" s="462"/>
      <c r="G186" s="466"/>
    </row>
    <row r="187" spans="4:7" s="416" customFormat="1" x14ac:dyDescent="0.25">
      <c r="D187" s="466"/>
      <c r="E187" s="466"/>
      <c r="F187" s="462"/>
      <c r="G187" s="466"/>
    </row>
    <row r="188" spans="4:7" s="416" customFormat="1" x14ac:dyDescent="0.25">
      <c r="D188" s="466"/>
      <c r="E188" s="466"/>
      <c r="F188" s="462"/>
      <c r="G188" s="466"/>
    </row>
    <row r="189" spans="4:7" s="416" customFormat="1" x14ac:dyDescent="0.25">
      <c r="D189" s="466"/>
      <c r="E189" s="466"/>
      <c r="F189" s="462"/>
      <c r="G189" s="466"/>
    </row>
    <row r="190" spans="4:7" s="416" customFormat="1" x14ac:dyDescent="0.25">
      <c r="D190" s="466"/>
      <c r="E190" s="466"/>
      <c r="F190" s="462"/>
      <c r="G190" s="466"/>
    </row>
    <row r="191" spans="4:7" s="416" customFormat="1" x14ac:dyDescent="0.25">
      <c r="D191" s="466"/>
      <c r="E191" s="466"/>
      <c r="F191" s="462"/>
      <c r="G191" s="466"/>
    </row>
    <row r="192" spans="4:7" s="416" customFormat="1" x14ac:dyDescent="0.25">
      <c r="D192" s="466"/>
      <c r="E192" s="466"/>
      <c r="F192" s="462"/>
      <c r="G192" s="466"/>
    </row>
    <row r="193" spans="4:7" s="416" customFormat="1" x14ac:dyDescent="0.25">
      <c r="D193" s="466"/>
      <c r="E193" s="466"/>
      <c r="F193" s="462"/>
      <c r="G193" s="466"/>
    </row>
    <row r="194" spans="4:7" s="416" customFormat="1" x14ac:dyDescent="0.25">
      <c r="D194" s="466"/>
      <c r="E194" s="466"/>
      <c r="F194" s="462"/>
      <c r="G194" s="466"/>
    </row>
    <row r="195" spans="4:7" s="416" customFormat="1" x14ac:dyDescent="0.25">
      <c r="D195" s="466"/>
      <c r="E195" s="466"/>
      <c r="F195" s="462"/>
      <c r="G195" s="466"/>
    </row>
    <row r="196" spans="4:7" s="416" customFormat="1" x14ac:dyDescent="0.25">
      <c r="D196" s="466"/>
      <c r="E196" s="466"/>
      <c r="F196" s="462"/>
      <c r="G196" s="466"/>
    </row>
    <row r="197" spans="4:7" s="416" customFormat="1" x14ac:dyDescent="0.25">
      <c r="D197" s="466"/>
      <c r="E197" s="466"/>
      <c r="F197" s="462"/>
      <c r="G197" s="466"/>
    </row>
    <row r="198" spans="4:7" s="416" customFormat="1" x14ac:dyDescent="0.25">
      <c r="D198" s="466"/>
      <c r="E198" s="466"/>
      <c r="F198" s="462"/>
      <c r="G198" s="466"/>
    </row>
    <row r="199" spans="4:7" s="416" customFormat="1" x14ac:dyDescent="0.25">
      <c r="D199" s="466"/>
      <c r="E199" s="466"/>
      <c r="F199" s="462"/>
      <c r="G199" s="466"/>
    </row>
    <row r="200" spans="4:7" s="416" customFormat="1" x14ac:dyDescent="0.25">
      <c r="D200" s="466"/>
      <c r="E200" s="466"/>
      <c r="F200" s="462"/>
      <c r="G200" s="466"/>
    </row>
    <row r="201" spans="4:7" s="416" customFormat="1" x14ac:dyDescent="0.25">
      <c r="D201" s="466"/>
      <c r="E201" s="466"/>
      <c r="F201" s="462"/>
      <c r="G201" s="466"/>
    </row>
    <row r="202" spans="4:7" s="416" customFormat="1" x14ac:dyDescent="0.25">
      <c r="D202" s="466"/>
      <c r="E202" s="466"/>
      <c r="F202" s="462"/>
      <c r="G202" s="466"/>
    </row>
    <row r="203" spans="4:7" s="416" customFormat="1" x14ac:dyDescent="0.25">
      <c r="D203" s="466"/>
      <c r="E203" s="466"/>
      <c r="F203" s="462"/>
      <c r="G203" s="466"/>
    </row>
    <row r="204" spans="4:7" s="416" customFormat="1" x14ac:dyDescent="0.25">
      <c r="D204" s="466"/>
      <c r="E204" s="466"/>
      <c r="F204" s="462"/>
      <c r="G204" s="466"/>
    </row>
    <row r="205" spans="4:7" s="416" customFormat="1" x14ac:dyDescent="0.25">
      <c r="D205" s="466"/>
      <c r="E205" s="466"/>
      <c r="F205" s="462"/>
      <c r="G205" s="466"/>
    </row>
    <row r="206" spans="4:7" s="416" customFormat="1" x14ac:dyDescent="0.25">
      <c r="D206" s="466"/>
      <c r="E206" s="466"/>
      <c r="F206" s="462"/>
      <c r="G206" s="466"/>
    </row>
    <row r="207" spans="4:7" s="416" customFormat="1" x14ac:dyDescent="0.25">
      <c r="D207" s="466"/>
      <c r="E207" s="466"/>
      <c r="F207" s="462"/>
      <c r="G207" s="466"/>
    </row>
    <row r="208" spans="4:7" s="416" customFormat="1" x14ac:dyDescent="0.25">
      <c r="D208" s="466"/>
      <c r="E208" s="466"/>
      <c r="F208" s="462"/>
      <c r="G208" s="466"/>
    </row>
    <row r="209" spans="4:7" s="416" customFormat="1" x14ac:dyDescent="0.25">
      <c r="D209" s="466"/>
      <c r="E209" s="466"/>
      <c r="F209" s="462"/>
      <c r="G209" s="466"/>
    </row>
    <row r="210" spans="4:7" s="416" customFormat="1" x14ac:dyDescent="0.25">
      <c r="D210" s="466"/>
      <c r="E210" s="466"/>
      <c r="F210" s="462"/>
      <c r="G210" s="466"/>
    </row>
    <row r="211" spans="4:7" s="416" customFormat="1" x14ac:dyDescent="0.25">
      <c r="D211" s="466"/>
      <c r="E211" s="466"/>
      <c r="F211" s="462"/>
      <c r="G211" s="466"/>
    </row>
    <row r="212" spans="4:7" s="416" customFormat="1" x14ac:dyDescent="0.25">
      <c r="D212" s="466"/>
      <c r="E212" s="466"/>
      <c r="F212" s="462"/>
      <c r="G212" s="466"/>
    </row>
    <row r="213" spans="4:7" s="416" customFormat="1" x14ac:dyDescent="0.25">
      <c r="D213" s="466"/>
      <c r="E213" s="466"/>
      <c r="F213" s="462"/>
      <c r="G213" s="466"/>
    </row>
    <row r="214" spans="4:7" s="416" customFormat="1" x14ac:dyDescent="0.25">
      <c r="D214" s="466"/>
      <c r="E214" s="466"/>
      <c r="F214" s="462"/>
      <c r="G214" s="466"/>
    </row>
    <row r="215" spans="4:7" s="416" customFormat="1" x14ac:dyDescent="0.25">
      <c r="D215" s="466"/>
      <c r="E215" s="466"/>
      <c r="F215" s="462"/>
      <c r="G215" s="466"/>
    </row>
    <row r="216" spans="4:7" s="416" customFormat="1" x14ac:dyDescent="0.25">
      <c r="D216" s="466"/>
      <c r="E216" s="466"/>
      <c r="F216" s="462"/>
      <c r="G216" s="466"/>
    </row>
    <row r="217" spans="4:7" s="416" customFormat="1" x14ac:dyDescent="0.25">
      <c r="D217" s="466"/>
      <c r="E217" s="466"/>
      <c r="F217" s="462"/>
      <c r="G217" s="466"/>
    </row>
    <row r="218" spans="4:7" s="416" customFormat="1" x14ac:dyDescent="0.25">
      <c r="D218" s="466"/>
      <c r="E218" s="466"/>
      <c r="F218" s="462"/>
      <c r="G218" s="466"/>
    </row>
    <row r="219" spans="4:7" s="416" customFormat="1" x14ac:dyDescent="0.25">
      <c r="D219" s="466"/>
      <c r="E219" s="466"/>
      <c r="F219" s="462"/>
      <c r="G219" s="466"/>
    </row>
    <row r="220" spans="4:7" s="416" customFormat="1" x14ac:dyDescent="0.25">
      <c r="D220" s="466"/>
      <c r="E220" s="466"/>
      <c r="F220" s="462"/>
      <c r="G220" s="466"/>
    </row>
    <row r="221" spans="4:7" s="416" customFormat="1" x14ac:dyDescent="0.25">
      <c r="D221" s="466"/>
      <c r="E221" s="466"/>
      <c r="F221" s="462"/>
      <c r="G221" s="466"/>
    </row>
    <row r="222" spans="4:7" s="416" customFormat="1" x14ac:dyDescent="0.25">
      <c r="D222" s="466"/>
      <c r="E222" s="466"/>
      <c r="F222" s="462"/>
      <c r="G222" s="466"/>
    </row>
    <row r="223" spans="4:7" s="416" customFormat="1" x14ac:dyDescent="0.25">
      <c r="D223" s="466"/>
      <c r="E223" s="466"/>
      <c r="F223" s="462"/>
      <c r="G223" s="466"/>
    </row>
    <row r="224" spans="4:7" s="416" customFormat="1" x14ac:dyDescent="0.25">
      <c r="D224" s="466"/>
      <c r="E224" s="466"/>
      <c r="F224" s="462"/>
      <c r="G224" s="466"/>
    </row>
    <row r="225" spans="4:7" s="416" customFormat="1" x14ac:dyDescent="0.25">
      <c r="D225" s="466"/>
      <c r="E225" s="466"/>
      <c r="F225" s="462"/>
      <c r="G225" s="466"/>
    </row>
    <row r="226" spans="4:7" s="416" customFormat="1" x14ac:dyDescent="0.25">
      <c r="D226" s="466"/>
      <c r="E226" s="466"/>
      <c r="F226" s="462"/>
      <c r="G226" s="466"/>
    </row>
    <row r="227" spans="4:7" s="416" customFormat="1" x14ac:dyDescent="0.25">
      <c r="D227" s="466"/>
      <c r="E227" s="466"/>
      <c r="F227" s="462"/>
      <c r="G227" s="466"/>
    </row>
    <row r="228" spans="4:7" s="416" customFormat="1" x14ac:dyDescent="0.25">
      <c r="D228" s="466"/>
      <c r="E228" s="466"/>
      <c r="F228" s="462"/>
      <c r="G228" s="466"/>
    </row>
    <row r="229" spans="4:7" s="416" customFormat="1" x14ac:dyDescent="0.25">
      <c r="D229" s="466"/>
      <c r="E229" s="466"/>
      <c r="F229" s="462"/>
      <c r="G229" s="466"/>
    </row>
    <row r="230" spans="4:7" s="416" customFormat="1" x14ac:dyDescent="0.25">
      <c r="D230" s="466"/>
      <c r="E230" s="466"/>
      <c r="F230" s="462"/>
      <c r="G230" s="466"/>
    </row>
    <row r="231" spans="4:7" s="416" customFormat="1" x14ac:dyDescent="0.25">
      <c r="D231" s="466"/>
      <c r="E231" s="466"/>
      <c r="F231" s="462"/>
      <c r="G231" s="466"/>
    </row>
    <row r="232" spans="4:7" s="416" customFormat="1" x14ac:dyDescent="0.25">
      <c r="D232" s="466"/>
      <c r="E232" s="466"/>
      <c r="F232" s="462"/>
      <c r="G232" s="466"/>
    </row>
    <row r="233" spans="4:7" s="416" customFormat="1" x14ac:dyDescent="0.25">
      <c r="D233" s="466"/>
      <c r="E233" s="466"/>
      <c r="F233" s="462"/>
      <c r="G233" s="466"/>
    </row>
    <row r="234" spans="4:7" s="416" customFormat="1" x14ac:dyDescent="0.25">
      <c r="D234" s="466"/>
      <c r="E234" s="466"/>
      <c r="F234" s="462"/>
      <c r="G234" s="466"/>
    </row>
    <row r="235" spans="4:7" s="416" customFormat="1" x14ac:dyDescent="0.25">
      <c r="D235" s="466"/>
      <c r="E235" s="466"/>
      <c r="F235" s="462"/>
      <c r="G235" s="466"/>
    </row>
    <row r="236" spans="4:7" s="416" customFormat="1" x14ac:dyDescent="0.25">
      <c r="D236" s="466"/>
      <c r="E236" s="466"/>
      <c r="F236" s="462"/>
      <c r="G236" s="466"/>
    </row>
    <row r="237" spans="4:7" s="416" customFormat="1" x14ac:dyDescent="0.25">
      <c r="D237" s="466"/>
      <c r="E237" s="466"/>
      <c r="F237" s="462"/>
      <c r="G237" s="466"/>
    </row>
    <row r="238" spans="4:7" s="416" customFormat="1" x14ac:dyDescent="0.25">
      <c r="D238" s="466"/>
      <c r="E238" s="466"/>
      <c r="F238" s="462"/>
      <c r="G238" s="466"/>
    </row>
    <row r="239" spans="4:7" s="416" customFormat="1" x14ac:dyDescent="0.25">
      <c r="D239" s="466"/>
      <c r="E239" s="466"/>
      <c r="F239" s="462"/>
      <c r="G239" s="466"/>
    </row>
    <row r="240" spans="4:7" s="416" customFormat="1" x14ac:dyDescent="0.25">
      <c r="D240" s="466"/>
      <c r="E240" s="466"/>
      <c r="F240" s="462"/>
      <c r="G240" s="466"/>
    </row>
    <row r="241" spans="4:7" s="416" customFormat="1" x14ac:dyDescent="0.25">
      <c r="D241" s="466"/>
      <c r="E241" s="466"/>
      <c r="F241" s="462"/>
      <c r="G241" s="466"/>
    </row>
    <row r="242" spans="4:7" s="416" customFormat="1" x14ac:dyDescent="0.25">
      <c r="D242" s="466"/>
      <c r="E242" s="466"/>
      <c r="F242" s="462"/>
      <c r="G242" s="466"/>
    </row>
    <row r="243" spans="4:7" s="416" customFormat="1" x14ac:dyDescent="0.25">
      <c r="D243" s="466"/>
      <c r="E243" s="466"/>
      <c r="F243" s="462"/>
      <c r="G243" s="466"/>
    </row>
    <row r="244" spans="4:7" s="416" customFormat="1" x14ac:dyDescent="0.25">
      <c r="D244" s="466"/>
      <c r="E244" s="466"/>
      <c r="F244" s="462"/>
      <c r="G244" s="466"/>
    </row>
    <row r="245" spans="4:7" s="416" customFormat="1" x14ac:dyDescent="0.25">
      <c r="D245" s="466"/>
      <c r="E245" s="466"/>
      <c r="F245" s="462"/>
      <c r="G245" s="466"/>
    </row>
    <row r="246" spans="4:7" s="416" customFormat="1" x14ac:dyDescent="0.25">
      <c r="D246" s="466"/>
      <c r="E246" s="466"/>
      <c r="F246" s="462"/>
      <c r="G246" s="466"/>
    </row>
    <row r="247" spans="4:7" s="416" customFormat="1" x14ac:dyDescent="0.25">
      <c r="D247" s="466"/>
      <c r="E247" s="466"/>
      <c r="F247" s="462"/>
      <c r="G247" s="466"/>
    </row>
    <row r="248" spans="4:7" s="416" customFormat="1" x14ac:dyDescent="0.25">
      <c r="D248" s="466"/>
      <c r="E248" s="466"/>
      <c r="F248" s="462"/>
      <c r="G248" s="466"/>
    </row>
    <row r="249" spans="4:7" s="416" customFormat="1" x14ac:dyDescent="0.25">
      <c r="D249" s="466"/>
      <c r="E249" s="466"/>
      <c r="F249" s="462"/>
      <c r="G249" s="466"/>
    </row>
    <row r="250" spans="4:7" s="416" customFormat="1" x14ac:dyDescent="0.25">
      <c r="D250" s="466"/>
      <c r="E250" s="466"/>
      <c r="F250" s="462"/>
      <c r="G250" s="466"/>
    </row>
    <row r="251" spans="4:7" s="416" customFormat="1" x14ac:dyDescent="0.25">
      <c r="D251" s="466"/>
      <c r="E251" s="466"/>
      <c r="F251" s="462"/>
      <c r="G251" s="466"/>
    </row>
    <row r="252" spans="4:7" s="416" customFormat="1" x14ac:dyDescent="0.25">
      <c r="D252" s="466"/>
      <c r="E252" s="466"/>
      <c r="F252" s="462"/>
      <c r="G252" s="466"/>
    </row>
    <row r="253" spans="4:7" s="416" customFormat="1" x14ac:dyDescent="0.25">
      <c r="D253" s="466"/>
      <c r="E253" s="466"/>
      <c r="F253" s="462"/>
      <c r="G253" s="466"/>
    </row>
    <row r="254" spans="4:7" s="416" customFormat="1" x14ac:dyDescent="0.25">
      <c r="D254" s="466"/>
      <c r="E254" s="466"/>
      <c r="F254" s="462"/>
      <c r="G254" s="466"/>
    </row>
    <row r="255" spans="4:7" s="416" customFormat="1" x14ac:dyDescent="0.25">
      <c r="D255" s="466"/>
      <c r="E255" s="466"/>
      <c r="F255" s="462"/>
      <c r="G255" s="466"/>
    </row>
    <row r="256" spans="4:7" s="416" customFormat="1" x14ac:dyDescent="0.25">
      <c r="D256" s="466"/>
      <c r="E256" s="466"/>
      <c r="F256" s="462"/>
      <c r="G256" s="466"/>
    </row>
    <row r="257" spans="4:7" s="416" customFormat="1" x14ac:dyDescent="0.25">
      <c r="D257" s="466"/>
      <c r="E257" s="466"/>
      <c r="F257" s="462"/>
      <c r="G257" s="466"/>
    </row>
    <row r="258" spans="4:7" s="416" customFormat="1" x14ac:dyDescent="0.25">
      <c r="D258" s="466"/>
      <c r="E258" s="466"/>
      <c r="F258" s="462"/>
      <c r="G258" s="466"/>
    </row>
    <row r="259" spans="4:7" s="416" customFormat="1" x14ac:dyDescent="0.25">
      <c r="D259" s="466"/>
      <c r="E259" s="466"/>
      <c r="F259" s="462"/>
      <c r="G259" s="466"/>
    </row>
    <row r="260" spans="4:7" s="416" customFormat="1" x14ac:dyDescent="0.25">
      <c r="D260" s="466"/>
      <c r="E260" s="466"/>
      <c r="F260" s="462"/>
      <c r="G260" s="466"/>
    </row>
    <row r="261" spans="4:7" s="416" customFormat="1" x14ac:dyDescent="0.25">
      <c r="D261" s="466"/>
      <c r="E261" s="466"/>
      <c r="F261" s="462"/>
      <c r="G261" s="466"/>
    </row>
    <row r="262" spans="4:7" s="416" customFormat="1" x14ac:dyDescent="0.25">
      <c r="D262" s="466"/>
      <c r="E262" s="466"/>
      <c r="F262" s="462"/>
      <c r="G262" s="466"/>
    </row>
    <row r="263" spans="4:7" s="416" customFormat="1" x14ac:dyDescent="0.25">
      <c r="D263" s="466"/>
      <c r="E263" s="466"/>
      <c r="F263" s="462"/>
      <c r="G263" s="466"/>
    </row>
    <row r="264" spans="4:7" s="416" customFormat="1" x14ac:dyDescent="0.25">
      <c r="D264" s="466"/>
      <c r="E264" s="466"/>
      <c r="F264" s="462"/>
      <c r="G264" s="466"/>
    </row>
    <row r="265" spans="4:7" s="416" customFormat="1" x14ac:dyDescent="0.25">
      <c r="D265" s="466"/>
      <c r="E265" s="466"/>
      <c r="F265" s="462"/>
      <c r="G265" s="466"/>
    </row>
    <row r="266" spans="4:7" s="416" customFormat="1" x14ac:dyDescent="0.25">
      <c r="D266" s="466"/>
      <c r="E266" s="466"/>
      <c r="F266" s="462"/>
      <c r="G266" s="466"/>
    </row>
    <row r="267" spans="4:7" s="416" customFormat="1" x14ac:dyDescent="0.25">
      <c r="D267" s="466"/>
      <c r="E267" s="466"/>
      <c r="F267" s="462"/>
      <c r="G267" s="466"/>
    </row>
    <row r="268" spans="4:7" s="416" customFormat="1" x14ac:dyDescent="0.25">
      <c r="D268" s="466"/>
      <c r="E268" s="466"/>
      <c r="F268" s="462"/>
      <c r="G268" s="466"/>
    </row>
    <row r="269" spans="4:7" s="416" customFormat="1" x14ac:dyDescent="0.25">
      <c r="D269" s="466"/>
      <c r="E269" s="466"/>
      <c r="F269" s="462"/>
      <c r="G269" s="466"/>
    </row>
    <row r="270" spans="4:7" s="416" customFormat="1" x14ac:dyDescent="0.25">
      <c r="D270" s="466"/>
      <c r="E270" s="466"/>
      <c r="F270" s="462"/>
      <c r="G270" s="466"/>
    </row>
    <row r="271" spans="4:7" s="416" customFormat="1" x14ac:dyDescent="0.25">
      <c r="D271" s="466"/>
      <c r="E271" s="466"/>
      <c r="F271" s="462"/>
      <c r="G271" s="466"/>
    </row>
    <row r="272" spans="4:7" s="416" customFormat="1" x14ac:dyDescent="0.25">
      <c r="D272" s="466"/>
      <c r="E272" s="466"/>
      <c r="F272" s="462"/>
      <c r="G272" s="466"/>
    </row>
    <row r="273" spans="4:7" s="416" customFormat="1" x14ac:dyDescent="0.25">
      <c r="D273" s="466"/>
      <c r="E273" s="466"/>
      <c r="F273" s="462"/>
      <c r="G273" s="466"/>
    </row>
    <row r="274" spans="4:7" s="416" customFormat="1" x14ac:dyDescent="0.25">
      <c r="D274" s="466"/>
      <c r="E274" s="466"/>
      <c r="F274" s="462"/>
      <c r="G274" s="466"/>
    </row>
    <row r="275" spans="4:7" s="416" customFormat="1" x14ac:dyDescent="0.25">
      <c r="D275" s="466"/>
      <c r="E275" s="466"/>
      <c r="F275" s="462"/>
      <c r="G275" s="466"/>
    </row>
    <row r="276" spans="4:7" s="416" customFormat="1" x14ac:dyDescent="0.25">
      <c r="D276" s="466"/>
      <c r="E276" s="466"/>
      <c r="F276" s="462"/>
      <c r="G276" s="466"/>
    </row>
    <row r="277" spans="4:7" s="416" customFormat="1" x14ac:dyDescent="0.25">
      <c r="D277" s="466"/>
      <c r="E277" s="466"/>
      <c r="F277" s="462"/>
      <c r="G277" s="466"/>
    </row>
    <row r="278" spans="4:7" s="416" customFormat="1" x14ac:dyDescent="0.25">
      <c r="D278" s="466"/>
      <c r="E278" s="466"/>
      <c r="F278" s="462"/>
      <c r="G278" s="466"/>
    </row>
    <row r="279" spans="4:7" s="416" customFormat="1" x14ac:dyDescent="0.25">
      <c r="D279" s="466"/>
      <c r="E279" s="466"/>
      <c r="F279" s="462"/>
      <c r="G279" s="466"/>
    </row>
    <row r="280" spans="4:7" s="416" customFormat="1" x14ac:dyDescent="0.25">
      <c r="D280" s="466"/>
      <c r="E280" s="466"/>
      <c r="F280" s="462"/>
      <c r="G280" s="466"/>
    </row>
    <row r="281" spans="4:7" s="416" customFormat="1" x14ac:dyDescent="0.25">
      <c r="D281" s="466"/>
      <c r="E281" s="466"/>
      <c r="F281" s="462"/>
      <c r="G281" s="466"/>
    </row>
    <row r="282" spans="4:7" s="416" customFormat="1" x14ac:dyDescent="0.25">
      <c r="D282" s="466"/>
      <c r="E282" s="466"/>
      <c r="F282" s="462"/>
      <c r="G282" s="466"/>
    </row>
    <row r="283" spans="4:7" s="416" customFormat="1" x14ac:dyDescent="0.25">
      <c r="D283" s="466"/>
      <c r="E283" s="466"/>
      <c r="F283" s="462"/>
      <c r="G283" s="466"/>
    </row>
    <row r="284" spans="4:7" s="416" customFormat="1" x14ac:dyDescent="0.25">
      <c r="D284" s="466"/>
      <c r="E284" s="466"/>
      <c r="F284" s="462"/>
      <c r="G284" s="466"/>
    </row>
    <row r="285" spans="4:7" s="416" customFormat="1" x14ac:dyDescent="0.25">
      <c r="D285" s="466"/>
      <c r="E285" s="466"/>
      <c r="F285" s="462"/>
      <c r="G285" s="466"/>
    </row>
    <row r="286" spans="4:7" s="416" customFormat="1" x14ac:dyDescent="0.25">
      <c r="D286" s="466"/>
      <c r="E286" s="466"/>
      <c r="F286" s="462"/>
      <c r="G286" s="466"/>
    </row>
    <row r="287" spans="4:7" s="416" customFormat="1" x14ac:dyDescent="0.25">
      <c r="D287" s="466"/>
      <c r="E287" s="466"/>
      <c r="F287" s="462"/>
      <c r="G287" s="466"/>
    </row>
    <row r="288" spans="4:7" s="416" customFormat="1" x14ac:dyDescent="0.25">
      <c r="D288" s="466"/>
      <c r="E288" s="466"/>
      <c r="F288" s="462"/>
      <c r="G288" s="466"/>
    </row>
    <row r="289" spans="4:7" s="416" customFormat="1" x14ac:dyDescent="0.25">
      <c r="D289" s="466"/>
      <c r="E289" s="466"/>
      <c r="F289" s="462"/>
      <c r="G289" s="466"/>
    </row>
    <row r="290" spans="4:7" s="416" customFormat="1" x14ac:dyDescent="0.25">
      <c r="D290" s="466"/>
      <c r="E290" s="466"/>
      <c r="F290" s="462"/>
      <c r="G290" s="466"/>
    </row>
    <row r="291" spans="4:7" s="416" customFormat="1" x14ac:dyDescent="0.25">
      <c r="D291" s="466"/>
      <c r="E291" s="466"/>
      <c r="F291" s="462"/>
      <c r="G291" s="466"/>
    </row>
    <row r="292" spans="4:7" s="416" customFormat="1" x14ac:dyDescent="0.25">
      <c r="D292" s="466"/>
      <c r="E292" s="466"/>
      <c r="F292" s="462"/>
      <c r="G292" s="466"/>
    </row>
    <row r="293" spans="4:7" s="416" customFormat="1" x14ac:dyDescent="0.25">
      <c r="D293" s="466"/>
      <c r="E293" s="466"/>
      <c r="F293" s="462"/>
      <c r="G293" s="466"/>
    </row>
    <row r="294" spans="4:7" s="416" customFormat="1" x14ac:dyDescent="0.25">
      <c r="D294" s="466"/>
      <c r="E294" s="466"/>
      <c r="F294" s="462"/>
      <c r="G294" s="466"/>
    </row>
    <row r="295" spans="4:7" s="416" customFormat="1" x14ac:dyDescent="0.25">
      <c r="D295" s="466"/>
      <c r="E295" s="466"/>
      <c r="F295" s="462"/>
      <c r="G295" s="466"/>
    </row>
    <row r="296" spans="4:7" s="416" customFormat="1" x14ac:dyDescent="0.25">
      <c r="D296" s="466"/>
      <c r="E296" s="466"/>
      <c r="F296" s="462"/>
      <c r="G296" s="466"/>
    </row>
    <row r="297" spans="4:7" s="416" customFormat="1" x14ac:dyDescent="0.25">
      <c r="D297" s="466"/>
      <c r="E297" s="466"/>
      <c r="F297" s="462"/>
      <c r="G297" s="466"/>
    </row>
    <row r="298" spans="4:7" s="416" customFormat="1" x14ac:dyDescent="0.25">
      <c r="D298" s="466"/>
      <c r="E298" s="466"/>
      <c r="F298" s="462"/>
      <c r="G298" s="466"/>
    </row>
    <row r="299" spans="4:7" s="416" customFormat="1" x14ac:dyDescent="0.25">
      <c r="D299" s="466"/>
      <c r="E299" s="466"/>
      <c r="F299" s="462"/>
      <c r="G299" s="466"/>
    </row>
    <row r="300" spans="4:7" s="416" customFormat="1" x14ac:dyDescent="0.25">
      <c r="D300" s="466"/>
      <c r="E300" s="466"/>
      <c r="F300" s="462"/>
      <c r="G300" s="466"/>
    </row>
    <row r="301" spans="4:7" s="416" customFormat="1" x14ac:dyDescent="0.25">
      <c r="D301" s="466"/>
      <c r="E301" s="466"/>
      <c r="F301" s="462"/>
      <c r="G301" s="466"/>
    </row>
    <row r="302" spans="4:7" s="416" customFormat="1" x14ac:dyDescent="0.25">
      <c r="D302" s="466"/>
      <c r="E302" s="466"/>
      <c r="F302" s="462"/>
      <c r="G302" s="466"/>
    </row>
    <row r="303" spans="4:7" s="416" customFormat="1" x14ac:dyDescent="0.25">
      <c r="D303" s="466"/>
      <c r="E303" s="466"/>
      <c r="F303" s="462"/>
      <c r="G303" s="466"/>
    </row>
    <row r="304" spans="4:7" s="416" customFormat="1" x14ac:dyDescent="0.25">
      <c r="D304" s="466"/>
      <c r="E304" s="466"/>
      <c r="F304" s="462"/>
      <c r="G304" s="466"/>
    </row>
    <row r="305" spans="4:7" s="416" customFormat="1" x14ac:dyDescent="0.25">
      <c r="D305" s="466"/>
      <c r="E305" s="466"/>
      <c r="F305" s="462"/>
      <c r="G305" s="466"/>
    </row>
    <row r="306" spans="4:7" s="416" customFormat="1" x14ac:dyDescent="0.25">
      <c r="D306" s="466"/>
      <c r="E306" s="466"/>
      <c r="F306" s="462"/>
      <c r="G306" s="466"/>
    </row>
    <row r="307" spans="4:7" s="416" customFormat="1" x14ac:dyDescent="0.25">
      <c r="D307" s="466"/>
      <c r="E307" s="466"/>
      <c r="F307" s="462"/>
      <c r="G307" s="466"/>
    </row>
    <row r="308" spans="4:7" s="416" customFormat="1" x14ac:dyDescent="0.25">
      <c r="D308" s="466"/>
      <c r="E308" s="466"/>
      <c r="F308" s="462"/>
      <c r="G308" s="466"/>
    </row>
    <row r="309" spans="4:7" s="416" customFormat="1" x14ac:dyDescent="0.25">
      <c r="D309" s="466"/>
      <c r="E309" s="466"/>
      <c r="F309" s="462"/>
      <c r="G309" s="466"/>
    </row>
    <row r="310" spans="4:7" s="416" customFormat="1" x14ac:dyDescent="0.25">
      <c r="D310" s="466"/>
      <c r="E310" s="466"/>
      <c r="F310" s="462"/>
      <c r="G310" s="466"/>
    </row>
    <row r="311" spans="4:7" s="416" customFormat="1" x14ac:dyDescent="0.25">
      <c r="D311" s="466"/>
      <c r="E311" s="466"/>
      <c r="F311" s="462"/>
      <c r="G311" s="466"/>
    </row>
    <row r="312" spans="4:7" s="416" customFormat="1" x14ac:dyDescent="0.25">
      <c r="D312" s="466"/>
      <c r="E312" s="466"/>
      <c r="F312" s="462"/>
      <c r="G312" s="466"/>
    </row>
    <row r="313" spans="4:7" s="416" customFormat="1" x14ac:dyDescent="0.25">
      <c r="D313" s="466"/>
      <c r="E313" s="466"/>
      <c r="F313" s="462"/>
      <c r="G313" s="466"/>
    </row>
    <row r="314" spans="4:7" s="416" customFormat="1" x14ac:dyDescent="0.25">
      <c r="D314" s="466"/>
      <c r="E314" s="466"/>
      <c r="F314" s="462"/>
      <c r="G314" s="466"/>
    </row>
    <row r="315" spans="4:7" s="416" customFormat="1" x14ac:dyDescent="0.25">
      <c r="D315" s="466"/>
      <c r="E315" s="466"/>
      <c r="F315" s="462"/>
      <c r="G315" s="466"/>
    </row>
    <row r="316" spans="4:7" s="416" customFormat="1" x14ac:dyDescent="0.25">
      <c r="D316" s="466"/>
      <c r="E316" s="466"/>
      <c r="F316" s="462"/>
      <c r="G316" s="466"/>
    </row>
    <row r="317" spans="4:7" s="416" customFormat="1" x14ac:dyDescent="0.25">
      <c r="D317" s="466"/>
      <c r="E317" s="466"/>
      <c r="F317" s="462"/>
      <c r="G317" s="466"/>
    </row>
    <row r="318" spans="4:7" s="416" customFormat="1" x14ac:dyDescent="0.25">
      <c r="D318" s="466"/>
      <c r="E318" s="466"/>
      <c r="F318" s="462"/>
      <c r="G318" s="466"/>
    </row>
    <row r="319" spans="4:7" s="416" customFormat="1" x14ac:dyDescent="0.25">
      <c r="D319" s="466"/>
      <c r="E319" s="466"/>
      <c r="F319" s="462"/>
      <c r="G319" s="466"/>
    </row>
    <row r="320" spans="4:7" s="416" customFormat="1" x14ac:dyDescent="0.25">
      <c r="D320" s="466"/>
      <c r="E320" s="466"/>
      <c r="F320" s="462"/>
      <c r="G320" s="466"/>
    </row>
    <row r="321" spans="4:7" s="416" customFormat="1" x14ac:dyDescent="0.25">
      <c r="D321" s="466"/>
      <c r="E321" s="466"/>
      <c r="F321" s="462"/>
      <c r="G321" s="466"/>
    </row>
    <row r="322" spans="4:7" s="416" customFormat="1" x14ac:dyDescent="0.25">
      <c r="D322" s="466"/>
      <c r="E322" s="466"/>
      <c r="F322" s="462"/>
      <c r="G322" s="466"/>
    </row>
    <row r="323" spans="4:7" s="416" customFormat="1" x14ac:dyDescent="0.25">
      <c r="D323" s="466"/>
      <c r="E323" s="466"/>
      <c r="F323" s="462"/>
      <c r="G323" s="466"/>
    </row>
    <row r="324" spans="4:7" s="416" customFormat="1" x14ac:dyDescent="0.25">
      <c r="D324" s="466"/>
      <c r="E324" s="466"/>
      <c r="F324" s="462"/>
      <c r="G324" s="466"/>
    </row>
    <row r="325" spans="4:7" s="416" customFormat="1" x14ac:dyDescent="0.25">
      <c r="D325" s="466"/>
      <c r="E325" s="466"/>
      <c r="F325" s="462"/>
      <c r="G325" s="466"/>
    </row>
    <row r="326" spans="4:7" s="416" customFormat="1" x14ac:dyDescent="0.25">
      <c r="D326" s="466"/>
      <c r="E326" s="466"/>
      <c r="F326" s="462"/>
      <c r="G326" s="466"/>
    </row>
    <row r="327" spans="4:7" s="416" customFormat="1" x14ac:dyDescent="0.25">
      <c r="D327" s="466"/>
      <c r="E327" s="466"/>
      <c r="F327" s="462"/>
      <c r="G327" s="466"/>
    </row>
    <row r="328" spans="4:7" s="416" customFormat="1" x14ac:dyDescent="0.25">
      <c r="D328" s="466"/>
      <c r="E328" s="466"/>
      <c r="F328" s="462"/>
      <c r="G328" s="466"/>
    </row>
    <row r="329" spans="4:7" s="416" customFormat="1" x14ac:dyDescent="0.25">
      <c r="D329" s="466"/>
      <c r="E329" s="466"/>
      <c r="F329" s="462"/>
      <c r="G329" s="466"/>
    </row>
    <row r="330" spans="4:7" s="416" customFormat="1" x14ac:dyDescent="0.25">
      <c r="D330" s="466"/>
      <c r="E330" s="466"/>
      <c r="F330" s="462"/>
      <c r="G330" s="466"/>
    </row>
    <row r="331" spans="4:7" s="416" customFormat="1" x14ac:dyDescent="0.25">
      <c r="D331" s="466"/>
      <c r="E331" s="466"/>
      <c r="F331" s="462"/>
      <c r="G331" s="466"/>
    </row>
    <row r="332" spans="4:7" s="416" customFormat="1" x14ac:dyDescent="0.25">
      <c r="D332" s="466"/>
      <c r="E332" s="466"/>
      <c r="F332" s="462"/>
      <c r="G332" s="466"/>
    </row>
    <row r="333" spans="4:7" s="416" customFormat="1" x14ac:dyDescent="0.25">
      <c r="D333" s="466"/>
      <c r="E333" s="466"/>
      <c r="F333" s="462"/>
      <c r="G333" s="466"/>
    </row>
    <row r="334" spans="4:7" s="416" customFormat="1" x14ac:dyDescent="0.25">
      <c r="D334" s="466"/>
      <c r="E334" s="466"/>
      <c r="F334" s="462"/>
      <c r="G334" s="466"/>
    </row>
    <row r="335" spans="4:7" s="416" customFormat="1" x14ac:dyDescent="0.25">
      <c r="D335" s="466"/>
      <c r="E335" s="466"/>
      <c r="F335" s="462"/>
      <c r="G335" s="466"/>
    </row>
    <row r="336" spans="4:7" s="416" customFormat="1" x14ac:dyDescent="0.25">
      <c r="D336" s="466"/>
      <c r="E336" s="466"/>
      <c r="F336" s="462"/>
      <c r="G336" s="466"/>
    </row>
    <row r="337" spans="4:7" s="416" customFormat="1" x14ac:dyDescent="0.25">
      <c r="D337" s="466"/>
      <c r="E337" s="466"/>
      <c r="F337" s="462"/>
      <c r="G337" s="466"/>
    </row>
    <row r="338" spans="4:7" s="416" customFormat="1" x14ac:dyDescent="0.25">
      <c r="D338" s="466"/>
      <c r="E338" s="466"/>
      <c r="F338" s="462"/>
      <c r="G338" s="466"/>
    </row>
    <row r="339" spans="4:7" s="416" customFormat="1" x14ac:dyDescent="0.25">
      <c r="D339" s="466"/>
      <c r="E339" s="466"/>
      <c r="F339" s="462"/>
      <c r="G339" s="466"/>
    </row>
    <row r="340" spans="4:7" s="416" customFormat="1" x14ac:dyDescent="0.25">
      <c r="D340" s="466"/>
      <c r="E340" s="466"/>
      <c r="F340" s="462"/>
      <c r="G340" s="466"/>
    </row>
    <row r="341" spans="4:7" s="416" customFormat="1" x14ac:dyDescent="0.25">
      <c r="D341" s="466"/>
      <c r="E341" s="466"/>
      <c r="F341" s="462"/>
      <c r="G341" s="466"/>
    </row>
    <row r="342" spans="4:7" s="416" customFormat="1" x14ac:dyDescent="0.25">
      <c r="D342" s="466"/>
      <c r="E342" s="466"/>
      <c r="F342" s="462"/>
      <c r="G342" s="466"/>
    </row>
    <row r="343" spans="4:7" s="416" customFormat="1" x14ac:dyDescent="0.25">
      <c r="D343" s="466"/>
      <c r="E343" s="466"/>
      <c r="F343" s="462"/>
      <c r="G343" s="466"/>
    </row>
    <row r="344" spans="4:7" s="416" customFormat="1" x14ac:dyDescent="0.25">
      <c r="D344" s="466"/>
      <c r="E344" s="466"/>
      <c r="F344" s="462"/>
      <c r="G344" s="466"/>
    </row>
    <row r="345" spans="4:7" s="416" customFormat="1" x14ac:dyDescent="0.25">
      <c r="D345" s="466"/>
      <c r="E345" s="466"/>
      <c r="F345" s="462"/>
      <c r="G345" s="466"/>
    </row>
    <row r="346" spans="4:7" s="416" customFormat="1" x14ac:dyDescent="0.25">
      <c r="D346" s="466"/>
      <c r="E346" s="466"/>
      <c r="F346" s="462"/>
      <c r="G346" s="466"/>
    </row>
    <row r="347" spans="4:7" s="416" customFormat="1" x14ac:dyDescent="0.25">
      <c r="D347" s="466"/>
      <c r="E347" s="466"/>
      <c r="F347" s="462"/>
      <c r="G347" s="466"/>
    </row>
    <row r="348" spans="4:7" s="416" customFormat="1" x14ac:dyDescent="0.25">
      <c r="D348" s="466"/>
      <c r="E348" s="466"/>
      <c r="F348" s="462"/>
      <c r="G348" s="466"/>
    </row>
    <row r="349" spans="4:7" s="416" customFormat="1" x14ac:dyDescent="0.25">
      <c r="D349" s="466"/>
      <c r="E349" s="466"/>
      <c r="F349" s="462"/>
      <c r="G349" s="466"/>
    </row>
    <row r="350" spans="4:7" s="416" customFormat="1" x14ac:dyDescent="0.25">
      <c r="D350" s="466"/>
      <c r="E350" s="466"/>
      <c r="F350" s="462"/>
      <c r="G350" s="466"/>
    </row>
    <row r="351" spans="4:7" s="416" customFormat="1" x14ac:dyDescent="0.25">
      <c r="D351" s="466"/>
      <c r="E351" s="466"/>
      <c r="F351" s="462"/>
      <c r="G351" s="466"/>
    </row>
    <row r="352" spans="4:7" s="416" customFormat="1" x14ac:dyDescent="0.25">
      <c r="D352" s="466"/>
      <c r="E352" s="466"/>
      <c r="F352" s="462"/>
      <c r="G352" s="466"/>
    </row>
    <row r="353" spans="4:7" s="416" customFormat="1" x14ac:dyDescent="0.25">
      <c r="D353" s="466"/>
      <c r="E353" s="466"/>
      <c r="F353" s="462"/>
      <c r="G353" s="466"/>
    </row>
    <row r="354" spans="4:7" s="416" customFormat="1" x14ac:dyDescent="0.25">
      <c r="D354" s="466"/>
      <c r="E354" s="466"/>
      <c r="F354" s="462"/>
      <c r="G354" s="466"/>
    </row>
    <row r="355" spans="4:7" s="416" customFormat="1" x14ac:dyDescent="0.25">
      <c r="D355" s="466"/>
      <c r="E355" s="466"/>
      <c r="F355" s="462"/>
      <c r="G355" s="466"/>
    </row>
    <row r="356" spans="4:7" s="416" customFormat="1" x14ac:dyDescent="0.25">
      <c r="D356" s="466"/>
      <c r="E356" s="466"/>
      <c r="F356" s="462"/>
      <c r="G356" s="466"/>
    </row>
    <row r="357" spans="4:7" s="416" customFormat="1" x14ac:dyDescent="0.25">
      <c r="D357" s="466"/>
      <c r="E357" s="466"/>
      <c r="F357" s="462"/>
      <c r="G357" s="466"/>
    </row>
    <row r="358" spans="4:7" s="416" customFormat="1" x14ac:dyDescent="0.25">
      <c r="D358" s="466"/>
      <c r="E358" s="466"/>
      <c r="F358" s="462"/>
      <c r="G358" s="466"/>
    </row>
    <row r="359" spans="4:7" s="416" customFormat="1" x14ac:dyDescent="0.25">
      <c r="D359" s="466"/>
      <c r="E359" s="466"/>
      <c r="F359" s="462"/>
      <c r="G359" s="466"/>
    </row>
    <row r="360" spans="4:7" s="416" customFormat="1" x14ac:dyDescent="0.25">
      <c r="D360" s="466"/>
      <c r="E360" s="466"/>
      <c r="F360" s="462"/>
      <c r="G360" s="466"/>
    </row>
    <row r="361" spans="4:7" s="416" customFormat="1" x14ac:dyDescent="0.25">
      <c r="D361" s="466"/>
      <c r="E361" s="466"/>
      <c r="F361" s="462"/>
      <c r="G361" s="466"/>
    </row>
    <row r="362" spans="4:7" s="416" customFormat="1" x14ac:dyDescent="0.25">
      <c r="D362" s="466"/>
      <c r="E362" s="466"/>
      <c r="F362" s="462"/>
      <c r="G362" s="466"/>
    </row>
    <row r="363" spans="4:7" s="416" customFormat="1" x14ac:dyDescent="0.25">
      <c r="D363" s="466"/>
      <c r="E363" s="466"/>
      <c r="F363" s="462"/>
      <c r="G363" s="466"/>
    </row>
    <row r="364" spans="4:7" s="416" customFormat="1" x14ac:dyDescent="0.25">
      <c r="D364" s="466"/>
      <c r="E364" s="466"/>
      <c r="F364" s="462"/>
      <c r="G364" s="466"/>
    </row>
    <row r="365" spans="4:7" s="416" customFormat="1" x14ac:dyDescent="0.25">
      <c r="D365" s="466"/>
      <c r="E365" s="466"/>
      <c r="F365" s="462"/>
      <c r="G365" s="466"/>
    </row>
    <row r="366" spans="4:7" s="416" customFormat="1" x14ac:dyDescent="0.25">
      <c r="D366" s="466"/>
      <c r="E366" s="466"/>
      <c r="F366" s="462"/>
      <c r="G366" s="466"/>
    </row>
    <row r="367" spans="4:7" s="416" customFormat="1" x14ac:dyDescent="0.25">
      <c r="D367" s="466"/>
      <c r="E367" s="466"/>
      <c r="F367" s="462"/>
      <c r="G367" s="466"/>
    </row>
    <row r="368" spans="4:7" s="416" customFormat="1" x14ac:dyDescent="0.25">
      <c r="D368" s="466"/>
      <c r="E368" s="466"/>
      <c r="F368" s="462"/>
      <c r="G368" s="466"/>
    </row>
    <row r="369" spans="4:7" s="416" customFormat="1" x14ac:dyDescent="0.25">
      <c r="D369" s="466"/>
      <c r="E369" s="466"/>
      <c r="F369" s="462"/>
      <c r="G369" s="466"/>
    </row>
    <row r="370" spans="4:7" s="416" customFormat="1" x14ac:dyDescent="0.25">
      <c r="D370" s="466"/>
      <c r="E370" s="466"/>
      <c r="F370" s="462"/>
      <c r="G370" s="466"/>
    </row>
    <row r="371" spans="4:7" s="416" customFormat="1" x14ac:dyDescent="0.25">
      <c r="D371" s="466"/>
      <c r="E371" s="466"/>
      <c r="F371" s="462"/>
      <c r="G371" s="466"/>
    </row>
    <row r="372" spans="4:7" s="416" customFormat="1" x14ac:dyDescent="0.25">
      <c r="D372" s="466"/>
      <c r="E372" s="466"/>
      <c r="F372" s="462"/>
      <c r="G372" s="466"/>
    </row>
    <row r="373" spans="4:7" s="416" customFormat="1" x14ac:dyDescent="0.25">
      <c r="D373" s="466"/>
      <c r="E373" s="466"/>
      <c r="F373" s="462"/>
      <c r="G373" s="466"/>
    </row>
    <row r="374" spans="4:7" s="416" customFormat="1" x14ac:dyDescent="0.25">
      <c r="D374" s="466"/>
      <c r="E374" s="466"/>
      <c r="F374" s="462"/>
      <c r="G374" s="466"/>
    </row>
    <row r="375" spans="4:7" s="416" customFormat="1" x14ac:dyDescent="0.25">
      <c r="D375" s="466"/>
      <c r="E375" s="466"/>
      <c r="F375" s="462"/>
      <c r="G375" s="466"/>
    </row>
    <row r="376" spans="4:7" s="416" customFormat="1" x14ac:dyDescent="0.25">
      <c r="D376" s="466"/>
      <c r="E376" s="466"/>
      <c r="F376" s="462"/>
      <c r="G376" s="466"/>
    </row>
    <row r="377" spans="4:7" s="416" customFormat="1" x14ac:dyDescent="0.25">
      <c r="D377" s="466"/>
      <c r="E377" s="466"/>
      <c r="F377" s="462"/>
      <c r="G377" s="466"/>
    </row>
    <row r="378" spans="4:7" s="416" customFormat="1" x14ac:dyDescent="0.25">
      <c r="D378" s="466"/>
      <c r="E378" s="466"/>
      <c r="F378" s="462"/>
      <c r="G378" s="466"/>
    </row>
    <row r="379" spans="4:7" s="416" customFormat="1" x14ac:dyDescent="0.25">
      <c r="D379" s="466"/>
      <c r="E379" s="466"/>
      <c r="F379" s="462"/>
      <c r="G379" s="466"/>
    </row>
    <row r="380" spans="4:7" s="416" customFormat="1" x14ac:dyDescent="0.25">
      <c r="D380" s="466"/>
      <c r="E380" s="466"/>
      <c r="F380" s="462"/>
      <c r="G380" s="466"/>
    </row>
    <row r="381" spans="4:7" s="416" customFormat="1" x14ac:dyDescent="0.25">
      <c r="D381" s="466"/>
      <c r="E381" s="466"/>
      <c r="F381" s="462"/>
      <c r="G381" s="466"/>
    </row>
    <row r="382" spans="4:7" s="416" customFormat="1" x14ac:dyDescent="0.25">
      <c r="D382" s="466"/>
      <c r="E382" s="466"/>
      <c r="F382" s="462"/>
      <c r="G382" s="466"/>
    </row>
    <row r="383" spans="4:7" s="416" customFormat="1" x14ac:dyDescent="0.25">
      <c r="D383" s="466"/>
      <c r="E383" s="466"/>
      <c r="F383" s="462"/>
      <c r="G383" s="466"/>
    </row>
    <row r="384" spans="4:7" s="416" customFormat="1" x14ac:dyDescent="0.25">
      <c r="D384" s="466"/>
      <c r="E384" s="466"/>
      <c r="F384" s="462"/>
      <c r="G384" s="466"/>
    </row>
    <row r="385" spans="4:7" s="416" customFormat="1" x14ac:dyDescent="0.25">
      <c r="D385" s="466"/>
      <c r="E385" s="466"/>
      <c r="F385" s="462"/>
      <c r="G385" s="466"/>
    </row>
    <row r="386" spans="4:7" s="416" customFormat="1" x14ac:dyDescent="0.25">
      <c r="D386" s="466"/>
      <c r="E386" s="466"/>
      <c r="F386" s="462"/>
      <c r="G386" s="466"/>
    </row>
    <row r="387" spans="4:7" s="416" customFormat="1" x14ac:dyDescent="0.25">
      <c r="D387" s="466"/>
      <c r="E387" s="466"/>
      <c r="F387" s="462"/>
      <c r="G387" s="466"/>
    </row>
    <row r="388" spans="4:7" s="416" customFormat="1" x14ac:dyDescent="0.25">
      <c r="D388" s="466"/>
      <c r="E388" s="466"/>
      <c r="F388" s="462"/>
      <c r="G388" s="466"/>
    </row>
    <row r="389" spans="4:7" s="416" customFormat="1" x14ac:dyDescent="0.25">
      <c r="D389" s="466"/>
      <c r="E389" s="466"/>
      <c r="F389" s="462"/>
      <c r="G389" s="466"/>
    </row>
    <row r="390" spans="4:7" s="416" customFormat="1" x14ac:dyDescent="0.25">
      <c r="D390" s="466"/>
      <c r="E390" s="466"/>
      <c r="F390" s="462"/>
      <c r="G390" s="466"/>
    </row>
    <row r="391" spans="4:7" s="416" customFormat="1" x14ac:dyDescent="0.25">
      <c r="D391" s="466"/>
      <c r="E391" s="466"/>
      <c r="F391" s="462"/>
      <c r="G391" s="466"/>
    </row>
    <row r="392" spans="4:7" s="416" customFormat="1" x14ac:dyDescent="0.25">
      <c r="D392" s="466"/>
      <c r="E392" s="466"/>
      <c r="F392" s="462"/>
      <c r="G392" s="466"/>
    </row>
    <row r="393" spans="4:7" s="416" customFormat="1" x14ac:dyDescent="0.25">
      <c r="D393" s="466"/>
      <c r="E393" s="466"/>
      <c r="F393" s="462"/>
      <c r="G393" s="466"/>
    </row>
    <row r="394" spans="4:7" s="416" customFormat="1" x14ac:dyDescent="0.25">
      <c r="D394" s="466"/>
      <c r="E394" s="466"/>
      <c r="F394" s="462"/>
      <c r="G394" s="466"/>
    </row>
    <row r="395" spans="4:7" s="416" customFormat="1" x14ac:dyDescent="0.25">
      <c r="D395" s="466"/>
      <c r="E395" s="466"/>
      <c r="F395" s="462"/>
      <c r="G395" s="466"/>
    </row>
    <row r="396" spans="4:7" s="416" customFormat="1" x14ac:dyDescent="0.25">
      <c r="D396" s="466"/>
      <c r="E396" s="466"/>
      <c r="F396" s="462"/>
      <c r="G396" s="466"/>
    </row>
    <row r="397" spans="4:7" s="416" customFormat="1" x14ac:dyDescent="0.25">
      <c r="D397" s="466"/>
      <c r="E397" s="466"/>
      <c r="F397" s="462"/>
      <c r="G397" s="466"/>
    </row>
    <row r="398" spans="4:7" s="416" customFormat="1" x14ac:dyDescent="0.25">
      <c r="D398" s="466"/>
      <c r="E398" s="466"/>
      <c r="F398" s="462"/>
      <c r="G398" s="466"/>
    </row>
    <row r="399" spans="4:7" s="416" customFormat="1" x14ac:dyDescent="0.25">
      <c r="D399" s="466"/>
      <c r="E399" s="466"/>
      <c r="F399" s="462"/>
      <c r="G399" s="466"/>
    </row>
    <row r="400" spans="4:7" s="416" customFormat="1" x14ac:dyDescent="0.25">
      <c r="D400" s="466"/>
      <c r="E400" s="466"/>
      <c r="F400" s="462"/>
      <c r="G400" s="466"/>
    </row>
    <row r="401" spans="4:7" s="416" customFormat="1" x14ac:dyDescent="0.25">
      <c r="D401" s="466"/>
      <c r="E401" s="466"/>
      <c r="F401" s="462"/>
      <c r="G401" s="466"/>
    </row>
    <row r="402" spans="4:7" s="416" customFormat="1" x14ac:dyDescent="0.25">
      <c r="D402" s="466"/>
      <c r="E402" s="466"/>
      <c r="F402" s="462"/>
      <c r="G402" s="466"/>
    </row>
    <row r="403" spans="4:7" s="416" customFormat="1" x14ac:dyDescent="0.25">
      <c r="D403" s="466"/>
      <c r="E403" s="466"/>
      <c r="F403" s="462"/>
      <c r="G403" s="466"/>
    </row>
    <row r="404" spans="4:7" s="416" customFormat="1" x14ac:dyDescent="0.25">
      <c r="D404" s="466"/>
      <c r="E404" s="466"/>
      <c r="F404" s="462"/>
      <c r="G404" s="466"/>
    </row>
    <row r="405" spans="4:7" s="416" customFormat="1" x14ac:dyDescent="0.25">
      <c r="D405" s="466"/>
      <c r="E405" s="466"/>
      <c r="F405" s="462"/>
      <c r="G405" s="466"/>
    </row>
    <row r="406" spans="4:7" s="416" customFormat="1" x14ac:dyDescent="0.25">
      <c r="D406" s="466"/>
      <c r="E406" s="466"/>
      <c r="F406" s="462"/>
      <c r="G406" s="466"/>
    </row>
    <row r="407" spans="4:7" s="416" customFormat="1" x14ac:dyDescent="0.25">
      <c r="D407" s="466"/>
      <c r="E407" s="466"/>
      <c r="F407" s="462"/>
      <c r="G407" s="466"/>
    </row>
    <row r="408" spans="4:7" s="416" customFormat="1" x14ac:dyDescent="0.25">
      <c r="D408" s="466"/>
      <c r="E408" s="466"/>
      <c r="F408" s="462"/>
      <c r="G408" s="466"/>
    </row>
    <row r="409" spans="4:7" s="416" customFormat="1" x14ac:dyDescent="0.25">
      <c r="D409" s="466"/>
      <c r="E409" s="466"/>
      <c r="F409" s="462"/>
      <c r="G409" s="466"/>
    </row>
    <row r="410" spans="4:7" s="416" customFormat="1" x14ac:dyDescent="0.25">
      <c r="D410" s="466"/>
      <c r="E410" s="466"/>
      <c r="F410" s="462"/>
      <c r="G410" s="466"/>
    </row>
    <row r="411" spans="4:7" s="416" customFormat="1" x14ac:dyDescent="0.25">
      <c r="D411" s="466"/>
      <c r="E411" s="466"/>
      <c r="F411" s="462"/>
      <c r="G411" s="466"/>
    </row>
    <row r="412" spans="4:7" s="416" customFormat="1" x14ac:dyDescent="0.25">
      <c r="D412" s="466"/>
      <c r="E412" s="466"/>
      <c r="F412" s="462"/>
      <c r="G412" s="466"/>
    </row>
    <row r="413" spans="4:7" s="416" customFormat="1" x14ac:dyDescent="0.25">
      <c r="D413" s="466"/>
      <c r="E413" s="466"/>
      <c r="F413" s="462"/>
      <c r="G413" s="466"/>
    </row>
    <row r="414" spans="4:7" s="416" customFormat="1" x14ac:dyDescent="0.25">
      <c r="D414" s="466"/>
      <c r="E414" s="466"/>
      <c r="F414" s="462"/>
      <c r="G414" s="466"/>
    </row>
    <row r="415" spans="4:7" s="416" customFormat="1" x14ac:dyDescent="0.25">
      <c r="D415" s="466"/>
      <c r="E415" s="466"/>
      <c r="F415" s="462"/>
      <c r="G415" s="466"/>
    </row>
    <row r="416" spans="4:7" s="416" customFormat="1" x14ac:dyDescent="0.25">
      <c r="D416" s="466"/>
      <c r="E416" s="466"/>
      <c r="F416" s="462"/>
      <c r="G416" s="466"/>
    </row>
    <row r="417" spans="4:7" s="416" customFormat="1" x14ac:dyDescent="0.25">
      <c r="D417" s="466"/>
      <c r="E417" s="466"/>
      <c r="F417" s="462"/>
      <c r="G417" s="466"/>
    </row>
    <row r="418" spans="4:7" s="416" customFormat="1" x14ac:dyDescent="0.25">
      <c r="D418" s="466"/>
      <c r="E418" s="466"/>
      <c r="F418" s="462"/>
      <c r="G418" s="466"/>
    </row>
    <row r="419" spans="4:7" s="416" customFormat="1" x14ac:dyDescent="0.25">
      <c r="D419" s="466"/>
      <c r="E419" s="466"/>
      <c r="F419" s="462"/>
      <c r="G419" s="466"/>
    </row>
    <row r="420" spans="4:7" s="416" customFormat="1" x14ac:dyDescent="0.25">
      <c r="D420" s="466"/>
      <c r="E420" s="466"/>
      <c r="F420" s="462"/>
      <c r="G420" s="466"/>
    </row>
    <row r="421" spans="4:7" s="416" customFormat="1" x14ac:dyDescent="0.25">
      <c r="D421" s="466"/>
      <c r="E421" s="466"/>
      <c r="F421" s="462"/>
      <c r="G421" s="466"/>
    </row>
    <row r="422" spans="4:7" s="416" customFormat="1" x14ac:dyDescent="0.25">
      <c r="D422" s="466"/>
      <c r="E422" s="466"/>
      <c r="F422" s="462"/>
      <c r="G422" s="466"/>
    </row>
    <row r="423" spans="4:7" s="416" customFormat="1" x14ac:dyDescent="0.25">
      <c r="D423" s="466"/>
      <c r="E423" s="466"/>
      <c r="F423" s="462"/>
      <c r="G423" s="466"/>
    </row>
    <row r="424" spans="4:7" s="416" customFormat="1" x14ac:dyDescent="0.25">
      <c r="D424" s="466"/>
      <c r="E424" s="466"/>
      <c r="F424" s="462"/>
      <c r="G424" s="466"/>
    </row>
    <row r="425" spans="4:7" s="416" customFormat="1" x14ac:dyDescent="0.25">
      <c r="D425" s="466"/>
      <c r="E425" s="466"/>
      <c r="F425" s="462"/>
      <c r="G425" s="466"/>
    </row>
    <row r="426" spans="4:7" s="416" customFormat="1" x14ac:dyDescent="0.25">
      <c r="D426" s="466"/>
      <c r="E426" s="466"/>
      <c r="F426" s="462"/>
      <c r="G426" s="466"/>
    </row>
    <row r="427" spans="4:7" s="416" customFormat="1" x14ac:dyDescent="0.25">
      <c r="D427" s="466"/>
      <c r="E427" s="466"/>
      <c r="F427" s="462"/>
      <c r="G427" s="466"/>
    </row>
    <row r="428" spans="4:7" s="416" customFormat="1" x14ac:dyDescent="0.25">
      <c r="D428" s="466"/>
      <c r="E428" s="466"/>
      <c r="F428" s="462"/>
      <c r="G428" s="466"/>
    </row>
    <row r="429" spans="4:7" s="416" customFormat="1" x14ac:dyDescent="0.25">
      <c r="D429" s="466"/>
      <c r="E429" s="466"/>
      <c r="F429" s="462"/>
      <c r="G429" s="466"/>
    </row>
    <row r="430" spans="4:7" s="416" customFormat="1" x14ac:dyDescent="0.25">
      <c r="D430" s="466"/>
      <c r="E430" s="466"/>
      <c r="F430" s="462"/>
      <c r="G430" s="466"/>
    </row>
    <row r="431" spans="4:7" s="416" customFormat="1" x14ac:dyDescent="0.25">
      <c r="D431" s="466"/>
      <c r="E431" s="466"/>
      <c r="F431" s="462"/>
      <c r="G431" s="466"/>
    </row>
    <row r="432" spans="4:7" s="416" customFormat="1" x14ac:dyDescent="0.25">
      <c r="D432" s="466"/>
      <c r="E432" s="466"/>
      <c r="F432" s="462"/>
      <c r="G432" s="466"/>
    </row>
    <row r="433" spans="4:7" s="416" customFormat="1" x14ac:dyDescent="0.25">
      <c r="D433" s="466"/>
      <c r="E433" s="466"/>
      <c r="F433" s="462"/>
      <c r="G433" s="466"/>
    </row>
    <row r="434" spans="4:7" s="416" customFormat="1" x14ac:dyDescent="0.25">
      <c r="D434" s="466"/>
      <c r="E434" s="466"/>
      <c r="F434" s="462"/>
      <c r="G434" s="466"/>
    </row>
    <row r="435" spans="4:7" s="416" customFormat="1" x14ac:dyDescent="0.25">
      <c r="D435" s="466"/>
      <c r="E435" s="466"/>
      <c r="F435" s="462"/>
      <c r="G435" s="466"/>
    </row>
    <row r="436" spans="4:7" s="416" customFormat="1" x14ac:dyDescent="0.25">
      <c r="D436" s="466"/>
      <c r="E436" s="466"/>
      <c r="F436" s="462"/>
      <c r="G436" s="466"/>
    </row>
    <row r="437" spans="4:7" s="416" customFormat="1" x14ac:dyDescent="0.25">
      <c r="D437" s="466"/>
      <c r="E437" s="466"/>
      <c r="F437" s="462"/>
      <c r="G437" s="466"/>
    </row>
    <row r="438" spans="4:7" s="416" customFormat="1" x14ac:dyDescent="0.25">
      <c r="D438" s="466"/>
      <c r="E438" s="466"/>
      <c r="F438" s="462"/>
      <c r="G438" s="466"/>
    </row>
    <row r="439" spans="4:7" s="416" customFormat="1" x14ac:dyDescent="0.25">
      <c r="D439" s="466"/>
      <c r="E439" s="466"/>
      <c r="F439" s="462"/>
      <c r="G439" s="466"/>
    </row>
    <row r="440" spans="4:7" s="416" customFormat="1" x14ac:dyDescent="0.25">
      <c r="D440" s="466"/>
      <c r="E440" s="466"/>
      <c r="F440" s="462"/>
      <c r="G440" s="466"/>
    </row>
    <row r="441" spans="4:7" s="416" customFormat="1" x14ac:dyDescent="0.25">
      <c r="D441" s="466"/>
      <c r="E441" s="466"/>
      <c r="F441" s="462"/>
      <c r="G441" s="466"/>
    </row>
    <row r="442" spans="4:7" s="416" customFormat="1" x14ac:dyDescent="0.25">
      <c r="D442" s="466"/>
      <c r="E442" s="466"/>
      <c r="F442" s="462"/>
      <c r="G442" s="466"/>
    </row>
    <row r="443" spans="4:7" s="416" customFormat="1" x14ac:dyDescent="0.25">
      <c r="D443" s="466"/>
      <c r="E443" s="466"/>
      <c r="F443" s="462"/>
      <c r="G443" s="466"/>
    </row>
    <row r="444" spans="4:7" s="416" customFormat="1" x14ac:dyDescent="0.25">
      <c r="D444" s="466"/>
      <c r="E444" s="466"/>
      <c r="F444" s="462"/>
      <c r="G444" s="466"/>
    </row>
    <row r="445" spans="4:7" s="416" customFormat="1" x14ac:dyDescent="0.25">
      <c r="D445" s="466"/>
      <c r="E445" s="466"/>
      <c r="F445" s="462"/>
      <c r="G445" s="466"/>
    </row>
    <row r="446" spans="4:7" s="416" customFormat="1" x14ac:dyDescent="0.25">
      <c r="D446" s="466"/>
      <c r="E446" s="466"/>
      <c r="F446" s="462"/>
      <c r="G446" s="466"/>
    </row>
    <row r="447" spans="4:7" s="416" customFormat="1" x14ac:dyDescent="0.25">
      <c r="D447" s="466"/>
      <c r="E447" s="466"/>
      <c r="F447" s="462"/>
      <c r="G447" s="466"/>
    </row>
    <row r="448" spans="4:7" s="416" customFormat="1" x14ac:dyDescent="0.25">
      <c r="D448" s="466"/>
      <c r="E448" s="466"/>
      <c r="F448" s="462"/>
      <c r="G448" s="466"/>
    </row>
    <row r="449" spans="4:7" s="416" customFormat="1" x14ac:dyDescent="0.25">
      <c r="D449" s="466"/>
      <c r="E449" s="466"/>
      <c r="F449" s="462"/>
      <c r="G449" s="466"/>
    </row>
    <row r="450" spans="4:7" s="416" customFormat="1" x14ac:dyDescent="0.25">
      <c r="D450" s="466"/>
      <c r="E450" s="466"/>
      <c r="F450" s="462"/>
      <c r="G450" s="466"/>
    </row>
    <row r="451" spans="4:7" s="416" customFormat="1" x14ac:dyDescent="0.25">
      <c r="D451" s="466"/>
      <c r="E451" s="466"/>
      <c r="F451" s="462"/>
      <c r="G451" s="466"/>
    </row>
    <row r="452" spans="4:7" s="416" customFormat="1" x14ac:dyDescent="0.25">
      <c r="D452" s="466"/>
      <c r="E452" s="466"/>
      <c r="F452" s="462"/>
      <c r="G452" s="466"/>
    </row>
    <row r="453" spans="4:7" s="416" customFormat="1" x14ac:dyDescent="0.25">
      <c r="D453" s="466"/>
      <c r="E453" s="466"/>
      <c r="F453" s="462"/>
      <c r="G453" s="466"/>
    </row>
    <row r="454" spans="4:7" s="416" customFormat="1" x14ac:dyDescent="0.25">
      <c r="D454" s="466"/>
      <c r="E454" s="466"/>
      <c r="F454" s="462"/>
      <c r="G454" s="466"/>
    </row>
    <row r="455" spans="4:7" s="416" customFormat="1" x14ac:dyDescent="0.25">
      <c r="D455" s="466"/>
      <c r="E455" s="466"/>
      <c r="F455" s="462"/>
      <c r="G455" s="466"/>
    </row>
    <row r="456" spans="4:7" s="416" customFormat="1" x14ac:dyDescent="0.25">
      <c r="D456" s="466"/>
      <c r="E456" s="466"/>
      <c r="F456" s="462"/>
      <c r="G456" s="466"/>
    </row>
    <row r="457" spans="4:7" s="416" customFormat="1" x14ac:dyDescent="0.25">
      <c r="D457" s="466"/>
      <c r="E457" s="466"/>
      <c r="F457" s="462"/>
      <c r="G457" s="466"/>
    </row>
    <row r="458" spans="4:7" s="416" customFormat="1" x14ac:dyDescent="0.25">
      <c r="D458" s="466"/>
      <c r="E458" s="466"/>
      <c r="F458" s="462"/>
      <c r="G458" s="466"/>
    </row>
    <row r="459" spans="4:7" s="416" customFormat="1" x14ac:dyDescent="0.25">
      <c r="D459" s="466"/>
      <c r="E459" s="466"/>
      <c r="F459" s="462"/>
      <c r="G459" s="466"/>
    </row>
    <row r="460" spans="4:7" s="416" customFormat="1" x14ac:dyDescent="0.25">
      <c r="D460" s="466"/>
      <c r="E460" s="466"/>
      <c r="F460" s="462"/>
      <c r="G460" s="466"/>
    </row>
    <row r="461" spans="4:7" s="416" customFormat="1" x14ac:dyDescent="0.25">
      <c r="D461" s="466"/>
      <c r="E461" s="466"/>
      <c r="F461" s="462"/>
      <c r="G461" s="466"/>
    </row>
    <row r="462" spans="4:7" s="416" customFormat="1" x14ac:dyDescent="0.25">
      <c r="D462" s="466"/>
      <c r="E462" s="466"/>
      <c r="F462" s="462"/>
      <c r="G462" s="466"/>
    </row>
    <row r="463" spans="4:7" s="416" customFormat="1" x14ac:dyDescent="0.25">
      <c r="D463" s="466"/>
      <c r="E463" s="466"/>
      <c r="F463" s="462"/>
      <c r="G463" s="466"/>
    </row>
    <row r="464" spans="4:7" s="416" customFormat="1" x14ac:dyDescent="0.25">
      <c r="D464" s="466"/>
      <c r="E464" s="466"/>
      <c r="F464" s="462"/>
      <c r="G464" s="466"/>
    </row>
    <row r="465" spans="4:7" s="416" customFormat="1" x14ac:dyDescent="0.25">
      <c r="D465" s="466"/>
      <c r="E465" s="466"/>
      <c r="F465" s="462"/>
      <c r="G465" s="466"/>
    </row>
    <row r="466" spans="4:7" s="416" customFormat="1" x14ac:dyDescent="0.25">
      <c r="D466" s="466"/>
      <c r="E466" s="466"/>
      <c r="F466" s="462"/>
      <c r="G466" s="466"/>
    </row>
    <row r="467" spans="4:7" s="416" customFormat="1" x14ac:dyDescent="0.25">
      <c r="D467" s="466"/>
      <c r="E467" s="466"/>
      <c r="F467" s="462"/>
      <c r="G467" s="466"/>
    </row>
    <row r="468" spans="4:7" s="416" customFormat="1" x14ac:dyDescent="0.25">
      <c r="D468" s="466"/>
      <c r="E468" s="466"/>
      <c r="F468" s="462"/>
      <c r="G468" s="466"/>
    </row>
    <row r="469" spans="4:7" s="416" customFormat="1" x14ac:dyDescent="0.25">
      <c r="D469" s="466"/>
      <c r="E469" s="466"/>
      <c r="F469" s="462"/>
      <c r="G469" s="466"/>
    </row>
    <row r="470" spans="4:7" s="416" customFormat="1" x14ac:dyDescent="0.25">
      <c r="D470" s="466"/>
      <c r="E470" s="466"/>
      <c r="F470" s="462"/>
      <c r="G470" s="466"/>
    </row>
    <row r="471" spans="4:7" s="416" customFormat="1" x14ac:dyDescent="0.25">
      <c r="D471" s="466"/>
      <c r="E471" s="466"/>
      <c r="F471" s="462"/>
      <c r="G471" s="466"/>
    </row>
    <row r="472" spans="4:7" s="416" customFormat="1" x14ac:dyDescent="0.25">
      <c r="D472" s="466"/>
      <c r="E472" s="466"/>
      <c r="F472" s="462"/>
      <c r="G472" s="466"/>
    </row>
    <row r="473" spans="4:7" s="416" customFormat="1" x14ac:dyDescent="0.25">
      <c r="D473" s="466"/>
      <c r="E473" s="466"/>
      <c r="F473" s="462"/>
      <c r="G473" s="466"/>
    </row>
    <row r="474" spans="4:7" s="416" customFormat="1" x14ac:dyDescent="0.25">
      <c r="D474" s="466"/>
      <c r="E474" s="466"/>
      <c r="F474" s="462"/>
      <c r="G474" s="466"/>
    </row>
    <row r="475" spans="4:7" s="416" customFormat="1" x14ac:dyDescent="0.25">
      <c r="D475" s="466"/>
      <c r="E475" s="466"/>
      <c r="F475" s="462"/>
      <c r="G475" s="466"/>
    </row>
    <row r="476" spans="4:7" s="416" customFormat="1" x14ac:dyDescent="0.25">
      <c r="D476" s="466"/>
      <c r="E476" s="466"/>
      <c r="F476" s="462"/>
      <c r="G476" s="466"/>
    </row>
    <row r="477" spans="4:7" s="416" customFormat="1" x14ac:dyDescent="0.25">
      <c r="D477" s="466"/>
      <c r="E477" s="466"/>
      <c r="F477" s="462"/>
      <c r="G477" s="466"/>
    </row>
    <row r="478" spans="4:7" s="416" customFormat="1" x14ac:dyDescent="0.25">
      <c r="D478" s="466"/>
      <c r="E478" s="466"/>
      <c r="F478" s="462"/>
      <c r="G478" s="466"/>
    </row>
    <row r="479" spans="4:7" s="416" customFormat="1" x14ac:dyDescent="0.25">
      <c r="D479" s="466"/>
      <c r="E479" s="466"/>
      <c r="F479" s="462"/>
      <c r="G479" s="466"/>
    </row>
    <row r="480" spans="4:7" s="416" customFormat="1" x14ac:dyDescent="0.25">
      <c r="D480" s="466"/>
      <c r="E480" s="466"/>
      <c r="F480" s="462"/>
      <c r="G480" s="466"/>
    </row>
    <row r="481" spans="4:7" s="416" customFormat="1" x14ac:dyDescent="0.25">
      <c r="D481" s="466"/>
      <c r="E481" s="466"/>
      <c r="F481" s="462"/>
      <c r="G481" s="466"/>
    </row>
    <row r="482" spans="4:7" s="416" customFormat="1" x14ac:dyDescent="0.25">
      <c r="D482" s="466"/>
      <c r="E482" s="466"/>
      <c r="F482" s="462"/>
      <c r="G482" s="466"/>
    </row>
    <row r="483" spans="4:7" s="416" customFormat="1" x14ac:dyDescent="0.25">
      <c r="D483" s="466"/>
      <c r="E483" s="466"/>
      <c r="F483" s="462"/>
      <c r="G483" s="466"/>
    </row>
    <row r="484" spans="4:7" s="416" customFormat="1" x14ac:dyDescent="0.25">
      <c r="D484" s="466"/>
      <c r="E484" s="466"/>
      <c r="F484" s="462"/>
      <c r="G484" s="466"/>
    </row>
    <row r="485" spans="4:7" s="416" customFormat="1" x14ac:dyDescent="0.25">
      <c r="D485" s="466"/>
      <c r="E485" s="466"/>
      <c r="F485" s="462"/>
      <c r="G485" s="466"/>
    </row>
    <row r="486" spans="4:7" s="416" customFormat="1" x14ac:dyDescent="0.25">
      <c r="D486" s="466"/>
      <c r="E486" s="466"/>
      <c r="F486" s="462"/>
      <c r="G486" s="466"/>
    </row>
    <row r="487" spans="4:7" s="416" customFormat="1" x14ac:dyDescent="0.25">
      <c r="D487" s="466"/>
      <c r="E487" s="466"/>
      <c r="F487" s="462"/>
      <c r="G487" s="466"/>
    </row>
    <row r="488" spans="4:7" s="416" customFormat="1" x14ac:dyDescent="0.25">
      <c r="D488" s="466"/>
      <c r="E488" s="466"/>
      <c r="F488" s="462"/>
      <c r="G488" s="466"/>
    </row>
    <row r="489" spans="4:7" s="416" customFormat="1" x14ac:dyDescent="0.25">
      <c r="D489" s="466"/>
      <c r="E489" s="466"/>
      <c r="F489" s="462"/>
      <c r="G489" s="466"/>
    </row>
    <row r="490" spans="4:7" s="416" customFormat="1" x14ac:dyDescent="0.25">
      <c r="D490" s="466"/>
      <c r="E490" s="466"/>
      <c r="F490" s="462"/>
      <c r="G490" s="466"/>
    </row>
    <row r="491" spans="4:7" s="416" customFormat="1" x14ac:dyDescent="0.25">
      <c r="D491" s="466"/>
      <c r="E491" s="466"/>
      <c r="F491" s="462"/>
      <c r="G491" s="466"/>
    </row>
    <row r="492" spans="4:7" s="416" customFormat="1" x14ac:dyDescent="0.25">
      <c r="D492" s="466"/>
      <c r="E492" s="466"/>
      <c r="F492" s="462"/>
      <c r="G492" s="466"/>
    </row>
    <row r="493" spans="4:7" s="416" customFormat="1" x14ac:dyDescent="0.25">
      <c r="D493" s="466"/>
      <c r="E493" s="466"/>
      <c r="F493" s="462"/>
      <c r="G493" s="466"/>
    </row>
    <row r="494" spans="4:7" s="416" customFormat="1" x14ac:dyDescent="0.25">
      <c r="D494" s="466"/>
      <c r="E494" s="466"/>
      <c r="F494" s="462"/>
      <c r="G494" s="466"/>
    </row>
    <row r="495" spans="4:7" s="416" customFormat="1" x14ac:dyDescent="0.25">
      <c r="D495" s="466"/>
      <c r="E495" s="466"/>
      <c r="F495" s="462"/>
      <c r="G495" s="466"/>
    </row>
    <row r="496" spans="4:7" s="416" customFormat="1" x14ac:dyDescent="0.25">
      <c r="D496" s="466"/>
      <c r="E496" s="466"/>
      <c r="F496" s="462"/>
      <c r="G496" s="466"/>
    </row>
    <row r="497" spans="4:7" s="416" customFormat="1" x14ac:dyDescent="0.25">
      <c r="D497" s="466"/>
      <c r="E497" s="466"/>
      <c r="F497" s="462"/>
      <c r="G497" s="466"/>
    </row>
    <row r="498" spans="4:7" s="416" customFormat="1" x14ac:dyDescent="0.25">
      <c r="D498" s="466"/>
      <c r="E498" s="466"/>
      <c r="F498" s="462"/>
      <c r="G498" s="466"/>
    </row>
    <row r="499" spans="4:7" s="416" customFormat="1" x14ac:dyDescent="0.25">
      <c r="D499" s="466"/>
      <c r="E499" s="466"/>
      <c r="F499" s="462"/>
      <c r="G499" s="466"/>
    </row>
    <row r="500" spans="4:7" s="416" customFormat="1" x14ac:dyDescent="0.25">
      <c r="D500" s="466"/>
      <c r="E500" s="466"/>
      <c r="F500" s="462"/>
      <c r="G500" s="466"/>
    </row>
    <row r="501" spans="4:7" s="416" customFormat="1" x14ac:dyDescent="0.25">
      <c r="D501" s="466"/>
      <c r="E501" s="466"/>
      <c r="F501" s="462"/>
      <c r="G501" s="466"/>
    </row>
    <row r="502" spans="4:7" s="416" customFormat="1" x14ac:dyDescent="0.25">
      <c r="D502" s="466"/>
      <c r="E502" s="466"/>
      <c r="F502" s="462"/>
      <c r="G502" s="466"/>
    </row>
    <row r="503" spans="4:7" s="416" customFormat="1" x14ac:dyDescent="0.25">
      <c r="D503" s="466"/>
      <c r="E503" s="466"/>
      <c r="F503" s="462"/>
      <c r="G503" s="466"/>
    </row>
    <row r="504" spans="4:7" s="416" customFormat="1" x14ac:dyDescent="0.25">
      <c r="D504" s="466"/>
      <c r="E504" s="466"/>
      <c r="F504" s="462"/>
      <c r="G504" s="466"/>
    </row>
    <row r="505" spans="4:7" s="416" customFormat="1" x14ac:dyDescent="0.25">
      <c r="D505" s="466"/>
      <c r="E505" s="466"/>
      <c r="F505" s="462"/>
      <c r="G505" s="466"/>
    </row>
    <row r="506" spans="4:7" s="416" customFormat="1" x14ac:dyDescent="0.25">
      <c r="D506" s="466"/>
      <c r="E506" s="466"/>
      <c r="F506" s="462"/>
      <c r="G506" s="466"/>
    </row>
    <row r="507" spans="4:7" s="416" customFormat="1" x14ac:dyDescent="0.25">
      <c r="D507" s="466"/>
      <c r="E507" s="466"/>
      <c r="F507" s="462"/>
      <c r="G507" s="466"/>
    </row>
    <row r="508" spans="4:7" s="416" customFormat="1" x14ac:dyDescent="0.25">
      <c r="D508" s="466"/>
      <c r="E508" s="466"/>
      <c r="F508" s="462"/>
      <c r="G508" s="466"/>
    </row>
    <row r="509" spans="4:7" s="416" customFormat="1" x14ac:dyDescent="0.25">
      <c r="D509" s="466"/>
      <c r="E509" s="466"/>
      <c r="F509" s="462"/>
      <c r="G509" s="466"/>
    </row>
    <row r="510" spans="4:7" s="416" customFormat="1" x14ac:dyDescent="0.25">
      <c r="D510" s="466"/>
      <c r="E510" s="466"/>
      <c r="F510" s="462"/>
      <c r="G510" s="466"/>
    </row>
    <row r="511" spans="4:7" s="416" customFormat="1" x14ac:dyDescent="0.25">
      <c r="D511" s="466"/>
      <c r="E511" s="466"/>
      <c r="F511" s="462"/>
      <c r="G511" s="466"/>
    </row>
    <row r="512" spans="4:7" s="416" customFormat="1" x14ac:dyDescent="0.25">
      <c r="D512" s="466"/>
      <c r="E512" s="466"/>
      <c r="F512" s="462"/>
      <c r="G512" s="466"/>
    </row>
    <row r="513" spans="4:7" s="416" customFormat="1" x14ac:dyDescent="0.25">
      <c r="D513" s="466"/>
      <c r="E513" s="466"/>
      <c r="F513" s="462"/>
      <c r="G513" s="466"/>
    </row>
    <row r="514" spans="4:7" s="416" customFormat="1" x14ac:dyDescent="0.25">
      <c r="D514" s="466"/>
      <c r="E514" s="466"/>
      <c r="F514" s="462"/>
      <c r="G514" s="466"/>
    </row>
    <row r="515" spans="4:7" s="416" customFormat="1" x14ac:dyDescent="0.25">
      <c r="D515" s="466"/>
      <c r="E515" s="466"/>
      <c r="F515" s="462"/>
      <c r="G515" s="466"/>
    </row>
    <row r="516" spans="4:7" s="416" customFormat="1" x14ac:dyDescent="0.25">
      <c r="D516" s="466"/>
      <c r="E516" s="466"/>
      <c r="F516" s="462"/>
      <c r="G516" s="466"/>
    </row>
    <row r="517" spans="4:7" s="416" customFormat="1" x14ac:dyDescent="0.25">
      <c r="D517" s="466"/>
      <c r="E517" s="466"/>
      <c r="F517" s="462"/>
      <c r="G517" s="466"/>
    </row>
    <row r="518" spans="4:7" s="416" customFormat="1" x14ac:dyDescent="0.25">
      <c r="D518" s="466"/>
      <c r="E518" s="466"/>
      <c r="F518" s="462"/>
      <c r="G518" s="466"/>
    </row>
    <row r="519" spans="4:7" s="416" customFormat="1" x14ac:dyDescent="0.25">
      <c r="D519" s="466"/>
      <c r="E519" s="466"/>
      <c r="F519" s="462"/>
      <c r="G519" s="466"/>
    </row>
    <row r="520" spans="4:7" s="416" customFormat="1" x14ac:dyDescent="0.25">
      <c r="D520" s="466"/>
      <c r="E520" s="466"/>
      <c r="F520" s="462"/>
      <c r="G520" s="466"/>
    </row>
    <row r="521" spans="4:7" s="416" customFormat="1" x14ac:dyDescent="0.25">
      <c r="D521" s="466"/>
      <c r="E521" s="466"/>
      <c r="F521" s="462"/>
      <c r="G521" s="466"/>
    </row>
    <row r="522" spans="4:7" s="416" customFormat="1" x14ac:dyDescent="0.25">
      <c r="D522" s="466"/>
      <c r="E522" s="466"/>
      <c r="F522" s="462"/>
      <c r="G522" s="466"/>
    </row>
    <row r="523" spans="4:7" s="416" customFormat="1" x14ac:dyDescent="0.25">
      <c r="D523" s="466"/>
      <c r="E523" s="466"/>
      <c r="F523" s="462"/>
      <c r="G523" s="466"/>
    </row>
    <row r="524" spans="4:7" s="416" customFormat="1" x14ac:dyDescent="0.25">
      <c r="D524" s="466"/>
      <c r="E524" s="466"/>
      <c r="F524" s="462"/>
      <c r="G524" s="466"/>
    </row>
    <row r="525" spans="4:7" s="416" customFormat="1" x14ac:dyDescent="0.25">
      <c r="D525" s="466"/>
      <c r="E525" s="466"/>
      <c r="F525" s="462"/>
      <c r="G525" s="466"/>
    </row>
    <row r="526" spans="4:7" s="416" customFormat="1" x14ac:dyDescent="0.25">
      <c r="D526" s="466"/>
      <c r="E526" s="466"/>
      <c r="F526" s="462"/>
      <c r="G526" s="466"/>
    </row>
    <row r="527" spans="4:7" s="416" customFormat="1" x14ac:dyDescent="0.25">
      <c r="D527" s="466"/>
      <c r="E527" s="466"/>
      <c r="F527" s="462"/>
      <c r="G527" s="466"/>
    </row>
    <row r="528" spans="4:7" s="416" customFormat="1" x14ac:dyDescent="0.25">
      <c r="D528" s="466"/>
      <c r="E528" s="466"/>
      <c r="F528" s="462"/>
      <c r="G528" s="466"/>
    </row>
    <row r="529" spans="4:7" s="416" customFormat="1" x14ac:dyDescent="0.25">
      <c r="D529" s="466"/>
      <c r="E529" s="466"/>
      <c r="F529" s="462"/>
      <c r="G529" s="466"/>
    </row>
    <row r="530" spans="4:7" s="416" customFormat="1" x14ac:dyDescent="0.25">
      <c r="D530" s="466"/>
      <c r="E530" s="466"/>
      <c r="F530" s="462"/>
      <c r="G530" s="466"/>
    </row>
    <row r="531" spans="4:7" s="416" customFormat="1" x14ac:dyDescent="0.25">
      <c r="D531" s="466"/>
      <c r="E531" s="466"/>
      <c r="F531" s="462"/>
      <c r="G531" s="466"/>
    </row>
    <row r="532" spans="4:7" s="416" customFormat="1" x14ac:dyDescent="0.25">
      <c r="D532" s="466"/>
      <c r="E532" s="466"/>
      <c r="F532" s="462"/>
      <c r="G532" s="466"/>
    </row>
    <row r="533" spans="4:7" s="416" customFormat="1" x14ac:dyDescent="0.25">
      <c r="D533" s="466"/>
      <c r="E533" s="466"/>
      <c r="F533" s="462"/>
      <c r="G533" s="466"/>
    </row>
    <row r="534" spans="4:7" s="416" customFormat="1" x14ac:dyDescent="0.25">
      <c r="D534" s="466"/>
      <c r="E534" s="466"/>
      <c r="F534" s="462"/>
      <c r="G534" s="466"/>
    </row>
    <row r="535" spans="4:7" s="416" customFormat="1" x14ac:dyDescent="0.25">
      <c r="D535" s="466"/>
      <c r="E535" s="466"/>
      <c r="F535" s="462"/>
      <c r="G535" s="466"/>
    </row>
    <row r="536" spans="4:7" s="416" customFormat="1" x14ac:dyDescent="0.25">
      <c r="D536" s="466"/>
      <c r="E536" s="466"/>
      <c r="F536" s="462"/>
      <c r="G536" s="466"/>
    </row>
    <row r="537" spans="4:7" s="416" customFormat="1" x14ac:dyDescent="0.25">
      <c r="D537" s="466"/>
      <c r="E537" s="466"/>
      <c r="F537" s="462"/>
      <c r="G537" s="466"/>
    </row>
    <row r="538" spans="4:7" s="416" customFormat="1" x14ac:dyDescent="0.25">
      <c r="D538" s="466"/>
      <c r="E538" s="466"/>
      <c r="F538" s="462"/>
      <c r="G538" s="466"/>
    </row>
    <row r="539" spans="4:7" s="416" customFormat="1" x14ac:dyDescent="0.25">
      <c r="D539" s="466"/>
      <c r="E539" s="466"/>
      <c r="F539" s="462"/>
      <c r="G539" s="466"/>
    </row>
    <row r="540" spans="4:7" s="416" customFormat="1" x14ac:dyDescent="0.25">
      <c r="D540" s="466"/>
      <c r="E540" s="466"/>
      <c r="F540" s="462"/>
      <c r="G540" s="466"/>
    </row>
    <row r="541" spans="4:7" s="416" customFormat="1" x14ac:dyDescent="0.25">
      <c r="D541" s="466"/>
      <c r="E541" s="466"/>
      <c r="F541" s="462"/>
      <c r="G541" s="466"/>
    </row>
    <row r="542" spans="4:7" s="416" customFormat="1" x14ac:dyDescent="0.25">
      <c r="D542" s="466"/>
      <c r="E542" s="466"/>
      <c r="F542" s="462"/>
      <c r="G542" s="466"/>
    </row>
    <row r="543" spans="4:7" s="416" customFormat="1" x14ac:dyDescent="0.25">
      <c r="D543" s="466"/>
      <c r="E543" s="466"/>
      <c r="F543" s="462"/>
      <c r="G543" s="466"/>
    </row>
    <row r="544" spans="4:7" s="416" customFormat="1" x14ac:dyDescent="0.25">
      <c r="D544" s="466"/>
      <c r="E544" s="466"/>
      <c r="F544" s="462"/>
      <c r="G544" s="466"/>
    </row>
    <row r="545" spans="4:7" s="416" customFormat="1" x14ac:dyDescent="0.25">
      <c r="D545" s="466"/>
      <c r="E545" s="466"/>
      <c r="F545" s="462"/>
      <c r="G545" s="466"/>
    </row>
    <row r="546" spans="4:7" s="416" customFormat="1" x14ac:dyDescent="0.25">
      <c r="D546" s="466"/>
      <c r="E546" s="466"/>
      <c r="F546" s="462"/>
      <c r="G546" s="466"/>
    </row>
    <row r="547" spans="4:7" s="416" customFormat="1" x14ac:dyDescent="0.25">
      <c r="D547" s="466"/>
      <c r="E547" s="466"/>
      <c r="F547" s="462"/>
      <c r="G547" s="466"/>
    </row>
    <row r="548" spans="4:7" s="416" customFormat="1" x14ac:dyDescent="0.25">
      <c r="D548" s="466"/>
      <c r="E548" s="466"/>
      <c r="F548" s="462"/>
      <c r="G548" s="466"/>
    </row>
    <row r="549" spans="4:7" s="416" customFormat="1" x14ac:dyDescent="0.25">
      <c r="D549" s="466"/>
      <c r="E549" s="466"/>
      <c r="F549" s="462"/>
      <c r="G549" s="466"/>
    </row>
    <row r="550" spans="4:7" s="416" customFormat="1" x14ac:dyDescent="0.25">
      <c r="D550" s="466"/>
      <c r="E550" s="466"/>
      <c r="F550" s="462"/>
      <c r="G550" s="466"/>
    </row>
    <row r="551" spans="4:7" s="416" customFormat="1" x14ac:dyDescent="0.25">
      <c r="D551" s="466"/>
      <c r="E551" s="466"/>
      <c r="F551" s="462"/>
      <c r="G551" s="466"/>
    </row>
    <row r="552" spans="4:7" s="416" customFormat="1" x14ac:dyDescent="0.25">
      <c r="D552" s="466"/>
      <c r="E552" s="466"/>
      <c r="F552" s="462"/>
      <c r="G552" s="466"/>
    </row>
    <row r="553" spans="4:7" s="416" customFormat="1" x14ac:dyDescent="0.25">
      <c r="D553" s="466"/>
      <c r="E553" s="466"/>
      <c r="F553" s="462"/>
      <c r="G553" s="466"/>
    </row>
    <row r="554" spans="4:7" s="416" customFormat="1" x14ac:dyDescent="0.25">
      <c r="D554" s="466"/>
      <c r="E554" s="466"/>
      <c r="F554" s="462"/>
      <c r="G554" s="466"/>
    </row>
    <row r="555" spans="4:7" s="416" customFormat="1" x14ac:dyDescent="0.25">
      <c r="D555" s="466"/>
      <c r="E555" s="466"/>
      <c r="F555" s="462"/>
      <c r="G555" s="466"/>
    </row>
    <row r="556" spans="4:7" s="416" customFormat="1" x14ac:dyDescent="0.25">
      <c r="D556" s="466"/>
      <c r="E556" s="466"/>
      <c r="F556" s="462"/>
      <c r="G556" s="466"/>
    </row>
    <row r="557" spans="4:7" s="416" customFormat="1" x14ac:dyDescent="0.25">
      <c r="D557" s="466"/>
      <c r="E557" s="466"/>
      <c r="F557" s="462"/>
      <c r="G557" s="466"/>
    </row>
    <row r="558" spans="4:7" s="416" customFormat="1" x14ac:dyDescent="0.25">
      <c r="D558" s="466"/>
      <c r="E558" s="466"/>
      <c r="F558" s="462"/>
      <c r="G558" s="466"/>
    </row>
    <row r="559" spans="4:7" s="416" customFormat="1" x14ac:dyDescent="0.25">
      <c r="D559" s="466"/>
      <c r="E559" s="466"/>
      <c r="F559" s="462"/>
      <c r="G559" s="466"/>
    </row>
    <row r="560" spans="4:7" s="416" customFormat="1" x14ac:dyDescent="0.25">
      <c r="D560" s="466"/>
      <c r="E560" s="466"/>
      <c r="F560" s="462"/>
      <c r="G560" s="466"/>
    </row>
    <row r="561" spans="4:7" s="416" customFormat="1" x14ac:dyDescent="0.25">
      <c r="D561" s="466"/>
      <c r="E561" s="466"/>
      <c r="F561" s="462"/>
      <c r="G561" s="466"/>
    </row>
    <row r="562" spans="4:7" s="416" customFormat="1" x14ac:dyDescent="0.25">
      <c r="D562" s="466"/>
      <c r="E562" s="466"/>
      <c r="F562" s="462"/>
      <c r="G562" s="466"/>
    </row>
    <row r="563" spans="4:7" s="416" customFormat="1" x14ac:dyDescent="0.25">
      <c r="D563" s="466"/>
      <c r="E563" s="466"/>
      <c r="F563" s="462"/>
      <c r="G563" s="466"/>
    </row>
    <row r="564" spans="4:7" s="416" customFormat="1" x14ac:dyDescent="0.25">
      <c r="D564" s="466"/>
      <c r="E564" s="466"/>
      <c r="F564" s="462"/>
      <c r="G564" s="466"/>
    </row>
    <row r="565" spans="4:7" s="416" customFormat="1" x14ac:dyDescent="0.25">
      <c r="D565" s="466"/>
      <c r="E565" s="466"/>
      <c r="F565" s="462"/>
      <c r="G565" s="466"/>
    </row>
    <row r="566" spans="4:7" s="416" customFormat="1" x14ac:dyDescent="0.25">
      <c r="D566" s="466"/>
      <c r="E566" s="466"/>
      <c r="F566" s="462"/>
      <c r="G566" s="466"/>
    </row>
    <row r="567" spans="4:7" s="416" customFormat="1" x14ac:dyDescent="0.25">
      <c r="D567" s="466"/>
      <c r="E567" s="466"/>
      <c r="F567" s="462"/>
      <c r="G567" s="466"/>
    </row>
    <row r="568" spans="4:7" s="416" customFormat="1" x14ac:dyDescent="0.25">
      <c r="D568" s="466"/>
      <c r="E568" s="466"/>
      <c r="F568" s="462"/>
      <c r="G568" s="466"/>
    </row>
    <row r="569" spans="4:7" s="416" customFormat="1" x14ac:dyDescent="0.25">
      <c r="D569" s="466"/>
      <c r="E569" s="466"/>
      <c r="F569" s="462"/>
      <c r="G569" s="466"/>
    </row>
    <row r="570" spans="4:7" s="416" customFormat="1" x14ac:dyDescent="0.25">
      <c r="D570" s="466"/>
      <c r="E570" s="466"/>
      <c r="F570" s="462"/>
      <c r="G570" s="466"/>
    </row>
    <row r="571" spans="4:7" s="416" customFormat="1" x14ac:dyDescent="0.25">
      <c r="D571" s="466"/>
      <c r="E571" s="466"/>
      <c r="F571" s="462"/>
      <c r="G571" s="466"/>
    </row>
    <row r="572" spans="4:7" s="416" customFormat="1" x14ac:dyDescent="0.25">
      <c r="D572" s="466"/>
      <c r="E572" s="466"/>
      <c r="F572" s="462"/>
      <c r="G572" s="466"/>
    </row>
    <row r="573" spans="4:7" s="416" customFormat="1" x14ac:dyDescent="0.25">
      <c r="D573" s="466"/>
      <c r="E573" s="466"/>
      <c r="F573" s="462"/>
      <c r="G573" s="466"/>
    </row>
    <row r="574" spans="4:7" s="416" customFormat="1" x14ac:dyDescent="0.25">
      <c r="D574" s="466"/>
      <c r="E574" s="466"/>
      <c r="F574" s="462"/>
      <c r="G574" s="466"/>
    </row>
    <row r="575" spans="4:7" s="416" customFormat="1" x14ac:dyDescent="0.25">
      <c r="D575" s="466"/>
      <c r="E575" s="466"/>
      <c r="F575" s="462"/>
      <c r="G575" s="466"/>
    </row>
    <row r="576" spans="4:7" s="416" customFormat="1" x14ac:dyDescent="0.25">
      <c r="D576" s="466"/>
      <c r="E576" s="466"/>
      <c r="F576" s="462"/>
      <c r="G576" s="466"/>
    </row>
    <row r="577" spans="4:7" s="416" customFormat="1" x14ac:dyDescent="0.25">
      <c r="D577" s="466"/>
      <c r="E577" s="466"/>
      <c r="F577" s="462"/>
      <c r="G577" s="466"/>
    </row>
    <row r="578" spans="4:7" s="416" customFormat="1" x14ac:dyDescent="0.25">
      <c r="D578" s="466"/>
      <c r="E578" s="466"/>
      <c r="F578" s="462"/>
      <c r="G578" s="466"/>
    </row>
    <row r="579" spans="4:7" s="416" customFormat="1" x14ac:dyDescent="0.25">
      <c r="D579" s="466"/>
      <c r="E579" s="466"/>
      <c r="F579" s="462"/>
      <c r="G579" s="466"/>
    </row>
    <row r="580" spans="4:7" s="416" customFormat="1" x14ac:dyDescent="0.25">
      <c r="D580" s="466"/>
      <c r="E580" s="466"/>
      <c r="F580" s="462"/>
      <c r="G580" s="466"/>
    </row>
    <row r="581" spans="4:7" s="416" customFormat="1" x14ac:dyDescent="0.25">
      <c r="D581" s="466"/>
      <c r="E581" s="466"/>
      <c r="F581" s="462"/>
      <c r="G581" s="466"/>
    </row>
    <row r="582" spans="4:7" s="416" customFormat="1" x14ac:dyDescent="0.25">
      <c r="D582" s="466"/>
      <c r="E582" s="466"/>
      <c r="F582" s="462"/>
      <c r="G582" s="466"/>
    </row>
    <row r="583" spans="4:7" s="416" customFormat="1" x14ac:dyDescent="0.25">
      <c r="D583" s="466"/>
      <c r="E583" s="466"/>
      <c r="F583" s="462"/>
      <c r="G583" s="466"/>
    </row>
    <row r="584" spans="4:7" s="416" customFormat="1" x14ac:dyDescent="0.25">
      <c r="D584" s="466"/>
      <c r="E584" s="466"/>
      <c r="F584" s="462"/>
      <c r="G584" s="466"/>
    </row>
    <row r="585" spans="4:7" s="416" customFormat="1" x14ac:dyDescent="0.25">
      <c r="D585" s="466"/>
      <c r="E585" s="466"/>
      <c r="F585" s="462"/>
      <c r="G585" s="466"/>
    </row>
    <row r="586" spans="4:7" s="416" customFormat="1" x14ac:dyDescent="0.25">
      <c r="D586" s="466"/>
      <c r="E586" s="466"/>
      <c r="F586" s="462"/>
      <c r="G586" s="466"/>
    </row>
    <row r="587" spans="4:7" s="416" customFormat="1" x14ac:dyDescent="0.25">
      <c r="D587" s="466"/>
      <c r="E587" s="466"/>
      <c r="F587" s="462"/>
      <c r="G587" s="466"/>
    </row>
    <row r="588" spans="4:7" s="416" customFormat="1" x14ac:dyDescent="0.25">
      <c r="D588" s="466"/>
      <c r="E588" s="466"/>
      <c r="F588" s="462"/>
      <c r="G588" s="466"/>
    </row>
    <row r="589" spans="4:7" s="416" customFormat="1" x14ac:dyDescent="0.25">
      <c r="D589" s="466"/>
      <c r="E589" s="466"/>
      <c r="F589" s="462"/>
      <c r="G589" s="466"/>
    </row>
    <row r="590" spans="4:7" s="416" customFormat="1" x14ac:dyDescent="0.25">
      <c r="D590" s="466"/>
      <c r="E590" s="466"/>
      <c r="F590" s="462"/>
      <c r="G590" s="466"/>
    </row>
    <row r="591" spans="4:7" s="416" customFormat="1" x14ac:dyDescent="0.25">
      <c r="D591" s="466"/>
      <c r="E591" s="466"/>
      <c r="F591" s="462"/>
      <c r="G591" s="466"/>
    </row>
    <row r="592" spans="4:7" s="416" customFormat="1" x14ac:dyDescent="0.25">
      <c r="D592" s="466"/>
      <c r="E592" s="466"/>
      <c r="F592" s="462"/>
      <c r="G592" s="466"/>
    </row>
    <row r="593" spans="4:7" s="416" customFormat="1" x14ac:dyDescent="0.25">
      <c r="D593" s="466"/>
      <c r="E593" s="466"/>
      <c r="F593" s="462"/>
      <c r="G593" s="466"/>
    </row>
    <row r="594" spans="4:7" s="416" customFormat="1" x14ac:dyDescent="0.25">
      <c r="D594" s="466"/>
      <c r="E594" s="466"/>
      <c r="F594" s="462"/>
      <c r="G594" s="466"/>
    </row>
    <row r="595" spans="4:7" s="416" customFormat="1" x14ac:dyDescent="0.25">
      <c r="D595" s="466"/>
      <c r="E595" s="466"/>
      <c r="F595" s="462"/>
      <c r="G595" s="466"/>
    </row>
    <row r="596" spans="4:7" s="416" customFormat="1" x14ac:dyDescent="0.25">
      <c r="D596" s="466"/>
      <c r="E596" s="466"/>
      <c r="F596" s="462"/>
      <c r="G596" s="466"/>
    </row>
    <row r="597" spans="4:7" s="416" customFormat="1" x14ac:dyDescent="0.25">
      <c r="D597" s="466"/>
      <c r="E597" s="466"/>
      <c r="F597" s="462"/>
      <c r="G597" s="466"/>
    </row>
    <row r="598" spans="4:7" s="416" customFormat="1" x14ac:dyDescent="0.25">
      <c r="D598" s="466"/>
      <c r="E598" s="466"/>
      <c r="F598" s="462"/>
      <c r="G598" s="466"/>
    </row>
    <row r="599" spans="4:7" s="416" customFormat="1" x14ac:dyDescent="0.25">
      <c r="D599" s="466"/>
      <c r="E599" s="466"/>
      <c r="F599" s="462"/>
      <c r="G599" s="466"/>
    </row>
    <row r="600" spans="4:7" s="416" customFormat="1" x14ac:dyDescent="0.25">
      <c r="D600" s="466"/>
      <c r="E600" s="466"/>
      <c r="F600" s="462"/>
      <c r="G600" s="466"/>
    </row>
    <row r="601" spans="4:7" s="416" customFormat="1" x14ac:dyDescent="0.25">
      <c r="D601" s="466"/>
      <c r="E601" s="466"/>
      <c r="F601" s="462"/>
      <c r="G601" s="466"/>
    </row>
    <row r="602" spans="4:7" s="416" customFormat="1" x14ac:dyDescent="0.25">
      <c r="D602" s="466"/>
      <c r="E602" s="466"/>
      <c r="F602" s="462"/>
      <c r="G602" s="466"/>
    </row>
    <row r="603" spans="4:7" s="416" customFormat="1" x14ac:dyDescent="0.25">
      <c r="D603" s="466"/>
      <c r="E603" s="466"/>
      <c r="F603" s="462"/>
      <c r="G603" s="466"/>
    </row>
    <row r="604" spans="4:7" s="416" customFormat="1" x14ac:dyDescent="0.25">
      <c r="D604" s="466"/>
      <c r="E604" s="466"/>
      <c r="F604" s="462"/>
      <c r="G604" s="466"/>
    </row>
    <row r="605" spans="4:7" s="416" customFormat="1" x14ac:dyDescent="0.25">
      <c r="D605" s="466"/>
      <c r="E605" s="466"/>
      <c r="F605" s="462"/>
      <c r="G605" s="466"/>
    </row>
    <row r="606" spans="4:7" s="416" customFormat="1" x14ac:dyDescent="0.25">
      <c r="D606" s="466"/>
      <c r="E606" s="466"/>
      <c r="F606" s="462"/>
      <c r="G606" s="466"/>
    </row>
    <row r="607" spans="4:7" s="416" customFormat="1" x14ac:dyDescent="0.25">
      <c r="D607" s="466"/>
      <c r="E607" s="466"/>
      <c r="F607" s="462"/>
      <c r="G607" s="466"/>
    </row>
    <row r="608" spans="4:7" s="416" customFormat="1" x14ac:dyDescent="0.25">
      <c r="D608" s="466"/>
      <c r="E608" s="466"/>
      <c r="F608" s="462"/>
      <c r="G608" s="466"/>
    </row>
    <row r="609" spans="4:7" s="416" customFormat="1" x14ac:dyDescent="0.25">
      <c r="D609" s="466"/>
      <c r="E609" s="466"/>
      <c r="F609" s="462"/>
      <c r="G609" s="466"/>
    </row>
    <row r="610" spans="4:7" s="416" customFormat="1" x14ac:dyDescent="0.25">
      <c r="D610" s="466"/>
      <c r="E610" s="466"/>
      <c r="F610" s="462"/>
      <c r="G610" s="466"/>
    </row>
    <row r="611" spans="4:7" s="416" customFormat="1" x14ac:dyDescent="0.25">
      <c r="D611" s="466"/>
      <c r="E611" s="466"/>
      <c r="F611" s="462"/>
      <c r="G611" s="466"/>
    </row>
    <row r="612" spans="4:7" s="416" customFormat="1" x14ac:dyDescent="0.25">
      <c r="D612" s="466"/>
      <c r="E612" s="466"/>
      <c r="F612" s="462"/>
      <c r="G612" s="466"/>
    </row>
    <row r="613" spans="4:7" s="416" customFormat="1" x14ac:dyDescent="0.25">
      <c r="D613" s="466"/>
      <c r="E613" s="466"/>
      <c r="F613" s="462"/>
      <c r="G613" s="466"/>
    </row>
    <row r="614" spans="4:7" s="416" customFormat="1" x14ac:dyDescent="0.25">
      <c r="D614" s="466"/>
      <c r="E614" s="466"/>
      <c r="F614" s="462"/>
      <c r="G614" s="466"/>
    </row>
    <row r="615" spans="4:7" s="416" customFormat="1" x14ac:dyDescent="0.25">
      <c r="D615" s="466"/>
      <c r="E615" s="466"/>
      <c r="F615" s="462"/>
      <c r="G615" s="466"/>
    </row>
    <row r="616" spans="4:7" s="416" customFormat="1" x14ac:dyDescent="0.25">
      <c r="D616" s="466"/>
      <c r="E616" s="466"/>
      <c r="F616" s="462"/>
      <c r="G616" s="466"/>
    </row>
    <row r="617" spans="4:7" s="416" customFormat="1" x14ac:dyDescent="0.25">
      <c r="D617" s="466"/>
      <c r="E617" s="466"/>
      <c r="F617" s="462"/>
      <c r="G617" s="466"/>
    </row>
    <row r="618" spans="4:7" s="416" customFormat="1" x14ac:dyDescent="0.25">
      <c r="D618" s="466"/>
      <c r="E618" s="466"/>
      <c r="F618" s="462"/>
      <c r="G618" s="466"/>
    </row>
    <row r="619" spans="4:7" s="416" customFormat="1" x14ac:dyDescent="0.25">
      <c r="D619" s="466"/>
      <c r="E619" s="466"/>
      <c r="F619" s="462"/>
      <c r="G619" s="466"/>
    </row>
    <row r="620" spans="4:7" s="416" customFormat="1" x14ac:dyDescent="0.25">
      <c r="D620" s="466"/>
      <c r="E620" s="466"/>
      <c r="F620" s="462"/>
      <c r="G620" s="466"/>
    </row>
    <row r="621" spans="4:7" s="416" customFormat="1" x14ac:dyDescent="0.25">
      <c r="D621" s="466"/>
      <c r="E621" s="466"/>
      <c r="F621" s="462"/>
      <c r="G621" s="466"/>
    </row>
    <row r="622" spans="4:7" s="416" customFormat="1" x14ac:dyDescent="0.25">
      <c r="D622" s="466"/>
      <c r="E622" s="466"/>
      <c r="F622" s="462"/>
      <c r="G622" s="466"/>
    </row>
    <row r="623" spans="4:7" s="416" customFormat="1" x14ac:dyDescent="0.25">
      <c r="D623" s="466"/>
      <c r="E623" s="466"/>
      <c r="F623" s="462"/>
      <c r="G623" s="466"/>
    </row>
    <row r="624" spans="4:7" s="416" customFormat="1" x14ac:dyDescent="0.25">
      <c r="D624" s="466"/>
      <c r="E624" s="466"/>
      <c r="F624" s="462"/>
      <c r="G624" s="466"/>
    </row>
    <row r="625" spans="4:7" s="416" customFormat="1" x14ac:dyDescent="0.25">
      <c r="D625" s="466"/>
      <c r="E625" s="466"/>
      <c r="F625" s="462"/>
      <c r="G625" s="466"/>
    </row>
    <row r="626" spans="4:7" s="416" customFormat="1" x14ac:dyDescent="0.25">
      <c r="D626" s="466"/>
      <c r="E626" s="466"/>
      <c r="F626" s="462"/>
      <c r="G626" s="466"/>
    </row>
    <row r="627" spans="4:7" s="416" customFormat="1" x14ac:dyDescent="0.25">
      <c r="D627" s="466"/>
      <c r="E627" s="466"/>
      <c r="F627" s="462"/>
      <c r="G627" s="466"/>
    </row>
    <row r="628" spans="4:7" s="416" customFormat="1" x14ac:dyDescent="0.25">
      <c r="D628" s="466"/>
      <c r="E628" s="466"/>
      <c r="F628" s="462"/>
      <c r="G628" s="466"/>
    </row>
    <row r="629" spans="4:7" s="416" customFormat="1" x14ac:dyDescent="0.25">
      <c r="D629" s="466"/>
      <c r="E629" s="466"/>
      <c r="F629" s="462"/>
      <c r="G629" s="466"/>
    </row>
    <row r="630" spans="4:7" s="416" customFormat="1" x14ac:dyDescent="0.25">
      <c r="D630" s="466"/>
      <c r="E630" s="466"/>
      <c r="F630" s="462"/>
      <c r="G630" s="466"/>
    </row>
    <row r="631" spans="4:7" s="416" customFormat="1" x14ac:dyDescent="0.25">
      <c r="D631" s="466"/>
      <c r="E631" s="466"/>
      <c r="F631" s="462"/>
      <c r="G631" s="466"/>
    </row>
    <row r="632" spans="4:7" s="416" customFormat="1" x14ac:dyDescent="0.25">
      <c r="D632" s="466"/>
      <c r="E632" s="466"/>
      <c r="F632" s="462"/>
      <c r="G632" s="466"/>
    </row>
    <row r="633" spans="4:7" s="416" customFormat="1" x14ac:dyDescent="0.25">
      <c r="D633" s="466"/>
      <c r="E633" s="466"/>
      <c r="F633" s="462"/>
      <c r="G633" s="466"/>
    </row>
    <row r="634" spans="4:7" s="416" customFormat="1" x14ac:dyDescent="0.25">
      <c r="D634" s="466"/>
      <c r="E634" s="466"/>
      <c r="F634" s="462"/>
      <c r="G634" s="466"/>
    </row>
    <row r="635" spans="4:7" s="416" customFormat="1" x14ac:dyDescent="0.25">
      <c r="D635" s="466"/>
      <c r="E635" s="466"/>
      <c r="F635" s="462"/>
      <c r="G635" s="466"/>
    </row>
    <row r="636" spans="4:7" s="416" customFormat="1" x14ac:dyDescent="0.25">
      <c r="D636" s="466"/>
      <c r="E636" s="466"/>
      <c r="F636" s="462"/>
      <c r="G636" s="466"/>
    </row>
    <row r="637" spans="4:7" s="416" customFormat="1" x14ac:dyDescent="0.25">
      <c r="D637" s="466"/>
      <c r="E637" s="466"/>
      <c r="F637" s="462"/>
      <c r="G637" s="466"/>
    </row>
    <row r="638" spans="4:7" s="416" customFormat="1" x14ac:dyDescent="0.25">
      <c r="D638" s="466"/>
      <c r="E638" s="466"/>
      <c r="F638" s="462"/>
      <c r="G638" s="466"/>
    </row>
    <row r="639" spans="4:7" s="416" customFormat="1" x14ac:dyDescent="0.25">
      <c r="D639" s="466"/>
      <c r="E639" s="466"/>
      <c r="F639" s="462"/>
      <c r="G639" s="466"/>
    </row>
    <row r="640" spans="4:7" s="416" customFormat="1" x14ac:dyDescent="0.25">
      <c r="D640" s="466"/>
      <c r="E640" s="466"/>
      <c r="F640" s="462"/>
      <c r="G640" s="466"/>
    </row>
    <row r="641" spans="4:7" s="416" customFormat="1" x14ac:dyDescent="0.25">
      <c r="D641" s="466"/>
      <c r="E641" s="466"/>
      <c r="F641" s="462"/>
      <c r="G641" s="466"/>
    </row>
    <row r="642" spans="4:7" s="416" customFormat="1" x14ac:dyDescent="0.25">
      <c r="D642" s="466"/>
      <c r="E642" s="466"/>
      <c r="F642" s="462"/>
      <c r="G642" s="466"/>
    </row>
    <row r="643" spans="4:7" s="416" customFormat="1" x14ac:dyDescent="0.25">
      <c r="D643" s="466"/>
      <c r="E643" s="466"/>
      <c r="F643" s="462"/>
      <c r="G643" s="466"/>
    </row>
    <row r="644" spans="4:7" s="416" customFormat="1" x14ac:dyDescent="0.25">
      <c r="D644" s="466"/>
      <c r="E644" s="466"/>
      <c r="F644" s="462"/>
      <c r="G644" s="466"/>
    </row>
    <row r="645" spans="4:7" s="416" customFormat="1" x14ac:dyDescent="0.25">
      <c r="D645" s="466"/>
      <c r="E645" s="466"/>
      <c r="F645" s="462"/>
      <c r="G645" s="466"/>
    </row>
    <row r="646" spans="4:7" s="416" customFormat="1" x14ac:dyDescent="0.25">
      <c r="D646" s="466"/>
      <c r="E646" s="466"/>
      <c r="F646" s="462"/>
      <c r="G646" s="466"/>
    </row>
    <row r="647" spans="4:7" s="416" customFormat="1" x14ac:dyDescent="0.25">
      <c r="D647" s="466"/>
      <c r="E647" s="466"/>
      <c r="F647" s="462"/>
      <c r="G647" s="466"/>
    </row>
    <row r="648" spans="4:7" s="416" customFormat="1" x14ac:dyDescent="0.25">
      <c r="D648" s="466"/>
      <c r="E648" s="466"/>
      <c r="F648" s="462"/>
      <c r="G648" s="466"/>
    </row>
    <row r="649" spans="4:7" s="416" customFormat="1" x14ac:dyDescent="0.25">
      <c r="D649" s="466"/>
      <c r="E649" s="466"/>
      <c r="F649" s="462"/>
      <c r="G649" s="466"/>
    </row>
    <row r="650" spans="4:7" s="416" customFormat="1" x14ac:dyDescent="0.25">
      <c r="D650" s="466"/>
      <c r="E650" s="466"/>
      <c r="F650" s="462"/>
      <c r="G650" s="466"/>
    </row>
    <row r="651" spans="4:7" s="416" customFormat="1" x14ac:dyDescent="0.25">
      <c r="D651" s="466"/>
      <c r="E651" s="466"/>
      <c r="F651" s="462"/>
      <c r="G651" s="466"/>
    </row>
    <row r="652" spans="4:7" s="416" customFormat="1" x14ac:dyDescent="0.25">
      <c r="D652" s="466"/>
      <c r="E652" s="466"/>
      <c r="F652" s="462"/>
      <c r="G652" s="466"/>
    </row>
    <row r="653" spans="4:7" s="416" customFormat="1" x14ac:dyDescent="0.25">
      <c r="D653" s="466"/>
      <c r="E653" s="466"/>
      <c r="F653" s="462"/>
      <c r="G653" s="466"/>
    </row>
    <row r="654" spans="4:7" s="416" customFormat="1" x14ac:dyDescent="0.25">
      <c r="D654" s="466"/>
      <c r="E654" s="466"/>
      <c r="F654" s="462"/>
      <c r="G654" s="466"/>
    </row>
    <row r="655" spans="4:7" s="416" customFormat="1" x14ac:dyDescent="0.25">
      <c r="D655" s="466"/>
      <c r="E655" s="466"/>
      <c r="F655" s="462"/>
      <c r="G655" s="466"/>
    </row>
    <row r="656" spans="4:7" s="416" customFormat="1" x14ac:dyDescent="0.25">
      <c r="D656" s="466"/>
      <c r="E656" s="466"/>
      <c r="F656" s="462"/>
      <c r="G656" s="466"/>
    </row>
    <row r="657" spans="4:7" s="416" customFormat="1" x14ac:dyDescent="0.25">
      <c r="D657" s="466"/>
      <c r="E657" s="466"/>
      <c r="F657" s="462"/>
      <c r="G657" s="466"/>
    </row>
    <row r="658" spans="4:7" s="416" customFormat="1" x14ac:dyDescent="0.25">
      <c r="D658" s="466"/>
      <c r="E658" s="466"/>
      <c r="F658" s="462"/>
      <c r="G658" s="466"/>
    </row>
    <row r="659" spans="4:7" s="416" customFormat="1" x14ac:dyDescent="0.25">
      <c r="D659" s="466"/>
      <c r="E659" s="466"/>
      <c r="F659" s="462"/>
      <c r="G659" s="466"/>
    </row>
    <row r="660" spans="4:7" s="416" customFormat="1" x14ac:dyDescent="0.25">
      <c r="D660" s="466"/>
      <c r="E660" s="466"/>
      <c r="F660" s="462"/>
      <c r="G660" s="466"/>
    </row>
    <row r="661" spans="4:7" s="416" customFormat="1" x14ac:dyDescent="0.25">
      <c r="D661" s="466"/>
      <c r="E661" s="466"/>
      <c r="F661" s="462"/>
      <c r="G661" s="466"/>
    </row>
    <row r="662" spans="4:7" s="416" customFormat="1" x14ac:dyDescent="0.25">
      <c r="D662" s="466"/>
      <c r="E662" s="466"/>
      <c r="F662" s="462"/>
      <c r="G662" s="466"/>
    </row>
    <row r="663" spans="4:7" s="416" customFormat="1" x14ac:dyDescent="0.25">
      <c r="D663" s="466"/>
      <c r="E663" s="466"/>
      <c r="F663" s="462"/>
      <c r="G663" s="466"/>
    </row>
    <row r="664" spans="4:7" s="416" customFormat="1" x14ac:dyDescent="0.25">
      <c r="D664" s="466"/>
      <c r="E664" s="466"/>
      <c r="F664" s="462"/>
      <c r="G664" s="466"/>
    </row>
    <row r="665" spans="4:7" s="416" customFormat="1" x14ac:dyDescent="0.25">
      <c r="D665" s="466"/>
      <c r="E665" s="466"/>
      <c r="F665" s="462"/>
      <c r="G665" s="466"/>
    </row>
    <row r="666" spans="4:7" s="416" customFormat="1" x14ac:dyDescent="0.25">
      <c r="D666" s="466"/>
      <c r="E666" s="466"/>
      <c r="F666" s="462"/>
      <c r="G666" s="466"/>
    </row>
    <row r="667" spans="4:7" s="416" customFormat="1" x14ac:dyDescent="0.25">
      <c r="D667" s="466"/>
      <c r="E667" s="466"/>
      <c r="F667" s="462"/>
      <c r="G667" s="466"/>
    </row>
    <row r="668" spans="4:7" s="416" customFormat="1" x14ac:dyDescent="0.25">
      <c r="D668" s="466"/>
      <c r="E668" s="466"/>
      <c r="F668" s="462"/>
      <c r="G668" s="466"/>
    </row>
    <row r="669" spans="4:7" s="416" customFormat="1" x14ac:dyDescent="0.25">
      <c r="D669" s="466"/>
      <c r="E669" s="466"/>
      <c r="F669" s="462"/>
      <c r="G669" s="466"/>
    </row>
    <row r="670" spans="4:7" s="416" customFormat="1" x14ac:dyDescent="0.25">
      <c r="D670" s="466"/>
      <c r="E670" s="466"/>
      <c r="F670" s="462"/>
      <c r="G670" s="466"/>
    </row>
    <row r="671" spans="4:7" s="416" customFormat="1" x14ac:dyDescent="0.25">
      <c r="D671" s="466"/>
      <c r="E671" s="466"/>
      <c r="F671" s="462"/>
      <c r="G671" s="466"/>
    </row>
    <row r="672" spans="4:7" s="416" customFormat="1" x14ac:dyDescent="0.25">
      <c r="D672" s="466"/>
      <c r="E672" s="466"/>
      <c r="F672" s="462"/>
      <c r="G672" s="466"/>
    </row>
    <row r="673" spans="4:7" s="416" customFormat="1" x14ac:dyDescent="0.25">
      <c r="D673" s="466"/>
      <c r="E673" s="466"/>
      <c r="F673" s="462"/>
      <c r="G673" s="466"/>
    </row>
    <row r="674" spans="4:7" s="416" customFormat="1" x14ac:dyDescent="0.25">
      <c r="D674" s="466"/>
      <c r="E674" s="466"/>
      <c r="F674" s="462"/>
      <c r="G674" s="466"/>
    </row>
    <row r="675" spans="4:7" s="416" customFormat="1" x14ac:dyDescent="0.25">
      <c r="D675" s="466"/>
      <c r="E675" s="466"/>
      <c r="F675" s="462"/>
      <c r="G675" s="466"/>
    </row>
    <row r="676" spans="4:7" s="416" customFormat="1" x14ac:dyDescent="0.25">
      <c r="D676" s="466"/>
      <c r="E676" s="466"/>
      <c r="F676" s="462"/>
      <c r="G676" s="466"/>
    </row>
    <row r="677" spans="4:7" s="416" customFormat="1" x14ac:dyDescent="0.25">
      <c r="D677" s="466"/>
      <c r="E677" s="466"/>
      <c r="F677" s="462"/>
      <c r="G677" s="466"/>
    </row>
    <row r="678" spans="4:7" s="416" customFormat="1" x14ac:dyDescent="0.25">
      <c r="D678" s="466"/>
      <c r="E678" s="466"/>
      <c r="F678" s="462"/>
      <c r="G678" s="466"/>
    </row>
    <row r="679" spans="4:7" s="416" customFormat="1" x14ac:dyDescent="0.25">
      <c r="D679" s="466"/>
      <c r="E679" s="466"/>
      <c r="F679" s="462"/>
      <c r="G679" s="466"/>
    </row>
    <row r="680" spans="4:7" s="416" customFormat="1" x14ac:dyDescent="0.25">
      <c r="D680" s="466"/>
      <c r="E680" s="466"/>
      <c r="F680" s="462"/>
      <c r="G680" s="466"/>
    </row>
    <row r="681" spans="4:7" s="416" customFormat="1" x14ac:dyDescent="0.25">
      <c r="D681" s="466"/>
      <c r="E681" s="466"/>
      <c r="F681" s="462"/>
      <c r="G681" s="466"/>
    </row>
    <row r="682" spans="4:7" s="416" customFormat="1" x14ac:dyDescent="0.25">
      <c r="D682" s="466"/>
      <c r="E682" s="466"/>
      <c r="F682" s="462"/>
      <c r="G682" s="466"/>
    </row>
    <row r="683" spans="4:7" s="416" customFormat="1" x14ac:dyDescent="0.25">
      <c r="D683" s="466"/>
      <c r="E683" s="466"/>
      <c r="F683" s="462"/>
      <c r="G683" s="466"/>
    </row>
    <row r="684" spans="4:7" s="416" customFormat="1" x14ac:dyDescent="0.25">
      <c r="D684" s="466"/>
      <c r="E684" s="466"/>
      <c r="F684" s="462"/>
      <c r="G684" s="466"/>
    </row>
    <row r="685" spans="4:7" s="416" customFormat="1" x14ac:dyDescent="0.25">
      <c r="D685" s="466"/>
      <c r="E685" s="466"/>
      <c r="F685" s="462"/>
      <c r="G685" s="466"/>
    </row>
    <row r="686" spans="4:7" s="416" customFormat="1" x14ac:dyDescent="0.25">
      <c r="D686" s="466"/>
      <c r="E686" s="466"/>
      <c r="F686" s="462"/>
      <c r="G686" s="466"/>
    </row>
    <row r="687" spans="4:7" s="416" customFormat="1" x14ac:dyDescent="0.25">
      <c r="D687" s="466"/>
      <c r="E687" s="466"/>
      <c r="F687" s="462"/>
      <c r="G687" s="466"/>
    </row>
    <row r="688" spans="4:7" s="416" customFormat="1" x14ac:dyDescent="0.25">
      <c r="D688" s="466"/>
      <c r="E688" s="466"/>
      <c r="F688" s="462"/>
      <c r="G688" s="466"/>
    </row>
    <row r="689" spans="4:7" s="416" customFormat="1" x14ac:dyDescent="0.25">
      <c r="D689" s="466"/>
      <c r="E689" s="466"/>
      <c r="F689" s="462"/>
      <c r="G689" s="466"/>
    </row>
    <row r="690" spans="4:7" s="416" customFormat="1" x14ac:dyDescent="0.25">
      <c r="D690" s="466"/>
      <c r="E690" s="466"/>
      <c r="F690" s="462"/>
      <c r="G690" s="466"/>
    </row>
    <row r="691" spans="4:7" s="416" customFormat="1" x14ac:dyDescent="0.25">
      <c r="D691" s="466"/>
      <c r="E691" s="466"/>
      <c r="F691" s="462"/>
      <c r="G691" s="466"/>
    </row>
    <row r="692" spans="4:7" s="416" customFormat="1" x14ac:dyDescent="0.25">
      <c r="D692" s="466"/>
      <c r="E692" s="466"/>
      <c r="F692" s="462"/>
      <c r="G692" s="466"/>
    </row>
    <row r="693" spans="4:7" s="416" customFormat="1" x14ac:dyDescent="0.25">
      <c r="D693" s="466"/>
      <c r="E693" s="466"/>
      <c r="F693" s="462"/>
      <c r="G693" s="466"/>
    </row>
    <row r="694" spans="4:7" s="416" customFormat="1" x14ac:dyDescent="0.25">
      <c r="D694" s="466"/>
      <c r="E694" s="466"/>
      <c r="F694" s="462"/>
      <c r="G694" s="466"/>
    </row>
    <row r="695" spans="4:7" s="416" customFormat="1" x14ac:dyDescent="0.25">
      <c r="D695" s="466"/>
      <c r="E695" s="466"/>
      <c r="F695" s="462"/>
      <c r="G695" s="466"/>
    </row>
    <row r="696" spans="4:7" s="416" customFormat="1" x14ac:dyDescent="0.25">
      <c r="D696" s="466"/>
      <c r="E696" s="466"/>
      <c r="F696" s="462"/>
      <c r="G696" s="466"/>
    </row>
    <row r="697" spans="4:7" s="416" customFormat="1" x14ac:dyDescent="0.25">
      <c r="D697" s="466"/>
      <c r="E697" s="466"/>
      <c r="F697" s="462"/>
      <c r="G697" s="466"/>
    </row>
    <row r="698" spans="4:7" s="416" customFormat="1" x14ac:dyDescent="0.25">
      <c r="D698" s="466"/>
      <c r="E698" s="466"/>
      <c r="F698" s="462"/>
      <c r="G698" s="466"/>
    </row>
    <row r="699" spans="4:7" s="416" customFormat="1" x14ac:dyDescent="0.25">
      <c r="D699" s="466"/>
      <c r="E699" s="466"/>
      <c r="F699" s="462"/>
      <c r="G699" s="466"/>
    </row>
    <row r="700" spans="4:7" s="416" customFormat="1" x14ac:dyDescent="0.25">
      <c r="D700" s="466"/>
      <c r="E700" s="466"/>
      <c r="F700" s="462"/>
      <c r="G700" s="466"/>
    </row>
    <row r="701" spans="4:7" s="416" customFormat="1" x14ac:dyDescent="0.25">
      <c r="D701" s="466"/>
      <c r="E701" s="466"/>
      <c r="F701" s="462"/>
      <c r="G701" s="466"/>
    </row>
    <row r="702" spans="4:7" s="416" customFormat="1" x14ac:dyDescent="0.25">
      <c r="D702" s="466"/>
      <c r="E702" s="466"/>
      <c r="F702" s="462"/>
      <c r="G702" s="466"/>
    </row>
    <row r="703" spans="4:7" s="416" customFormat="1" x14ac:dyDescent="0.25">
      <c r="D703" s="466"/>
      <c r="E703" s="466"/>
      <c r="F703" s="462"/>
      <c r="G703" s="466"/>
    </row>
    <row r="704" spans="4:7" s="416" customFormat="1" x14ac:dyDescent="0.25">
      <c r="D704" s="466"/>
      <c r="E704" s="466"/>
      <c r="F704" s="462"/>
      <c r="G704" s="466"/>
    </row>
    <row r="705" spans="4:7" s="416" customFormat="1" x14ac:dyDescent="0.25">
      <c r="D705" s="466"/>
      <c r="E705" s="466"/>
      <c r="F705" s="462"/>
      <c r="G705" s="466"/>
    </row>
    <row r="706" spans="4:7" s="416" customFormat="1" x14ac:dyDescent="0.25">
      <c r="D706" s="466"/>
      <c r="E706" s="466"/>
      <c r="F706" s="462"/>
      <c r="G706" s="466"/>
    </row>
    <row r="707" spans="4:7" s="416" customFormat="1" x14ac:dyDescent="0.25">
      <c r="D707" s="466"/>
      <c r="E707" s="466"/>
      <c r="F707" s="462"/>
      <c r="G707" s="466"/>
    </row>
    <row r="708" spans="4:7" s="416" customFormat="1" x14ac:dyDescent="0.25">
      <c r="D708" s="466"/>
      <c r="E708" s="466"/>
      <c r="F708" s="462"/>
      <c r="G708" s="466"/>
    </row>
    <row r="709" spans="4:7" s="416" customFormat="1" x14ac:dyDescent="0.25">
      <c r="D709" s="466"/>
      <c r="E709" s="466"/>
      <c r="F709" s="462"/>
      <c r="G709" s="466"/>
    </row>
    <row r="710" spans="4:7" s="416" customFormat="1" x14ac:dyDescent="0.25">
      <c r="D710" s="466"/>
      <c r="E710" s="466"/>
      <c r="F710" s="462"/>
      <c r="G710" s="466"/>
    </row>
    <row r="711" spans="4:7" s="416" customFormat="1" x14ac:dyDescent="0.25">
      <c r="D711" s="466"/>
      <c r="E711" s="466"/>
      <c r="F711" s="462"/>
      <c r="G711" s="466"/>
    </row>
    <row r="712" spans="4:7" s="416" customFormat="1" x14ac:dyDescent="0.25">
      <c r="D712" s="466"/>
      <c r="E712" s="466"/>
      <c r="F712" s="462"/>
      <c r="G712" s="466"/>
    </row>
    <row r="713" spans="4:7" s="416" customFormat="1" x14ac:dyDescent="0.25">
      <c r="D713" s="466"/>
      <c r="E713" s="466"/>
      <c r="F713" s="462"/>
      <c r="G713" s="466"/>
    </row>
    <row r="714" spans="4:7" s="416" customFormat="1" x14ac:dyDescent="0.25">
      <c r="D714" s="466"/>
      <c r="E714" s="466"/>
      <c r="F714" s="462"/>
      <c r="G714" s="466"/>
    </row>
    <row r="715" spans="4:7" s="416" customFormat="1" x14ac:dyDescent="0.25">
      <c r="D715" s="466"/>
      <c r="E715" s="466"/>
      <c r="F715" s="462"/>
      <c r="G715" s="466"/>
    </row>
    <row r="716" spans="4:7" s="416" customFormat="1" x14ac:dyDescent="0.25">
      <c r="D716" s="466"/>
      <c r="E716" s="466"/>
      <c r="F716" s="462"/>
      <c r="G716" s="466"/>
    </row>
    <row r="717" spans="4:7" s="416" customFormat="1" x14ac:dyDescent="0.25">
      <c r="D717" s="466"/>
      <c r="E717" s="466"/>
      <c r="F717" s="462"/>
      <c r="G717" s="466"/>
    </row>
    <row r="718" spans="4:7" s="416" customFormat="1" x14ac:dyDescent="0.25">
      <c r="D718" s="466"/>
      <c r="E718" s="466"/>
      <c r="F718" s="462"/>
      <c r="G718" s="466"/>
    </row>
    <row r="719" spans="4:7" s="416" customFormat="1" x14ac:dyDescent="0.25">
      <c r="D719" s="466"/>
      <c r="E719" s="466"/>
      <c r="F719" s="462"/>
      <c r="G719" s="466"/>
    </row>
    <row r="720" spans="4:7" s="416" customFormat="1" x14ac:dyDescent="0.25">
      <c r="D720" s="466"/>
      <c r="E720" s="466"/>
      <c r="F720" s="462"/>
      <c r="G720" s="466"/>
    </row>
    <row r="721" spans="4:7" s="416" customFormat="1" x14ac:dyDescent="0.25">
      <c r="D721" s="466"/>
      <c r="E721" s="466"/>
      <c r="F721" s="462"/>
      <c r="G721" s="466"/>
    </row>
    <row r="722" spans="4:7" s="416" customFormat="1" x14ac:dyDescent="0.25">
      <c r="D722" s="466"/>
      <c r="E722" s="466"/>
      <c r="F722" s="462"/>
      <c r="G722" s="466"/>
    </row>
    <row r="723" spans="4:7" s="416" customFormat="1" x14ac:dyDescent="0.25">
      <c r="D723" s="466"/>
      <c r="E723" s="466"/>
      <c r="F723" s="462"/>
      <c r="G723" s="466"/>
    </row>
    <row r="724" spans="4:7" s="416" customFormat="1" x14ac:dyDescent="0.25">
      <c r="D724" s="466"/>
      <c r="E724" s="466"/>
      <c r="F724" s="462"/>
      <c r="G724" s="466"/>
    </row>
    <row r="725" spans="4:7" s="416" customFormat="1" x14ac:dyDescent="0.25">
      <c r="D725" s="466"/>
      <c r="E725" s="466"/>
      <c r="F725" s="462"/>
      <c r="G725" s="466"/>
    </row>
    <row r="726" spans="4:7" s="416" customFormat="1" x14ac:dyDescent="0.25">
      <c r="D726" s="466"/>
      <c r="E726" s="466"/>
      <c r="F726" s="462"/>
      <c r="G726" s="466"/>
    </row>
    <row r="727" spans="4:7" s="416" customFormat="1" x14ac:dyDescent="0.25">
      <c r="D727" s="466"/>
      <c r="E727" s="466"/>
      <c r="F727" s="462"/>
      <c r="G727" s="466"/>
    </row>
    <row r="728" spans="4:7" s="416" customFormat="1" x14ac:dyDescent="0.25">
      <c r="D728" s="466"/>
      <c r="E728" s="466"/>
      <c r="F728" s="462"/>
      <c r="G728" s="466"/>
    </row>
    <row r="729" spans="4:7" s="416" customFormat="1" x14ac:dyDescent="0.25">
      <c r="D729" s="466"/>
      <c r="E729" s="466"/>
      <c r="F729" s="462"/>
      <c r="G729" s="466"/>
    </row>
    <row r="730" spans="4:7" s="416" customFormat="1" x14ac:dyDescent="0.25">
      <c r="D730" s="466"/>
      <c r="E730" s="466"/>
      <c r="F730" s="462"/>
      <c r="G730" s="466"/>
    </row>
    <row r="731" spans="4:7" s="416" customFormat="1" x14ac:dyDescent="0.25">
      <c r="D731" s="466"/>
      <c r="E731" s="466"/>
      <c r="F731" s="462"/>
      <c r="G731" s="466"/>
    </row>
    <row r="732" spans="4:7" s="416" customFormat="1" x14ac:dyDescent="0.25">
      <c r="D732" s="466"/>
      <c r="E732" s="466"/>
      <c r="F732" s="462"/>
      <c r="G732" s="466"/>
    </row>
    <row r="733" spans="4:7" s="416" customFormat="1" x14ac:dyDescent="0.25">
      <c r="D733" s="466"/>
      <c r="E733" s="466"/>
      <c r="F733" s="462"/>
      <c r="G733" s="466"/>
    </row>
    <row r="734" spans="4:7" s="416" customFormat="1" x14ac:dyDescent="0.25">
      <c r="D734" s="466"/>
      <c r="E734" s="466"/>
      <c r="F734" s="462"/>
      <c r="G734" s="466"/>
    </row>
    <row r="735" spans="4:7" s="416" customFormat="1" x14ac:dyDescent="0.25">
      <c r="D735" s="466"/>
      <c r="E735" s="466"/>
      <c r="F735" s="462"/>
      <c r="G735" s="466"/>
    </row>
    <row r="736" spans="4:7" s="416" customFormat="1" x14ac:dyDescent="0.25">
      <c r="D736" s="466"/>
      <c r="E736" s="466"/>
      <c r="F736" s="462"/>
      <c r="G736" s="466"/>
    </row>
    <row r="737" spans="4:7" s="416" customFormat="1" x14ac:dyDescent="0.25">
      <c r="D737" s="466"/>
      <c r="E737" s="466"/>
      <c r="F737" s="462"/>
      <c r="G737" s="466"/>
    </row>
    <row r="738" spans="4:7" s="416" customFormat="1" x14ac:dyDescent="0.25">
      <c r="D738" s="466"/>
      <c r="E738" s="466"/>
      <c r="F738" s="462"/>
      <c r="G738" s="466"/>
    </row>
    <row r="739" spans="4:7" s="416" customFormat="1" x14ac:dyDescent="0.25">
      <c r="D739" s="466"/>
      <c r="E739" s="466"/>
      <c r="F739" s="462"/>
      <c r="G739" s="466"/>
    </row>
    <row r="740" spans="4:7" s="416" customFormat="1" x14ac:dyDescent="0.25">
      <c r="D740" s="466"/>
      <c r="E740" s="466"/>
      <c r="F740" s="462"/>
      <c r="G740" s="466"/>
    </row>
    <row r="741" spans="4:7" s="416" customFormat="1" x14ac:dyDescent="0.25">
      <c r="D741" s="466"/>
      <c r="E741" s="466"/>
      <c r="F741" s="462"/>
      <c r="G741" s="466"/>
    </row>
    <row r="742" spans="4:7" s="416" customFormat="1" x14ac:dyDescent="0.25">
      <c r="D742" s="466"/>
      <c r="E742" s="466"/>
      <c r="F742" s="462"/>
      <c r="G742" s="466"/>
    </row>
    <row r="743" spans="4:7" s="416" customFormat="1" x14ac:dyDescent="0.25">
      <c r="D743" s="466"/>
      <c r="E743" s="466"/>
      <c r="F743" s="462"/>
      <c r="G743" s="466"/>
    </row>
    <row r="744" spans="4:7" s="416" customFormat="1" x14ac:dyDescent="0.25">
      <c r="D744" s="466"/>
      <c r="E744" s="466"/>
      <c r="F744" s="462"/>
      <c r="G744" s="466"/>
    </row>
    <row r="745" spans="4:7" s="416" customFormat="1" x14ac:dyDescent="0.25">
      <c r="D745" s="466"/>
      <c r="E745" s="466"/>
      <c r="F745" s="462"/>
      <c r="G745" s="466"/>
    </row>
    <row r="746" spans="4:7" s="416" customFormat="1" x14ac:dyDescent="0.25">
      <c r="D746" s="466"/>
      <c r="E746" s="466"/>
      <c r="F746" s="462"/>
      <c r="G746" s="466"/>
    </row>
    <row r="747" spans="4:7" s="416" customFormat="1" x14ac:dyDescent="0.25">
      <c r="D747" s="466"/>
      <c r="E747" s="466"/>
      <c r="F747" s="462"/>
      <c r="G747" s="466"/>
    </row>
    <row r="748" spans="4:7" s="416" customFormat="1" x14ac:dyDescent="0.25">
      <c r="D748" s="466"/>
      <c r="E748" s="466"/>
      <c r="F748" s="462"/>
      <c r="G748" s="466"/>
    </row>
    <row r="749" spans="4:7" s="416" customFormat="1" x14ac:dyDescent="0.25">
      <c r="D749" s="466"/>
      <c r="E749" s="466"/>
      <c r="F749" s="462"/>
      <c r="G749" s="466"/>
    </row>
    <row r="750" spans="4:7" s="416" customFormat="1" x14ac:dyDescent="0.25">
      <c r="D750" s="466"/>
      <c r="E750" s="466"/>
      <c r="F750" s="462"/>
      <c r="G750" s="466"/>
    </row>
    <row r="751" spans="4:7" s="416" customFormat="1" x14ac:dyDescent="0.25">
      <c r="D751" s="466"/>
      <c r="E751" s="466"/>
      <c r="F751" s="462"/>
      <c r="G751" s="466"/>
    </row>
    <row r="752" spans="4:7" s="416" customFormat="1" x14ac:dyDescent="0.25">
      <c r="D752" s="466"/>
      <c r="E752" s="466"/>
      <c r="F752" s="462"/>
      <c r="G752" s="466"/>
    </row>
    <row r="753" spans="4:7" s="416" customFormat="1" x14ac:dyDescent="0.25">
      <c r="D753" s="466"/>
      <c r="E753" s="466"/>
      <c r="F753" s="462"/>
      <c r="G753" s="466"/>
    </row>
    <row r="754" spans="4:7" s="416" customFormat="1" x14ac:dyDescent="0.25">
      <c r="D754" s="466"/>
      <c r="E754" s="466"/>
      <c r="F754" s="462"/>
      <c r="G754" s="466"/>
    </row>
    <row r="755" spans="4:7" s="416" customFormat="1" x14ac:dyDescent="0.25">
      <c r="D755" s="466"/>
      <c r="E755" s="466"/>
      <c r="F755" s="462"/>
      <c r="G755" s="466"/>
    </row>
    <row r="756" spans="4:7" s="416" customFormat="1" x14ac:dyDescent="0.25">
      <c r="D756" s="466"/>
      <c r="E756" s="466"/>
      <c r="F756" s="462"/>
      <c r="G756" s="466"/>
    </row>
    <row r="757" spans="4:7" s="416" customFormat="1" x14ac:dyDescent="0.25">
      <c r="D757" s="466"/>
      <c r="E757" s="466"/>
      <c r="F757" s="462"/>
      <c r="G757" s="466"/>
    </row>
    <row r="758" spans="4:7" s="416" customFormat="1" x14ac:dyDescent="0.25">
      <c r="D758" s="466"/>
      <c r="E758" s="466"/>
      <c r="F758" s="462"/>
      <c r="G758" s="466"/>
    </row>
    <row r="759" spans="4:7" s="416" customFormat="1" x14ac:dyDescent="0.25">
      <c r="D759" s="466"/>
      <c r="E759" s="466"/>
      <c r="F759" s="462"/>
      <c r="G759" s="466"/>
    </row>
    <row r="760" spans="4:7" s="416" customFormat="1" x14ac:dyDescent="0.25">
      <c r="D760" s="466"/>
      <c r="E760" s="466"/>
      <c r="F760" s="462"/>
      <c r="G760" s="466"/>
    </row>
    <row r="761" spans="4:7" s="416" customFormat="1" x14ac:dyDescent="0.25">
      <c r="D761" s="466"/>
      <c r="E761" s="466"/>
      <c r="F761" s="462"/>
      <c r="G761" s="466"/>
    </row>
    <row r="762" spans="4:7" s="416" customFormat="1" x14ac:dyDescent="0.25">
      <c r="D762" s="466"/>
      <c r="E762" s="466"/>
      <c r="F762" s="462"/>
      <c r="G762" s="466"/>
    </row>
    <row r="763" spans="4:7" s="416" customFormat="1" x14ac:dyDescent="0.25">
      <c r="D763" s="466"/>
      <c r="E763" s="466"/>
      <c r="F763" s="462"/>
      <c r="G763" s="466"/>
    </row>
    <row r="764" spans="4:7" s="416" customFormat="1" x14ac:dyDescent="0.25">
      <c r="D764" s="466"/>
      <c r="E764" s="466"/>
      <c r="F764" s="462"/>
      <c r="G764" s="466"/>
    </row>
    <row r="765" spans="4:7" s="416" customFormat="1" x14ac:dyDescent="0.25">
      <c r="D765" s="466"/>
      <c r="E765" s="466"/>
      <c r="F765" s="462"/>
      <c r="G765" s="466"/>
    </row>
    <row r="766" spans="4:7" s="416" customFormat="1" x14ac:dyDescent="0.25">
      <c r="D766" s="466"/>
      <c r="E766" s="466"/>
      <c r="F766" s="462"/>
      <c r="G766" s="466"/>
    </row>
    <row r="767" spans="4:7" s="416" customFormat="1" x14ac:dyDescent="0.25">
      <c r="D767" s="466"/>
      <c r="E767" s="466"/>
      <c r="F767" s="462"/>
      <c r="G767" s="466"/>
    </row>
    <row r="768" spans="4:7" s="416" customFormat="1" x14ac:dyDescent="0.25">
      <c r="D768" s="466"/>
      <c r="E768" s="466"/>
      <c r="F768" s="462"/>
      <c r="G768" s="466"/>
    </row>
    <row r="769" spans="4:7" s="416" customFormat="1" x14ac:dyDescent="0.25">
      <c r="D769" s="466"/>
      <c r="E769" s="466"/>
      <c r="F769" s="462"/>
      <c r="G769" s="466"/>
    </row>
    <row r="770" spans="4:7" s="416" customFormat="1" x14ac:dyDescent="0.25">
      <c r="D770" s="466"/>
      <c r="E770" s="466"/>
      <c r="F770" s="462"/>
      <c r="G770" s="466"/>
    </row>
    <row r="771" spans="4:7" s="416" customFormat="1" x14ac:dyDescent="0.25">
      <c r="D771" s="466"/>
      <c r="E771" s="466"/>
      <c r="F771" s="462"/>
      <c r="G771" s="466"/>
    </row>
    <row r="772" spans="4:7" s="416" customFormat="1" x14ac:dyDescent="0.25">
      <c r="D772" s="466"/>
      <c r="E772" s="466"/>
      <c r="F772" s="462"/>
      <c r="G772" s="466"/>
    </row>
    <row r="773" spans="4:7" s="416" customFormat="1" x14ac:dyDescent="0.25">
      <c r="D773" s="466"/>
      <c r="E773" s="466"/>
      <c r="F773" s="462"/>
      <c r="G773" s="466"/>
    </row>
    <row r="774" spans="4:7" s="416" customFormat="1" x14ac:dyDescent="0.25">
      <c r="D774" s="466"/>
      <c r="E774" s="466"/>
      <c r="F774" s="462"/>
      <c r="G774" s="466"/>
    </row>
    <row r="775" spans="4:7" s="416" customFormat="1" x14ac:dyDescent="0.25">
      <c r="D775" s="466"/>
      <c r="E775" s="466"/>
      <c r="F775" s="462"/>
      <c r="G775" s="466"/>
    </row>
    <row r="776" spans="4:7" s="416" customFormat="1" x14ac:dyDescent="0.25">
      <c r="D776" s="466"/>
      <c r="E776" s="466"/>
      <c r="F776" s="462"/>
      <c r="G776" s="466"/>
    </row>
    <row r="777" spans="4:7" s="416" customFormat="1" x14ac:dyDescent="0.25">
      <c r="D777" s="466"/>
      <c r="E777" s="466"/>
      <c r="F777" s="462"/>
      <c r="G777" s="466"/>
    </row>
    <row r="778" spans="4:7" s="416" customFormat="1" x14ac:dyDescent="0.25">
      <c r="D778" s="466"/>
      <c r="E778" s="466"/>
      <c r="F778" s="462"/>
      <c r="G778" s="466"/>
    </row>
    <row r="779" spans="4:7" s="416" customFormat="1" x14ac:dyDescent="0.25">
      <c r="D779" s="466"/>
      <c r="E779" s="466"/>
      <c r="F779" s="462"/>
      <c r="G779" s="466"/>
    </row>
    <row r="780" spans="4:7" s="416" customFormat="1" x14ac:dyDescent="0.25">
      <c r="D780" s="466"/>
      <c r="E780" s="466"/>
      <c r="F780" s="462"/>
      <c r="G780" s="466"/>
    </row>
    <row r="781" spans="4:7" s="416" customFormat="1" x14ac:dyDescent="0.25">
      <c r="D781" s="466"/>
      <c r="E781" s="466"/>
      <c r="F781" s="462"/>
      <c r="G781" s="466"/>
    </row>
    <row r="782" spans="4:7" s="416" customFormat="1" x14ac:dyDescent="0.25">
      <c r="D782" s="466"/>
      <c r="E782" s="466"/>
      <c r="F782" s="462"/>
      <c r="G782" s="466"/>
    </row>
    <row r="783" spans="4:7" s="416" customFormat="1" x14ac:dyDescent="0.25">
      <c r="D783" s="466"/>
      <c r="E783" s="466"/>
      <c r="F783" s="462"/>
      <c r="G783" s="466"/>
    </row>
    <row r="784" spans="4:7" s="416" customFormat="1" x14ac:dyDescent="0.25">
      <c r="D784" s="466"/>
      <c r="E784" s="466"/>
      <c r="F784" s="462"/>
      <c r="G784" s="466"/>
    </row>
    <row r="785" spans="4:7" s="416" customFormat="1" x14ac:dyDescent="0.25">
      <c r="D785" s="466"/>
      <c r="E785" s="466"/>
      <c r="F785" s="462"/>
      <c r="G785" s="466"/>
    </row>
    <row r="786" spans="4:7" s="416" customFormat="1" x14ac:dyDescent="0.25">
      <c r="D786" s="466"/>
      <c r="E786" s="466"/>
      <c r="F786" s="462"/>
      <c r="G786" s="466"/>
    </row>
    <row r="787" spans="4:7" s="416" customFormat="1" x14ac:dyDescent="0.25">
      <c r="D787" s="466"/>
      <c r="E787" s="466"/>
      <c r="F787" s="462"/>
      <c r="G787" s="466"/>
    </row>
    <row r="788" spans="4:7" s="416" customFormat="1" x14ac:dyDescent="0.25">
      <c r="D788" s="466"/>
      <c r="E788" s="466"/>
      <c r="F788" s="462"/>
      <c r="G788" s="466"/>
    </row>
    <row r="789" spans="4:7" s="416" customFormat="1" x14ac:dyDescent="0.25">
      <c r="D789" s="466"/>
      <c r="E789" s="466"/>
      <c r="F789" s="462"/>
      <c r="G789" s="466"/>
    </row>
    <row r="790" spans="4:7" s="416" customFormat="1" x14ac:dyDescent="0.25">
      <c r="D790" s="466"/>
      <c r="E790" s="466"/>
      <c r="F790" s="462"/>
      <c r="G790" s="466"/>
    </row>
    <row r="791" spans="4:7" s="416" customFormat="1" x14ac:dyDescent="0.25">
      <c r="D791" s="466"/>
      <c r="E791" s="466"/>
      <c r="F791" s="462"/>
      <c r="G791" s="466"/>
    </row>
    <row r="792" spans="4:7" s="416" customFormat="1" x14ac:dyDescent="0.25">
      <c r="D792" s="466"/>
      <c r="E792" s="466"/>
      <c r="F792" s="462"/>
      <c r="G792" s="466"/>
    </row>
    <row r="793" spans="4:7" s="416" customFormat="1" x14ac:dyDescent="0.25">
      <c r="D793" s="466"/>
      <c r="E793" s="466"/>
      <c r="F793" s="462"/>
      <c r="G793" s="466"/>
    </row>
    <row r="794" spans="4:7" s="416" customFormat="1" x14ac:dyDescent="0.25">
      <c r="D794" s="466"/>
      <c r="E794" s="466"/>
      <c r="F794" s="462"/>
      <c r="G794" s="466"/>
    </row>
    <row r="795" spans="4:7" s="416" customFormat="1" x14ac:dyDescent="0.25">
      <c r="D795" s="466"/>
      <c r="E795" s="466"/>
      <c r="F795" s="462"/>
      <c r="G795" s="466"/>
    </row>
    <row r="796" spans="4:7" s="416" customFormat="1" x14ac:dyDescent="0.25">
      <c r="D796" s="466"/>
      <c r="E796" s="466"/>
      <c r="F796" s="462"/>
      <c r="G796" s="466"/>
    </row>
    <row r="797" spans="4:7" s="416" customFormat="1" x14ac:dyDescent="0.25">
      <c r="D797" s="466"/>
      <c r="E797" s="466"/>
      <c r="F797" s="462"/>
      <c r="G797" s="466"/>
    </row>
    <row r="798" spans="4:7" s="416" customFormat="1" x14ac:dyDescent="0.25">
      <c r="D798" s="466"/>
      <c r="E798" s="466"/>
      <c r="F798" s="462"/>
      <c r="G798" s="466"/>
    </row>
    <row r="799" spans="4:7" s="416" customFormat="1" x14ac:dyDescent="0.25">
      <c r="D799" s="466"/>
      <c r="E799" s="466"/>
      <c r="F799" s="462"/>
      <c r="G799" s="466"/>
    </row>
    <row r="800" spans="4:7" s="416" customFormat="1" x14ac:dyDescent="0.25">
      <c r="D800" s="466"/>
      <c r="E800" s="466"/>
      <c r="F800" s="462"/>
      <c r="G800" s="466"/>
    </row>
    <row r="801" spans="4:7" s="416" customFormat="1" x14ac:dyDescent="0.25">
      <c r="D801" s="466"/>
      <c r="E801" s="466"/>
      <c r="F801" s="462"/>
      <c r="G801" s="466"/>
    </row>
    <row r="802" spans="4:7" s="416" customFormat="1" x14ac:dyDescent="0.25">
      <c r="D802" s="466"/>
      <c r="E802" s="466"/>
      <c r="F802" s="462"/>
      <c r="G802" s="466"/>
    </row>
    <row r="803" spans="4:7" s="416" customFormat="1" x14ac:dyDescent="0.25">
      <c r="D803" s="466"/>
      <c r="E803" s="466"/>
      <c r="F803" s="462"/>
      <c r="G803" s="466"/>
    </row>
    <row r="804" spans="4:7" s="416" customFormat="1" x14ac:dyDescent="0.25">
      <c r="D804" s="466"/>
      <c r="E804" s="466"/>
      <c r="F804" s="462"/>
      <c r="G804" s="466"/>
    </row>
    <row r="805" spans="4:7" s="416" customFormat="1" x14ac:dyDescent="0.25">
      <c r="D805" s="466"/>
      <c r="E805" s="466"/>
      <c r="F805" s="462"/>
      <c r="G805" s="466"/>
    </row>
    <row r="806" spans="4:7" s="416" customFormat="1" x14ac:dyDescent="0.25">
      <c r="D806" s="466"/>
      <c r="E806" s="466"/>
      <c r="F806" s="462"/>
      <c r="G806" s="466"/>
    </row>
    <row r="807" spans="4:7" s="416" customFormat="1" x14ac:dyDescent="0.25">
      <c r="D807" s="466"/>
      <c r="E807" s="466"/>
      <c r="F807" s="462"/>
      <c r="G807" s="466"/>
    </row>
    <row r="808" spans="4:7" s="416" customFormat="1" x14ac:dyDescent="0.25">
      <c r="D808" s="466"/>
      <c r="E808" s="466"/>
      <c r="F808" s="462"/>
      <c r="G808" s="466"/>
    </row>
    <row r="809" spans="4:7" s="416" customFormat="1" x14ac:dyDescent="0.25">
      <c r="D809" s="466"/>
      <c r="E809" s="466"/>
      <c r="F809" s="462"/>
      <c r="G809" s="466"/>
    </row>
    <row r="810" spans="4:7" s="416" customFormat="1" x14ac:dyDescent="0.25">
      <c r="D810" s="466"/>
      <c r="E810" s="466"/>
      <c r="F810" s="462"/>
      <c r="G810" s="466"/>
    </row>
    <row r="811" spans="4:7" s="416" customFormat="1" x14ac:dyDescent="0.25">
      <c r="D811" s="466"/>
      <c r="E811" s="466"/>
      <c r="F811" s="462"/>
      <c r="G811" s="466"/>
    </row>
    <row r="812" spans="4:7" s="416" customFormat="1" x14ac:dyDescent="0.25">
      <c r="D812" s="466"/>
      <c r="E812" s="466"/>
      <c r="F812" s="462"/>
      <c r="G812" s="466"/>
    </row>
    <row r="813" spans="4:7" s="416" customFormat="1" x14ac:dyDescent="0.25">
      <c r="D813" s="466"/>
      <c r="E813" s="466"/>
      <c r="F813" s="462"/>
      <c r="G813" s="466"/>
    </row>
    <row r="814" spans="4:7" s="416" customFormat="1" x14ac:dyDescent="0.25">
      <c r="D814" s="466"/>
      <c r="E814" s="466"/>
      <c r="F814" s="462"/>
      <c r="G814" s="466"/>
    </row>
    <row r="815" spans="4:7" s="416" customFormat="1" x14ac:dyDescent="0.25">
      <c r="D815" s="466"/>
      <c r="E815" s="466"/>
      <c r="F815" s="462"/>
      <c r="G815" s="466"/>
    </row>
    <row r="816" spans="4:7" s="416" customFormat="1" x14ac:dyDescent="0.25">
      <c r="D816" s="466"/>
      <c r="E816" s="466"/>
      <c r="F816" s="462"/>
      <c r="G816" s="466"/>
    </row>
    <row r="817" spans="4:7" s="416" customFormat="1" x14ac:dyDescent="0.25">
      <c r="D817" s="466"/>
      <c r="E817" s="466"/>
      <c r="F817" s="462"/>
      <c r="G817" s="466"/>
    </row>
    <row r="818" spans="4:7" s="416" customFormat="1" x14ac:dyDescent="0.25">
      <c r="D818" s="466"/>
      <c r="E818" s="466"/>
      <c r="F818" s="462"/>
      <c r="G818" s="466"/>
    </row>
    <row r="819" spans="4:7" s="416" customFormat="1" x14ac:dyDescent="0.25">
      <c r="D819" s="466"/>
      <c r="E819" s="466"/>
      <c r="F819" s="462"/>
      <c r="G819" s="466"/>
    </row>
    <row r="820" spans="4:7" s="416" customFormat="1" x14ac:dyDescent="0.25">
      <c r="D820" s="466"/>
      <c r="E820" s="466"/>
      <c r="F820" s="462"/>
      <c r="G820" s="466"/>
    </row>
    <row r="821" spans="4:7" s="416" customFormat="1" x14ac:dyDescent="0.25">
      <c r="D821" s="466"/>
      <c r="E821" s="466"/>
      <c r="F821" s="462"/>
      <c r="G821" s="466"/>
    </row>
    <row r="822" spans="4:7" s="416" customFormat="1" x14ac:dyDescent="0.25">
      <c r="D822" s="466"/>
      <c r="E822" s="466"/>
      <c r="F822" s="462"/>
      <c r="G822" s="466"/>
    </row>
    <row r="823" spans="4:7" s="416" customFormat="1" x14ac:dyDescent="0.25">
      <c r="D823" s="466"/>
      <c r="E823" s="466"/>
      <c r="F823" s="462"/>
      <c r="G823" s="466"/>
    </row>
    <row r="824" spans="4:7" s="416" customFormat="1" x14ac:dyDescent="0.25">
      <c r="D824" s="466"/>
      <c r="E824" s="466"/>
      <c r="F824" s="462"/>
      <c r="G824" s="466"/>
    </row>
    <row r="825" spans="4:7" s="416" customFormat="1" x14ac:dyDescent="0.25">
      <c r="D825" s="466"/>
      <c r="E825" s="466"/>
      <c r="F825" s="462"/>
      <c r="G825" s="466"/>
    </row>
    <row r="826" spans="4:7" s="416" customFormat="1" x14ac:dyDescent="0.25">
      <c r="D826" s="466"/>
      <c r="E826" s="466"/>
      <c r="F826" s="462"/>
      <c r="G826" s="466"/>
    </row>
    <row r="827" spans="4:7" s="416" customFormat="1" x14ac:dyDescent="0.25">
      <c r="D827" s="466"/>
      <c r="E827" s="466"/>
      <c r="F827" s="462"/>
      <c r="G827" s="466"/>
    </row>
    <row r="828" spans="4:7" s="416" customFormat="1" x14ac:dyDescent="0.25">
      <c r="D828" s="466"/>
      <c r="E828" s="466"/>
      <c r="F828" s="462"/>
      <c r="G828" s="466"/>
    </row>
    <row r="829" spans="4:7" s="416" customFormat="1" x14ac:dyDescent="0.25">
      <c r="D829" s="466"/>
      <c r="E829" s="466"/>
      <c r="F829" s="462"/>
      <c r="G829" s="466"/>
    </row>
    <row r="830" spans="4:7" s="416" customFormat="1" x14ac:dyDescent="0.25">
      <c r="D830" s="466"/>
      <c r="E830" s="466"/>
      <c r="F830" s="462"/>
      <c r="G830" s="466"/>
    </row>
    <row r="831" spans="4:7" s="416" customFormat="1" x14ac:dyDescent="0.25">
      <c r="D831" s="466"/>
      <c r="E831" s="466"/>
      <c r="F831" s="462"/>
      <c r="G831" s="466"/>
    </row>
    <row r="832" spans="4:7" s="416" customFormat="1" x14ac:dyDescent="0.25">
      <c r="D832" s="466"/>
      <c r="E832" s="466"/>
      <c r="F832" s="462"/>
      <c r="G832" s="466"/>
    </row>
    <row r="833" spans="4:7" s="416" customFormat="1" x14ac:dyDescent="0.25">
      <c r="D833" s="466"/>
      <c r="E833" s="466"/>
      <c r="F833" s="462"/>
      <c r="G833" s="466"/>
    </row>
    <row r="834" spans="4:7" s="416" customFormat="1" x14ac:dyDescent="0.25">
      <c r="D834" s="466"/>
      <c r="E834" s="466"/>
      <c r="F834" s="462"/>
      <c r="G834" s="466"/>
    </row>
    <row r="835" spans="4:7" s="416" customFormat="1" x14ac:dyDescent="0.25">
      <c r="D835" s="466"/>
      <c r="E835" s="466"/>
      <c r="F835" s="462"/>
      <c r="G835" s="466"/>
    </row>
    <row r="836" spans="4:7" s="416" customFormat="1" x14ac:dyDescent="0.25">
      <c r="D836" s="466"/>
      <c r="E836" s="466"/>
      <c r="F836" s="462"/>
      <c r="G836" s="466"/>
    </row>
    <row r="837" spans="4:7" s="416" customFormat="1" x14ac:dyDescent="0.25">
      <c r="D837" s="466"/>
      <c r="E837" s="466"/>
      <c r="F837" s="462"/>
      <c r="G837" s="466"/>
    </row>
    <row r="838" spans="4:7" s="416" customFormat="1" x14ac:dyDescent="0.25">
      <c r="D838" s="466"/>
      <c r="E838" s="466"/>
      <c r="F838" s="462"/>
      <c r="G838" s="466"/>
    </row>
    <row r="839" spans="4:7" s="416" customFormat="1" x14ac:dyDescent="0.25">
      <c r="D839" s="466"/>
      <c r="E839" s="466"/>
      <c r="F839" s="462"/>
      <c r="G839" s="466"/>
    </row>
    <row r="840" spans="4:7" s="416" customFormat="1" x14ac:dyDescent="0.25">
      <c r="D840" s="466"/>
      <c r="E840" s="466"/>
      <c r="F840" s="462"/>
      <c r="G840" s="466"/>
    </row>
    <row r="841" spans="4:7" s="416" customFormat="1" x14ac:dyDescent="0.25">
      <c r="D841" s="466"/>
      <c r="E841" s="466"/>
      <c r="F841" s="462"/>
      <c r="G841" s="466"/>
    </row>
    <row r="842" spans="4:7" s="416" customFormat="1" x14ac:dyDescent="0.25">
      <c r="D842" s="466"/>
      <c r="E842" s="466"/>
      <c r="F842" s="462"/>
      <c r="G842" s="466"/>
    </row>
    <row r="843" spans="4:7" s="416" customFormat="1" x14ac:dyDescent="0.25">
      <c r="D843" s="466"/>
      <c r="E843" s="466"/>
      <c r="F843" s="462"/>
      <c r="G843" s="466"/>
    </row>
    <row r="844" spans="4:7" s="416" customFormat="1" x14ac:dyDescent="0.25">
      <c r="D844" s="466"/>
      <c r="E844" s="466"/>
      <c r="F844" s="462"/>
      <c r="G844" s="466"/>
    </row>
    <row r="845" spans="4:7" s="416" customFormat="1" x14ac:dyDescent="0.25">
      <c r="D845" s="466"/>
      <c r="E845" s="466"/>
      <c r="F845" s="462"/>
      <c r="G845" s="466"/>
    </row>
    <row r="846" spans="4:7" s="416" customFormat="1" x14ac:dyDescent="0.25">
      <c r="D846" s="466"/>
      <c r="E846" s="466"/>
      <c r="F846" s="462"/>
      <c r="G846" s="466"/>
    </row>
    <row r="847" spans="4:7" s="416" customFormat="1" x14ac:dyDescent="0.25">
      <c r="D847" s="466"/>
      <c r="E847" s="466"/>
      <c r="F847" s="462"/>
      <c r="G847" s="466"/>
    </row>
    <row r="848" spans="4:7" s="416" customFormat="1" x14ac:dyDescent="0.25">
      <c r="D848" s="466"/>
      <c r="E848" s="466"/>
      <c r="F848" s="462"/>
      <c r="G848" s="466"/>
    </row>
    <row r="849" spans="4:7" s="416" customFormat="1" x14ac:dyDescent="0.25">
      <c r="D849" s="466"/>
      <c r="E849" s="466"/>
      <c r="F849" s="462"/>
      <c r="G849" s="466"/>
    </row>
    <row r="850" spans="4:7" s="416" customFormat="1" x14ac:dyDescent="0.25">
      <c r="D850" s="466"/>
      <c r="E850" s="466"/>
      <c r="F850" s="462"/>
      <c r="G850" s="466"/>
    </row>
    <row r="851" spans="4:7" s="416" customFormat="1" x14ac:dyDescent="0.25">
      <c r="D851" s="466"/>
      <c r="E851" s="466"/>
      <c r="F851" s="462"/>
      <c r="G851" s="466"/>
    </row>
    <row r="852" spans="4:7" s="416" customFormat="1" x14ac:dyDescent="0.25">
      <c r="D852" s="466"/>
      <c r="E852" s="466"/>
      <c r="F852" s="462"/>
      <c r="G852" s="466"/>
    </row>
    <row r="853" spans="4:7" s="416" customFormat="1" x14ac:dyDescent="0.25">
      <c r="D853" s="466"/>
      <c r="E853" s="466"/>
      <c r="F853" s="462"/>
      <c r="G853" s="466"/>
    </row>
    <row r="854" spans="4:7" s="416" customFormat="1" x14ac:dyDescent="0.25">
      <c r="D854" s="466"/>
      <c r="E854" s="466"/>
      <c r="F854" s="462"/>
      <c r="G854" s="466"/>
    </row>
    <row r="855" spans="4:7" s="416" customFormat="1" x14ac:dyDescent="0.25">
      <c r="D855" s="466"/>
      <c r="E855" s="466"/>
      <c r="F855" s="462"/>
      <c r="G855" s="466"/>
    </row>
    <row r="856" spans="4:7" s="416" customFormat="1" x14ac:dyDescent="0.25">
      <c r="D856" s="466"/>
      <c r="E856" s="466"/>
      <c r="F856" s="462"/>
      <c r="G856" s="466"/>
    </row>
    <row r="857" spans="4:7" s="416" customFormat="1" x14ac:dyDescent="0.25">
      <c r="D857" s="466"/>
      <c r="E857" s="466"/>
      <c r="F857" s="462"/>
      <c r="G857" s="466"/>
    </row>
    <row r="858" spans="4:7" s="416" customFormat="1" x14ac:dyDescent="0.25">
      <c r="D858" s="466"/>
      <c r="E858" s="466"/>
      <c r="F858" s="462"/>
      <c r="G858" s="466"/>
    </row>
    <row r="859" spans="4:7" s="416" customFormat="1" x14ac:dyDescent="0.25">
      <c r="D859" s="466"/>
      <c r="E859" s="466"/>
      <c r="F859" s="462"/>
      <c r="G859" s="466"/>
    </row>
    <row r="860" spans="4:7" s="416" customFormat="1" x14ac:dyDescent="0.25">
      <c r="D860" s="466"/>
      <c r="E860" s="466"/>
      <c r="F860" s="462"/>
      <c r="G860" s="466"/>
    </row>
    <row r="861" spans="4:7" s="416" customFormat="1" x14ac:dyDescent="0.25">
      <c r="D861" s="466"/>
      <c r="E861" s="466"/>
      <c r="F861" s="462"/>
      <c r="G861" s="466"/>
    </row>
    <row r="862" spans="4:7" s="416" customFormat="1" x14ac:dyDescent="0.25">
      <c r="D862" s="466"/>
      <c r="E862" s="466"/>
      <c r="F862" s="462"/>
      <c r="G862" s="466"/>
    </row>
    <row r="863" spans="4:7" s="416" customFormat="1" x14ac:dyDescent="0.25">
      <c r="D863" s="466"/>
      <c r="E863" s="466"/>
      <c r="F863" s="462"/>
      <c r="G863" s="466"/>
    </row>
    <row r="864" spans="4:7" s="416" customFormat="1" x14ac:dyDescent="0.25">
      <c r="D864" s="466"/>
      <c r="E864" s="466"/>
      <c r="F864" s="462"/>
      <c r="G864" s="466"/>
    </row>
    <row r="865" spans="4:7" s="416" customFormat="1" x14ac:dyDescent="0.25">
      <c r="D865" s="466"/>
      <c r="E865" s="466"/>
      <c r="F865" s="462"/>
      <c r="G865" s="466"/>
    </row>
    <row r="866" spans="4:7" s="416" customFormat="1" x14ac:dyDescent="0.25">
      <c r="D866" s="466"/>
      <c r="E866" s="466"/>
      <c r="F866" s="462"/>
      <c r="G866" s="466"/>
    </row>
    <row r="867" spans="4:7" s="416" customFormat="1" x14ac:dyDescent="0.25">
      <c r="D867" s="466"/>
      <c r="E867" s="466"/>
      <c r="F867" s="462"/>
      <c r="G867" s="466"/>
    </row>
    <row r="868" spans="4:7" s="416" customFormat="1" x14ac:dyDescent="0.25">
      <c r="D868" s="466"/>
      <c r="E868" s="466"/>
      <c r="F868" s="462"/>
      <c r="G868" s="466"/>
    </row>
    <row r="869" spans="4:7" s="416" customFormat="1" x14ac:dyDescent="0.25">
      <c r="D869" s="466"/>
      <c r="E869" s="466"/>
      <c r="F869" s="462"/>
      <c r="G869" s="466"/>
    </row>
    <row r="870" spans="4:7" s="416" customFormat="1" x14ac:dyDescent="0.25">
      <c r="D870" s="466"/>
      <c r="E870" s="466"/>
      <c r="F870" s="462"/>
      <c r="G870" s="466"/>
    </row>
    <row r="871" spans="4:7" s="416" customFormat="1" x14ac:dyDescent="0.25">
      <c r="D871" s="466"/>
      <c r="E871" s="466"/>
      <c r="F871" s="462"/>
      <c r="G871" s="466"/>
    </row>
    <row r="872" spans="4:7" s="416" customFormat="1" x14ac:dyDescent="0.25">
      <c r="D872" s="466"/>
      <c r="E872" s="466"/>
      <c r="F872" s="462"/>
      <c r="G872" s="466"/>
    </row>
    <row r="873" spans="4:7" s="416" customFormat="1" x14ac:dyDescent="0.25">
      <c r="D873" s="466"/>
      <c r="E873" s="466"/>
      <c r="F873" s="462"/>
      <c r="G873" s="466"/>
    </row>
    <row r="874" spans="4:7" s="416" customFormat="1" x14ac:dyDescent="0.25">
      <c r="D874" s="466"/>
      <c r="E874" s="466"/>
      <c r="F874" s="462"/>
      <c r="G874" s="466"/>
    </row>
    <row r="875" spans="4:7" s="416" customFormat="1" x14ac:dyDescent="0.25">
      <c r="D875" s="466"/>
      <c r="E875" s="466"/>
      <c r="F875" s="462"/>
      <c r="G875" s="466"/>
    </row>
    <row r="876" spans="4:7" s="416" customFormat="1" x14ac:dyDescent="0.25">
      <c r="D876" s="466"/>
      <c r="E876" s="466"/>
      <c r="F876" s="462"/>
      <c r="G876" s="466"/>
    </row>
    <row r="877" spans="4:7" s="416" customFormat="1" x14ac:dyDescent="0.25">
      <c r="D877" s="466"/>
      <c r="E877" s="466"/>
      <c r="F877" s="462"/>
      <c r="G877" s="466"/>
    </row>
    <row r="878" spans="4:7" s="416" customFormat="1" x14ac:dyDescent="0.25">
      <c r="D878" s="466"/>
      <c r="E878" s="466"/>
      <c r="F878" s="462"/>
      <c r="G878" s="466"/>
    </row>
    <row r="879" spans="4:7" s="416" customFormat="1" x14ac:dyDescent="0.25">
      <c r="D879" s="466"/>
      <c r="E879" s="466"/>
      <c r="F879" s="462"/>
      <c r="G879" s="466"/>
    </row>
    <row r="880" spans="4:7" s="416" customFormat="1" x14ac:dyDescent="0.25">
      <c r="D880" s="466"/>
      <c r="E880" s="466"/>
      <c r="F880" s="462"/>
      <c r="G880" s="466"/>
    </row>
    <row r="881" spans="4:7" s="416" customFormat="1" x14ac:dyDescent="0.25">
      <c r="D881" s="466"/>
      <c r="E881" s="466"/>
      <c r="F881" s="462"/>
      <c r="G881" s="466"/>
    </row>
    <row r="882" spans="4:7" s="416" customFormat="1" x14ac:dyDescent="0.25">
      <c r="D882" s="466"/>
      <c r="E882" s="466"/>
      <c r="F882" s="462"/>
      <c r="G882" s="466"/>
    </row>
    <row r="883" spans="4:7" s="416" customFormat="1" x14ac:dyDescent="0.25">
      <c r="D883" s="466"/>
      <c r="E883" s="466"/>
      <c r="F883" s="462"/>
      <c r="G883" s="466"/>
    </row>
    <row r="884" spans="4:7" s="416" customFormat="1" x14ac:dyDescent="0.25">
      <c r="D884" s="466"/>
      <c r="E884" s="466"/>
      <c r="F884" s="462"/>
      <c r="G884" s="466"/>
    </row>
    <row r="885" spans="4:7" s="416" customFormat="1" x14ac:dyDescent="0.25">
      <c r="D885" s="466"/>
      <c r="E885" s="466"/>
      <c r="F885" s="462"/>
      <c r="G885" s="466"/>
    </row>
    <row r="886" spans="4:7" s="416" customFormat="1" x14ac:dyDescent="0.25">
      <c r="D886" s="466"/>
      <c r="E886" s="466"/>
      <c r="F886" s="462"/>
      <c r="G886" s="466"/>
    </row>
    <row r="887" spans="4:7" s="416" customFormat="1" x14ac:dyDescent="0.25">
      <c r="D887" s="466"/>
      <c r="E887" s="466"/>
      <c r="F887" s="462"/>
      <c r="G887" s="466"/>
    </row>
    <row r="888" spans="4:7" s="416" customFormat="1" x14ac:dyDescent="0.25">
      <c r="D888" s="466"/>
      <c r="E888" s="466"/>
      <c r="F888" s="462"/>
      <c r="G888" s="466"/>
    </row>
    <row r="889" spans="4:7" s="416" customFormat="1" x14ac:dyDescent="0.25">
      <c r="D889" s="466"/>
      <c r="E889" s="466"/>
      <c r="F889" s="462"/>
      <c r="G889" s="466"/>
    </row>
    <row r="890" spans="4:7" s="416" customFormat="1" x14ac:dyDescent="0.25">
      <c r="D890" s="466"/>
      <c r="E890" s="466"/>
      <c r="F890" s="462"/>
      <c r="G890" s="466"/>
    </row>
    <row r="891" spans="4:7" s="416" customFormat="1" x14ac:dyDescent="0.25">
      <c r="D891" s="466"/>
      <c r="E891" s="466"/>
      <c r="F891" s="462"/>
      <c r="G891" s="466"/>
    </row>
    <row r="892" spans="4:7" s="416" customFormat="1" x14ac:dyDescent="0.25">
      <c r="D892" s="466"/>
      <c r="E892" s="466"/>
      <c r="F892" s="462"/>
      <c r="G892" s="466"/>
    </row>
    <row r="893" spans="4:7" s="416" customFormat="1" x14ac:dyDescent="0.25">
      <c r="D893" s="466"/>
      <c r="E893" s="466"/>
      <c r="F893" s="462"/>
      <c r="G893" s="466"/>
    </row>
    <row r="894" spans="4:7" s="416" customFormat="1" x14ac:dyDescent="0.25">
      <c r="D894" s="466"/>
      <c r="E894" s="466"/>
      <c r="F894" s="462"/>
      <c r="G894" s="466"/>
    </row>
    <row r="895" spans="4:7" s="416" customFormat="1" x14ac:dyDescent="0.25">
      <c r="D895" s="466"/>
      <c r="E895" s="466"/>
      <c r="F895" s="462"/>
      <c r="G895" s="466"/>
    </row>
    <row r="896" spans="4:7" s="416" customFormat="1" x14ac:dyDescent="0.25">
      <c r="D896" s="466"/>
      <c r="E896" s="466"/>
      <c r="F896" s="462"/>
      <c r="G896" s="466"/>
    </row>
    <row r="897" spans="4:7" s="416" customFormat="1" x14ac:dyDescent="0.25">
      <c r="D897" s="466"/>
      <c r="E897" s="466"/>
      <c r="F897" s="462"/>
      <c r="G897" s="466"/>
    </row>
    <row r="898" spans="4:7" s="416" customFormat="1" x14ac:dyDescent="0.25">
      <c r="D898" s="466"/>
      <c r="E898" s="466"/>
      <c r="F898" s="462"/>
      <c r="G898" s="466"/>
    </row>
    <row r="899" spans="4:7" s="416" customFormat="1" x14ac:dyDescent="0.25">
      <c r="D899" s="466"/>
      <c r="E899" s="466"/>
      <c r="F899" s="462"/>
      <c r="G899" s="466"/>
    </row>
    <row r="900" spans="4:7" s="416" customFormat="1" x14ac:dyDescent="0.25">
      <c r="D900" s="466"/>
      <c r="E900" s="466"/>
      <c r="F900" s="462"/>
      <c r="G900" s="466"/>
    </row>
    <row r="901" spans="4:7" s="416" customFormat="1" x14ac:dyDescent="0.25">
      <c r="D901" s="466"/>
      <c r="E901" s="466"/>
      <c r="F901" s="462"/>
      <c r="G901" s="466"/>
    </row>
    <row r="902" spans="4:7" s="416" customFormat="1" x14ac:dyDescent="0.25">
      <c r="D902" s="466"/>
      <c r="E902" s="466"/>
      <c r="F902" s="462"/>
      <c r="G902" s="466"/>
    </row>
    <row r="903" spans="4:7" s="416" customFormat="1" x14ac:dyDescent="0.25">
      <c r="D903" s="466"/>
      <c r="E903" s="466"/>
      <c r="F903" s="462"/>
      <c r="G903" s="466"/>
    </row>
    <row r="904" spans="4:7" s="416" customFormat="1" x14ac:dyDescent="0.25">
      <c r="D904" s="466"/>
      <c r="E904" s="466"/>
      <c r="F904" s="462"/>
      <c r="G904" s="466"/>
    </row>
    <row r="905" spans="4:7" s="416" customFormat="1" x14ac:dyDescent="0.25">
      <c r="D905" s="466"/>
      <c r="E905" s="466"/>
      <c r="F905" s="462"/>
      <c r="G905" s="466"/>
    </row>
    <row r="906" spans="4:7" s="416" customFormat="1" x14ac:dyDescent="0.25">
      <c r="D906" s="466"/>
      <c r="E906" s="466"/>
      <c r="F906" s="462"/>
      <c r="G906" s="466"/>
    </row>
    <row r="907" spans="4:7" s="416" customFormat="1" x14ac:dyDescent="0.25">
      <c r="D907" s="466"/>
      <c r="E907" s="466"/>
      <c r="F907" s="462"/>
      <c r="G907" s="466"/>
    </row>
    <row r="908" spans="4:7" s="416" customFormat="1" x14ac:dyDescent="0.25">
      <c r="D908" s="466"/>
      <c r="E908" s="466"/>
      <c r="F908" s="462"/>
      <c r="G908" s="466"/>
    </row>
    <row r="909" spans="4:7" s="416" customFormat="1" x14ac:dyDescent="0.25">
      <c r="D909" s="466"/>
      <c r="E909" s="466"/>
      <c r="F909" s="462"/>
      <c r="G909" s="466"/>
    </row>
    <row r="910" spans="4:7" s="416" customFormat="1" x14ac:dyDescent="0.25">
      <c r="D910" s="466"/>
      <c r="E910" s="466"/>
      <c r="F910" s="462"/>
      <c r="G910" s="466"/>
    </row>
    <row r="911" spans="4:7" s="416" customFormat="1" x14ac:dyDescent="0.25">
      <c r="D911" s="466"/>
      <c r="E911" s="466"/>
      <c r="F911" s="462"/>
      <c r="G911" s="466"/>
    </row>
    <row r="912" spans="4:7" s="416" customFormat="1" x14ac:dyDescent="0.25">
      <c r="D912" s="466"/>
      <c r="E912" s="466"/>
      <c r="F912" s="462"/>
      <c r="G912" s="466"/>
    </row>
    <row r="913" spans="4:7" s="416" customFormat="1" x14ac:dyDescent="0.25">
      <c r="D913" s="466"/>
      <c r="E913" s="466"/>
      <c r="F913" s="462"/>
      <c r="G913" s="466"/>
    </row>
    <row r="914" spans="4:7" s="416" customFormat="1" x14ac:dyDescent="0.25">
      <c r="D914" s="466"/>
      <c r="E914" s="466"/>
      <c r="F914" s="462"/>
      <c r="G914" s="466"/>
    </row>
    <row r="915" spans="4:7" s="416" customFormat="1" x14ac:dyDescent="0.25">
      <c r="D915" s="466"/>
      <c r="E915" s="466"/>
      <c r="F915" s="462"/>
      <c r="G915" s="466"/>
    </row>
    <row r="916" spans="4:7" s="416" customFormat="1" x14ac:dyDescent="0.25">
      <c r="D916" s="466"/>
      <c r="E916" s="466"/>
      <c r="F916" s="462"/>
      <c r="G916" s="466"/>
    </row>
    <row r="917" spans="4:7" s="416" customFormat="1" x14ac:dyDescent="0.25">
      <c r="D917" s="466"/>
      <c r="E917" s="466"/>
      <c r="F917" s="462"/>
      <c r="G917" s="466"/>
    </row>
    <row r="918" spans="4:7" s="416" customFormat="1" x14ac:dyDescent="0.25">
      <c r="D918" s="466"/>
      <c r="E918" s="466"/>
      <c r="F918" s="462"/>
      <c r="G918" s="466"/>
    </row>
    <row r="919" spans="4:7" s="416" customFormat="1" x14ac:dyDescent="0.25">
      <c r="D919" s="466"/>
      <c r="E919" s="466"/>
      <c r="F919" s="462"/>
      <c r="G919" s="466"/>
    </row>
    <row r="920" spans="4:7" s="416" customFormat="1" x14ac:dyDescent="0.25">
      <c r="D920" s="466"/>
      <c r="E920" s="466"/>
      <c r="F920" s="462"/>
      <c r="G920" s="466"/>
    </row>
    <row r="921" spans="4:7" s="416" customFormat="1" x14ac:dyDescent="0.25">
      <c r="D921" s="466"/>
      <c r="E921" s="466"/>
      <c r="F921" s="462"/>
      <c r="G921" s="466"/>
    </row>
    <row r="922" spans="4:7" s="416" customFormat="1" x14ac:dyDescent="0.25">
      <c r="D922" s="466"/>
      <c r="E922" s="466"/>
      <c r="F922" s="462"/>
      <c r="G922" s="466"/>
    </row>
    <row r="923" spans="4:7" s="416" customFormat="1" x14ac:dyDescent="0.25">
      <c r="D923" s="466"/>
      <c r="E923" s="466"/>
      <c r="F923" s="462"/>
      <c r="G923" s="466"/>
    </row>
    <row r="924" spans="4:7" s="416" customFormat="1" x14ac:dyDescent="0.25">
      <c r="D924" s="466"/>
      <c r="E924" s="466"/>
      <c r="F924" s="462"/>
      <c r="G924" s="466"/>
    </row>
    <row r="925" spans="4:7" s="416" customFormat="1" x14ac:dyDescent="0.25">
      <c r="D925" s="466"/>
      <c r="E925" s="466"/>
      <c r="F925" s="462"/>
      <c r="G925" s="466"/>
    </row>
    <row r="926" spans="4:7" s="416" customFormat="1" x14ac:dyDescent="0.25">
      <c r="D926" s="466"/>
      <c r="E926" s="466"/>
      <c r="F926" s="462"/>
      <c r="G926" s="466"/>
    </row>
    <row r="927" spans="4:7" s="416" customFormat="1" x14ac:dyDescent="0.25">
      <c r="D927" s="466"/>
      <c r="E927" s="466"/>
      <c r="F927" s="462"/>
      <c r="G927" s="466"/>
    </row>
    <row r="928" spans="4:7" s="416" customFormat="1" x14ac:dyDescent="0.25">
      <c r="D928" s="466"/>
      <c r="E928" s="466"/>
      <c r="F928" s="462"/>
      <c r="G928" s="466"/>
    </row>
    <row r="929" spans="4:7" s="416" customFormat="1" x14ac:dyDescent="0.25">
      <c r="D929" s="466"/>
      <c r="E929" s="466"/>
      <c r="F929" s="462"/>
      <c r="G929" s="466"/>
    </row>
    <row r="930" spans="4:7" s="416" customFormat="1" x14ac:dyDescent="0.25">
      <c r="D930" s="466"/>
      <c r="E930" s="466"/>
      <c r="F930" s="462"/>
      <c r="G930" s="466"/>
    </row>
    <row r="931" spans="4:7" s="416" customFormat="1" x14ac:dyDescent="0.25">
      <c r="D931" s="466"/>
      <c r="E931" s="466"/>
      <c r="F931" s="462"/>
      <c r="G931" s="466"/>
    </row>
    <row r="932" spans="4:7" s="416" customFormat="1" x14ac:dyDescent="0.25">
      <c r="D932" s="466"/>
      <c r="E932" s="466"/>
      <c r="F932" s="462"/>
      <c r="G932" s="466"/>
    </row>
    <row r="933" spans="4:7" s="416" customFormat="1" x14ac:dyDescent="0.25">
      <c r="D933" s="466"/>
      <c r="E933" s="466"/>
      <c r="F933" s="462"/>
      <c r="G933" s="466"/>
    </row>
    <row r="934" spans="4:7" s="416" customFormat="1" x14ac:dyDescent="0.25">
      <c r="D934" s="466"/>
      <c r="E934" s="466"/>
      <c r="F934" s="462"/>
      <c r="G934" s="466"/>
    </row>
    <row r="935" spans="4:7" s="416" customFormat="1" x14ac:dyDescent="0.25">
      <c r="D935" s="466"/>
      <c r="E935" s="466"/>
      <c r="F935" s="462"/>
      <c r="G935" s="466"/>
    </row>
    <row r="936" spans="4:7" s="416" customFormat="1" x14ac:dyDescent="0.25">
      <c r="D936" s="466"/>
      <c r="E936" s="466"/>
      <c r="F936" s="462"/>
      <c r="G936" s="466"/>
    </row>
    <row r="937" spans="4:7" s="416" customFormat="1" x14ac:dyDescent="0.25">
      <c r="D937" s="466"/>
      <c r="E937" s="466"/>
      <c r="F937" s="462"/>
      <c r="G937" s="466"/>
    </row>
    <row r="938" spans="4:7" s="416" customFormat="1" x14ac:dyDescent="0.25">
      <c r="D938" s="466"/>
      <c r="E938" s="466"/>
      <c r="F938" s="462"/>
      <c r="G938" s="466"/>
    </row>
    <row r="939" spans="4:7" s="416" customFormat="1" x14ac:dyDescent="0.25">
      <c r="D939" s="466"/>
      <c r="E939" s="466"/>
      <c r="F939" s="462"/>
      <c r="G939" s="466"/>
    </row>
    <row r="940" spans="4:7" s="416" customFormat="1" x14ac:dyDescent="0.25">
      <c r="D940" s="466"/>
      <c r="E940" s="466"/>
      <c r="F940" s="462"/>
      <c r="G940" s="466"/>
    </row>
    <row r="941" spans="4:7" s="416" customFormat="1" x14ac:dyDescent="0.25">
      <c r="D941" s="466"/>
      <c r="E941" s="466"/>
      <c r="F941" s="462"/>
      <c r="G941" s="466"/>
    </row>
    <row r="942" spans="4:7" s="416" customFormat="1" x14ac:dyDescent="0.25">
      <c r="D942" s="466"/>
      <c r="E942" s="466"/>
      <c r="F942" s="462"/>
      <c r="G942" s="466"/>
    </row>
    <row r="943" spans="4:7" s="416" customFormat="1" x14ac:dyDescent="0.25">
      <c r="D943" s="466"/>
      <c r="E943" s="466"/>
      <c r="F943" s="462"/>
      <c r="G943" s="466"/>
    </row>
    <row r="944" spans="4:7" s="416" customFormat="1" x14ac:dyDescent="0.25">
      <c r="D944" s="466"/>
      <c r="E944" s="466"/>
      <c r="F944" s="462"/>
      <c r="G944" s="466"/>
    </row>
    <row r="945" spans="4:7" s="416" customFormat="1" x14ac:dyDescent="0.25">
      <c r="D945" s="466"/>
      <c r="E945" s="466"/>
      <c r="F945" s="462"/>
      <c r="G945" s="466"/>
    </row>
    <row r="946" spans="4:7" s="416" customFormat="1" x14ac:dyDescent="0.25">
      <c r="D946" s="466"/>
      <c r="E946" s="466"/>
      <c r="F946" s="462"/>
      <c r="G946" s="466"/>
    </row>
    <row r="947" spans="4:7" s="416" customFormat="1" x14ac:dyDescent="0.25">
      <c r="D947" s="466"/>
      <c r="E947" s="466"/>
      <c r="F947" s="462"/>
      <c r="G947" s="466"/>
    </row>
    <row r="948" spans="4:7" s="416" customFormat="1" x14ac:dyDescent="0.25">
      <c r="D948" s="466"/>
      <c r="E948" s="466"/>
      <c r="F948" s="462"/>
      <c r="G948" s="466"/>
    </row>
    <row r="949" spans="4:7" s="416" customFormat="1" x14ac:dyDescent="0.25">
      <c r="D949" s="466"/>
      <c r="E949" s="466"/>
      <c r="F949" s="462"/>
      <c r="G949" s="466"/>
    </row>
    <row r="950" spans="4:7" s="416" customFormat="1" x14ac:dyDescent="0.25">
      <c r="D950" s="466"/>
      <c r="E950" s="466"/>
      <c r="F950" s="462"/>
      <c r="G950" s="466"/>
    </row>
    <row r="951" spans="4:7" s="416" customFormat="1" x14ac:dyDescent="0.25">
      <c r="D951" s="466"/>
      <c r="E951" s="466"/>
      <c r="F951" s="462"/>
      <c r="G951" s="466"/>
    </row>
    <row r="952" spans="4:7" s="416" customFormat="1" x14ac:dyDescent="0.25">
      <c r="D952" s="466"/>
      <c r="E952" s="466"/>
      <c r="F952" s="462"/>
      <c r="G952" s="466"/>
    </row>
    <row r="953" spans="4:7" s="416" customFormat="1" x14ac:dyDescent="0.25">
      <c r="D953" s="466"/>
      <c r="E953" s="466"/>
      <c r="F953" s="462"/>
      <c r="G953" s="466"/>
    </row>
    <row r="954" spans="4:7" s="416" customFormat="1" x14ac:dyDescent="0.25">
      <c r="D954" s="466"/>
      <c r="E954" s="466"/>
      <c r="F954" s="462"/>
      <c r="G954" s="466"/>
    </row>
    <row r="955" spans="4:7" s="416" customFormat="1" x14ac:dyDescent="0.25">
      <c r="D955" s="466"/>
      <c r="E955" s="466"/>
      <c r="F955" s="462"/>
      <c r="G955" s="466"/>
    </row>
    <row r="956" spans="4:7" s="416" customFormat="1" x14ac:dyDescent="0.25">
      <c r="D956" s="466"/>
      <c r="E956" s="466"/>
      <c r="F956" s="462"/>
      <c r="G956" s="466"/>
    </row>
    <row r="957" spans="4:7" s="416" customFormat="1" x14ac:dyDescent="0.25">
      <c r="D957" s="466"/>
      <c r="E957" s="466"/>
      <c r="F957" s="462"/>
      <c r="G957" s="466"/>
    </row>
    <row r="958" spans="4:7" s="416" customFormat="1" x14ac:dyDescent="0.25">
      <c r="D958" s="466"/>
      <c r="E958" s="466"/>
      <c r="F958" s="462"/>
      <c r="G958" s="466"/>
    </row>
    <row r="959" spans="4:7" s="416" customFormat="1" x14ac:dyDescent="0.25">
      <c r="D959" s="466"/>
      <c r="E959" s="466"/>
      <c r="F959" s="462"/>
      <c r="G959" s="466"/>
    </row>
    <row r="960" spans="4:7" s="416" customFormat="1" x14ac:dyDescent="0.25">
      <c r="D960" s="466"/>
      <c r="E960" s="466"/>
      <c r="F960" s="462"/>
      <c r="G960" s="466"/>
    </row>
    <row r="961" spans="4:7" s="416" customFormat="1" x14ac:dyDescent="0.25">
      <c r="D961" s="466"/>
      <c r="E961" s="466"/>
      <c r="F961" s="462"/>
      <c r="G961" s="466"/>
    </row>
    <row r="962" spans="4:7" s="416" customFormat="1" x14ac:dyDescent="0.25">
      <c r="D962" s="466"/>
      <c r="E962" s="466"/>
      <c r="F962" s="462"/>
      <c r="G962" s="466"/>
    </row>
    <row r="963" spans="4:7" s="416" customFormat="1" x14ac:dyDescent="0.25">
      <c r="D963" s="466"/>
      <c r="E963" s="466"/>
      <c r="F963" s="462"/>
      <c r="G963" s="466"/>
    </row>
    <row r="964" spans="4:7" s="416" customFormat="1" x14ac:dyDescent="0.25">
      <c r="D964" s="466"/>
      <c r="E964" s="466"/>
      <c r="F964" s="462"/>
      <c r="G964" s="466"/>
    </row>
    <row r="965" spans="4:7" s="416" customFormat="1" x14ac:dyDescent="0.25">
      <c r="D965" s="466"/>
      <c r="E965" s="466"/>
      <c r="F965" s="462"/>
      <c r="G965" s="466"/>
    </row>
    <row r="966" spans="4:7" s="416" customFormat="1" x14ac:dyDescent="0.25">
      <c r="D966" s="466"/>
      <c r="E966" s="466"/>
      <c r="F966" s="462"/>
      <c r="G966" s="466"/>
    </row>
    <row r="967" spans="4:7" s="416" customFormat="1" x14ac:dyDescent="0.25">
      <c r="D967" s="466"/>
      <c r="E967" s="466"/>
      <c r="F967" s="462"/>
      <c r="G967" s="466"/>
    </row>
    <row r="968" spans="4:7" s="416" customFormat="1" x14ac:dyDescent="0.25">
      <c r="D968" s="466"/>
      <c r="E968" s="466"/>
      <c r="F968" s="462"/>
      <c r="G968" s="466"/>
    </row>
    <row r="969" spans="4:7" s="416" customFormat="1" x14ac:dyDescent="0.25">
      <c r="D969" s="466"/>
      <c r="E969" s="466"/>
      <c r="F969" s="462"/>
      <c r="G969" s="466"/>
    </row>
    <row r="970" spans="4:7" s="416" customFormat="1" x14ac:dyDescent="0.25">
      <c r="D970" s="466"/>
      <c r="E970" s="466"/>
      <c r="F970" s="462"/>
      <c r="G970" s="466"/>
    </row>
    <row r="971" spans="4:7" s="416" customFormat="1" x14ac:dyDescent="0.25">
      <c r="D971" s="466"/>
      <c r="E971" s="466"/>
      <c r="F971" s="462"/>
      <c r="G971" s="466"/>
    </row>
    <row r="972" spans="4:7" s="416" customFormat="1" x14ac:dyDescent="0.25">
      <c r="D972" s="466"/>
      <c r="E972" s="466"/>
      <c r="F972" s="462"/>
      <c r="G972" s="466"/>
    </row>
    <row r="973" spans="4:7" s="416" customFormat="1" x14ac:dyDescent="0.25">
      <c r="D973" s="466"/>
      <c r="E973" s="466"/>
      <c r="F973" s="462"/>
      <c r="G973" s="466"/>
    </row>
    <row r="974" spans="4:7" s="416" customFormat="1" x14ac:dyDescent="0.25">
      <c r="D974" s="466"/>
      <c r="E974" s="466"/>
      <c r="F974" s="462"/>
      <c r="G974" s="466"/>
    </row>
    <row r="975" spans="4:7" s="416" customFormat="1" x14ac:dyDescent="0.25">
      <c r="D975" s="466"/>
      <c r="E975" s="466"/>
      <c r="F975" s="462"/>
      <c r="G975" s="466"/>
    </row>
    <row r="976" spans="4:7" s="416" customFormat="1" x14ac:dyDescent="0.25">
      <c r="D976" s="466"/>
      <c r="E976" s="466"/>
      <c r="F976" s="462"/>
      <c r="G976" s="466"/>
    </row>
    <row r="977" spans="4:7" s="416" customFormat="1" x14ac:dyDescent="0.25">
      <c r="D977" s="466"/>
      <c r="E977" s="466"/>
      <c r="F977" s="462"/>
      <c r="G977" s="466"/>
    </row>
    <row r="978" spans="4:7" s="416" customFormat="1" x14ac:dyDescent="0.25">
      <c r="D978" s="466"/>
      <c r="E978" s="466"/>
      <c r="F978" s="462"/>
      <c r="G978" s="466"/>
    </row>
    <row r="979" spans="4:7" s="416" customFormat="1" x14ac:dyDescent="0.25">
      <c r="D979" s="466"/>
      <c r="E979" s="466"/>
      <c r="F979" s="462"/>
      <c r="G979" s="466"/>
    </row>
    <row r="980" spans="4:7" s="416" customFormat="1" x14ac:dyDescent="0.25">
      <c r="D980" s="466"/>
      <c r="E980" s="466"/>
      <c r="F980" s="462"/>
      <c r="G980" s="466"/>
    </row>
    <row r="981" spans="4:7" s="416" customFormat="1" x14ac:dyDescent="0.25">
      <c r="D981" s="466"/>
      <c r="E981" s="466"/>
      <c r="F981" s="462"/>
      <c r="G981" s="466"/>
    </row>
    <row r="982" spans="4:7" s="416" customFormat="1" x14ac:dyDescent="0.25">
      <c r="D982" s="466"/>
      <c r="E982" s="466"/>
      <c r="F982" s="462"/>
      <c r="G982" s="466"/>
    </row>
    <row r="983" spans="4:7" s="416" customFormat="1" x14ac:dyDescent="0.25">
      <c r="D983" s="466"/>
      <c r="E983" s="466"/>
      <c r="F983" s="462"/>
      <c r="G983" s="466"/>
    </row>
    <row r="984" spans="4:7" s="416" customFormat="1" x14ac:dyDescent="0.25">
      <c r="D984" s="466"/>
      <c r="E984" s="466"/>
      <c r="F984" s="462"/>
      <c r="G984" s="466"/>
    </row>
    <row r="985" spans="4:7" s="416" customFormat="1" x14ac:dyDescent="0.25">
      <c r="D985" s="466"/>
      <c r="E985" s="466"/>
      <c r="F985" s="462"/>
      <c r="G985" s="466"/>
    </row>
    <row r="986" spans="4:7" s="416" customFormat="1" x14ac:dyDescent="0.25">
      <c r="D986" s="466"/>
      <c r="E986" s="466"/>
      <c r="F986" s="462"/>
      <c r="G986" s="466"/>
    </row>
    <row r="987" spans="4:7" s="416" customFormat="1" x14ac:dyDescent="0.25">
      <c r="D987" s="466"/>
      <c r="E987" s="466"/>
      <c r="F987" s="462"/>
      <c r="G987" s="466"/>
    </row>
    <row r="988" spans="4:7" s="416" customFormat="1" x14ac:dyDescent="0.25">
      <c r="D988" s="466"/>
      <c r="E988" s="466"/>
      <c r="F988" s="462"/>
      <c r="G988" s="466"/>
    </row>
    <row r="989" spans="4:7" s="416" customFormat="1" x14ac:dyDescent="0.25">
      <c r="D989" s="466"/>
      <c r="E989" s="466"/>
      <c r="F989" s="462"/>
      <c r="G989" s="466"/>
    </row>
    <row r="990" spans="4:7" s="416" customFormat="1" x14ac:dyDescent="0.25">
      <c r="D990" s="466"/>
      <c r="E990" s="466"/>
      <c r="F990" s="462"/>
      <c r="G990" s="466"/>
    </row>
    <row r="991" spans="4:7" s="416" customFormat="1" x14ac:dyDescent="0.25">
      <c r="D991" s="466"/>
      <c r="E991" s="466"/>
      <c r="F991" s="462"/>
      <c r="G991" s="466"/>
    </row>
    <row r="992" spans="4:7" s="416" customFormat="1" x14ac:dyDescent="0.25">
      <c r="D992" s="466"/>
      <c r="E992" s="466"/>
      <c r="F992" s="462"/>
      <c r="G992" s="466"/>
    </row>
    <row r="993" spans="4:7" s="416" customFormat="1" x14ac:dyDescent="0.25">
      <c r="D993" s="466"/>
      <c r="E993" s="466"/>
      <c r="F993" s="462"/>
      <c r="G993" s="466"/>
    </row>
    <row r="994" spans="4:7" s="416" customFormat="1" x14ac:dyDescent="0.25">
      <c r="D994" s="466"/>
      <c r="E994" s="466"/>
      <c r="F994" s="462"/>
      <c r="G994" s="466"/>
    </row>
    <row r="995" spans="4:7" s="416" customFormat="1" x14ac:dyDescent="0.25">
      <c r="D995" s="466"/>
      <c r="E995" s="466"/>
      <c r="F995" s="462"/>
      <c r="G995" s="466"/>
    </row>
    <row r="996" spans="4:7" s="416" customFormat="1" x14ac:dyDescent="0.25">
      <c r="D996" s="466"/>
      <c r="E996" s="466"/>
      <c r="F996" s="462"/>
      <c r="G996" s="466"/>
    </row>
    <row r="997" spans="4:7" s="416" customFormat="1" x14ac:dyDescent="0.25">
      <c r="D997" s="466"/>
      <c r="E997" s="466"/>
      <c r="F997" s="462"/>
      <c r="G997" s="466"/>
    </row>
    <row r="998" spans="4:7" s="416" customFormat="1" x14ac:dyDescent="0.25">
      <c r="D998" s="466"/>
      <c r="E998" s="466"/>
      <c r="F998" s="462"/>
      <c r="G998" s="466"/>
    </row>
    <row r="999" spans="4:7" s="416" customFormat="1" x14ac:dyDescent="0.25">
      <c r="D999" s="466"/>
      <c r="E999" s="466"/>
      <c r="F999" s="462"/>
      <c r="G999" s="466"/>
    </row>
    <row r="1000" spans="4:7" s="416" customFormat="1" x14ac:dyDescent="0.25">
      <c r="D1000" s="466"/>
      <c r="E1000" s="466"/>
      <c r="F1000" s="462"/>
      <c r="G1000" s="466"/>
    </row>
    <row r="1001" spans="4:7" s="416" customFormat="1" x14ac:dyDescent="0.25">
      <c r="D1001" s="466"/>
      <c r="E1001" s="466"/>
      <c r="F1001" s="462"/>
      <c r="G1001" s="466"/>
    </row>
    <row r="1002" spans="4:7" s="416" customFormat="1" x14ac:dyDescent="0.25">
      <c r="D1002" s="466"/>
      <c r="E1002" s="466"/>
      <c r="F1002" s="462"/>
      <c r="G1002" s="466"/>
    </row>
    <row r="1003" spans="4:7" s="416" customFormat="1" x14ac:dyDescent="0.25">
      <c r="D1003" s="466"/>
      <c r="E1003" s="466"/>
      <c r="F1003" s="462"/>
      <c r="G1003" s="466"/>
    </row>
    <row r="1004" spans="4:7" s="416" customFormat="1" x14ac:dyDescent="0.25">
      <c r="D1004" s="466"/>
      <c r="E1004" s="466"/>
      <c r="F1004" s="462"/>
      <c r="G1004" s="466"/>
    </row>
    <row r="1005" spans="4:7" s="416" customFormat="1" x14ac:dyDescent="0.25">
      <c r="D1005" s="466"/>
      <c r="E1005" s="466"/>
      <c r="F1005" s="462"/>
      <c r="G1005" s="466"/>
    </row>
    <row r="1006" spans="4:7" s="416" customFormat="1" x14ac:dyDescent="0.25">
      <c r="D1006" s="466"/>
      <c r="E1006" s="466"/>
      <c r="F1006" s="462"/>
      <c r="G1006" s="466"/>
    </row>
    <row r="1007" spans="4:7" s="416" customFormat="1" x14ac:dyDescent="0.25">
      <c r="D1007" s="466"/>
      <c r="E1007" s="466"/>
      <c r="F1007" s="462"/>
      <c r="G1007" s="466"/>
    </row>
    <row r="1008" spans="4:7" s="416" customFormat="1" x14ac:dyDescent="0.25">
      <c r="D1008" s="466"/>
      <c r="E1008" s="466"/>
      <c r="F1008" s="462"/>
      <c r="G1008" s="466"/>
    </row>
    <row r="1009" spans="4:7" s="416" customFormat="1" x14ac:dyDescent="0.25">
      <c r="D1009" s="466"/>
      <c r="E1009" s="466"/>
      <c r="F1009" s="462"/>
      <c r="G1009" s="466"/>
    </row>
    <row r="1010" spans="4:7" s="416" customFormat="1" x14ac:dyDescent="0.25">
      <c r="D1010" s="466"/>
      <c r="E1010" s="466"/>
      <c r="F1010" s="462"/>
      <c r="G1010" s="466"/>
    </row>
    <row r="1011" spans="4:7" s="416" customFormat="1" x14ac:dyDescent="0.25">
      <c r="D1011" s="466"/>
      <c r="E1011" s="466"/>
      <c r="F1011" s="462"/>
      <c r="G1011" s="466"/>
    </row>
    <row r="1012" spans="4:7" s="416" customFormat="1" x14ac:dyDescent="0.25">
      <c r="D1012" s="466"/>
      <c r="E1012" s="466"/>
      <c r="F1012" s="462"/>
      <c r="G1012" s="466"/>
    </row>
    <row r="1013" spans="4:7" s="416" customFormat="1" x14ac:dyDescent="0.25">
      <c r="D1013" s="466"/>
      <c r="E1013" s="466"/>
      <c r="F1013" s="462"/>
      <c r="G1013" s="466"/>
    </row>
    <row r="1014" spans="4:7" s="416" customFormat="1" x14ac:dyDescent="0.25">
      <c r="D1014" s="466"/>
      <c r="E1014" s="466"/>
      <c r="F1014" s="462"/>
      <c r="G1014" s="466"/>
    </row>
    <row r="1015" spans="4:7" s="416" customFormat="1" x14ac:dyDescent="0.25">
      <c r="D1015" s="466"/>
      <c r="E1015" s="466"/>
      <c r="F1015" s="462"/>
      <c r="G1015" s="466"/>
    </row>
    <row r="1016" spans="4:7" s="416" customFormat="1" x14ac:dyDescent="0.25">
      <c r="D1016" s="466"/>
      <c r="E1016" s="466"/>
      <c r="F1016" s="462"/>
      <c r="G1016" s="466"/>
    </row>
    <row r="1017" spans="4:7" s="416" customFormat="1" x14ac:dyDescent="0.25">
      <c r="D1017" s="466"/>
      <c r="E1017" s="466"/>
      <c r="F1017" s="462"/>
      <c r="G1017" s="466"/>
    </row>
    <row r="1018" spans="4:7" s="416" customFormat="1" x14ac:dyDescent="0.25">
      <c r="D1018" s="466"/>
      <c r="E1018" s="466"/>
      <c r="F1018" s="462"/>
      <c r="G1018" s="466"/>
    </row>
    <row r="1019" spans="4:7" s="416" customFormat="1" x14ac:dyDescent="0.25">
      <c r="D1019" s="466"/>
      <c r="E1019" s="466"/>
      <c r="F1019" s="462"/>
      <c r="G1019" s="466"/>
    </row>
    <row r="1020" spans="4:7" s="416" customFormat="1" x14ac:dyDescent="0.25">
      <c r="D1020" s="466"/>
      <c r="E1020" s="466"/>
      <c r="F1020" s="462"/>
      <c r="G1020" s="466"/>
    </row>
    <row r="1021" spans="4:7" s="416" customFormat="1" x14ac:dyDescent="0.25">
      <c r="D1021" s="466"/>
      <c r="E1021" s="466"/>
      <c r="F1021" s="462"/>
      <c r="G1021" s="466"/>
    </row>
    <row r="1022" spans="4:7" s="416" customFormat="1" x14ac:dyDescent="0.25">
      <c r="D1022" s="466"/>
      <c r="E1022" s="466"/>
      <c r="F1022" s="462"/>
      <c r="G1022" s="466"/>
    </row>
    <row r="1023" spans="4:7" s="416" customFormat="1" x14ac:dyDescent="0.25">
      <c r="D1023" s="466"/>
      <c r="E1023" s="466"/>
      <c r="F1023" s="462"/>
      <c r="G1023" s="466"/>
    </row>
    <row r="1024" spans="4:7" s="416" customFormat="1" x14ac:dyDescent="0.25">
      <c r="D1024" s="466"/>
      <c r="E1024" s="466"/>
      <c r="F1024" s="462"/>
      <c r="G1024" s="466"/>
    </row>
    <row r="1025" spans="4:7" s="416" customFormat="1" x14ac:dyDescent="0.25">
      <c r="D1025" s="466"/>
      <c r="E1025" s="466"/>
      <c r="F1025" s="462"/>
      <c r="G1025" s="466"/>
    </row>
    <row r="1026" spans="4:7" s="416" customFormat="1" x14ac:dyDescent="0.25">
      <c r="D1026" s="466"/>
      <c r="E1026" s="466"/>
      <c r="F1026" s="462"/>
      <c r="G1026" s="466"/>
    </row>
    <row r="1027" spans="4:7" s="416" customFormat="1" x14ac:dyDescent="0.25">
      <c r="D1027" s="466"/>
      <c r="E1027" s="466"/>
      <c r="F1027" s="462"/>
      <c r="G1027" s="466"/>
    </row>
    <row r="1028" spans="4:7" s="416" customFormat="1" x14ac:dyDescent="0.25">
      <c r="D1028" s="466"/>
      <c r="E1028" s="466"/>
      <c r="F1028" s="462"/>
      <c r="G1028" s="466"/>
    </row>
    <row r="1029" spans="4:7" s="416" customFormat="1" x14ac:dyDescent="0.25">
      <c r="D1029" s="466"/>
      <c r="E1029" s="466"/>
      <c r="F1029" s="462"/>
      <c r="G1029" s="466"/>
    </row>
    <row r="1030" spans="4:7" s="416" customFormat="1" x14ac:dyDescent="0.25">
      <c r="D1030" s="466"/>
      <c r="E1030" s="466"/>
      <c r="F1030" s="462"/>
      <c r="G1030" s="466"/>
    </row>
    <row r="1031" spans="4:7" s="416" customFormat="1" x14ac:dyDescent="0.25">
      <c r="D1031" s="466"/>
      <c r="E1031" s="466"/>
      <c r="F1031" s="462"/>
      <c r="G1031" s="466"/>
    </row>
    <row r="1032" spans="4:7" s="416" customFormat="1" x14ac:dyDescent="0.25">
      <c r="D1032" s="466"/>
      <c r="E1032" s="466"/>
      <c r="F1032" s="462"/>
      <c r="G1032" s="466"/>
    </row>
    <row r="1033" spans="4:7" s="416" customFormat="1" x14ac:dyDescent="0.25">
      <c r="D1033" s="466"/>
      <c r="E1033" s="466"/>
      <c r="F1033" s="462"/>
      <c r="G1033" s="466"/>
    </row>
    <row r="1034" spans="4:7" s="416" customFormat="1" x14ac:dyDescent="0.25">
      <c r="D1034" s="466"/>
      <c r="E1034" s="466"/>
      <c r="F1034" s="462"/>
      <c r="G1034" s="466"/>
    </row>
    <row r="1035" spans="4:7" s="416" customFormat="1" x14ac:dyDescent="0.25">
      <c r="D1035" s="466"/>
      <c r="E1035" s="466"/>
      <c r="F1035" s="462"/>
      <c r="G1035" s="466"/>
    </row>
    <row r="1036" spans="4:7" s="416" customFormat="1" x14ac:dyDescent="0.25">
      <c r="D1036" s="466"/>
      <c r="E1036" s="466"/>
      <c r="F1036" s="462"/>
      <c r="G1036" s="466"/>
    </row>
    <row r="1037" spans="4:7" s="416" customFormat="1" x14ac:dyDescent="0.25">
      <c r="D1037" s="466"/>
      <c r="E1037" s="466"/>
      <c r="F1037" s="462"/>
      <c r="G1037" s="466"/>
    </row>
    <row r="1038" spans="4:7" s="416" customFormat="1" x14ac:dyDescent="0.25">
      <c r="D1038" s="466"/>
      <c r="E1038" s="466"/>
      <c r="F1038" s="462"/>
      <c r="G1038" s="466"/>
    </row>
    <row r="1039" spans="4:7" s="416" customFormat="1" x14ac:dyDescent="0.25">
      <c r="D1039" s="466"/>
      <c r="E1039" s="466"/>
      <c r="F1039" s="462"/>
      <c r="G1039" s="466"/>
    </row>
    <row r="1040" spans="4:7" s="416" customFormat="1" x14ac:dyDescent="0.25">
      <c r="D1040" s="466"/>
      <c r="E1040" s="466"/>
      <c r="F1040" s="462"/>
      <c r="G1040" s="466"/>
    </row>
    <row r="1041" spans="4:7" s="416" customFormat="1" x14ac:dyDescent="0.25">
      <c r="D1041" s="466"/>
      <c r="E1041" s="466"/>
      <c r="F1041" s="462"/>
      <c r="G1041" s="466"/>
    </row>
    <row r="1042" spans="4:7" s="416" customFormat="1" x14ac:dyDescent="0.25">
      <c r="D1042" s="466"/>
      <c r="E1042" s="466"/>
      <c r="F1042" s="462"/>
      <c r="G1042" s="466"/>
    </row>
    <row r="1043" spans="4:7" s="416" customFormat="1" x14ac:dyDescent="0.25">
      <c r="D1043" s="466"/>
      <c r="E1043" s="466"/>
      <c r="F1043" s="462"/>
      <c r="G1043" s="466"/>
    </row>
    <row r="1044" spans="4:7" s="416" customFormat="1" x14ac:dyDescent="0.25">
      <c r="D1044" s="466"/>
      <c r="E1044" s="466"/>
      <c r="F1044" s="462"/>
      <c r="G1044" s="466"/>
    </row>
    <row r="1045" spans="4:7" s="416" customFormat="1" x14ac:dyDescent="0.25">
      <c r="D1045" s="466"/>
      <c r="E1045" s="466"/>
      <c r="F1045" s="462"/>
      <c r="G1045" s="466"/>
    </row>
    <row r="1046" spans="4:7" s="416" customFormat="1" x14ac:dyDescent="0.25">
      <c r="D1046" s="466"/>
      <c r="E1046" s="466"/>
      <c r="F1046" s="462"/>
      <c r="G1046" s="466"/>
    </row>
    <row r="1047" spans="4:7" s="416" customFormat="1" x14ac:dyDescent="0.25">
      <c r="D1047" s="466"/>
      <c r="E1047" s="466"/>
      <c r="F1047" s="462"/>
      <c r="G1047" s="466"/>
    </row>
    <row r="1048" spans="4:7" s="416" customFormat="1" x14ac:dyDescent="0.25">
      <c r="D1048" s="466"/>
      <c r="E1048" s="466"/>
      <c r="F1048" s="462"/>
      <c r="G1048" s="466"/>
    </row>
    <row r="1049" spans="4:7" s="416" customFormat="1" x14ac:dyDescent="0.25">
      <c r="D1049" s="466"/>
      <c r="E1049" s="466"/>
      <c r="F1049" s="462"/>
      <c r="G1049" s="466"/>
    </row>
    <row r="1050" spans="4:7" s="416" customFormat="1" x14ac:dyDescent="0.25">
      <c r="D1050" s="466"/>
      <c r="E1050" s="466"/>
      <c r="F1050" s="462"/>
      <c r="G1050" s="466"/>
    </row>
    <row r="1051" spans="4:7" s="416" customFormat="1" x14ac:dyDescent="0.25">
      <c r="D1051" s="466"/>
      <c r="E1051" s="466"/>
      <c r="F1051" s="462"/>
      <c r="G1051" s="466"/>
    </row>
    <row r="1052" spans="4:7" s="416" customFormat="1" x14ac:dyDescent="0.25">
      <c r="D1052" s="466"/>
      <c r="E1052" s="466"/>
      <c r="F1052" s="462"/>
      <c r="G1052" s="466"/>
    </row>
    <row r="1053" spans="4:7" s="416" customFormat="1" x14ac:dyDescent="0.25">
      <c r="D1053" s="466"/>
      <c r="E1053" s="466"/>
      <c r="F1053" s="462"/>
      <c r="G1053" s="466"/>
    </row>
    <row r="1054" spans="4:7" s="416" customFormat="1" x14ac:dyDescent="0.25">
      <c r="D1054" s="466"/>
      <c r="E1054" s="466"/>
      <c r="F1054" s="462"/>
      <c r="G1054" s="466"/>
    </row>
    <row r="1055" spans="4:7" s="416" customFormat="1" x14ac:dyDescent="0.25">
      <c r="D1055" s="466"/>
      <c r="E1055" s="466"/>
      <c r="F1055" s="462"/>
      <c r="G1055" s="466"/>
    </row>
    <row r="1056" spans="4:7" s="416" customFormat="1" x14ac:dyDescent="0.25">
      <c r="D1056" s="466"/>
      <c r="E1056" s="466"/>
      <c r="F1056" s="462"/>
      <c r="G1056" s="466"/>
    </row>
    <row r="1057" spans="4:7" s="416" customFormat="1" x14ac:dyDescent="0.25">
      <c r="D1057" s="466"/>
      <c r="E1057" s="466"/>
      <c r="F1057" s="462"/>
      <c r="G1057" s="466"/>
    </row>
    <row r="1058" spans="4:7" s="416" customFormat="1" x14ac:dyDescent="0.25">
      <c r="D1058" s="466"/>
      <c r="E1058" s="466"/>
      <c r="F1058" s="462"/>
      <c r="G1058" s="466"/>
    </row>
    <row r="1059" spans="4:7" s="416" customFormat="1" x14ac:dyDescent="0.25">
      <c r="D1059" s="466"/>
      <c r="E1059" s="466"/>
      <c r="F1059" s="462"/>
      <c r="G1059" s="466"/>
    </row>
    <row r="1060" spans="4:7" s="416" customFormat="1" x14ac:dyDescent="0.25">
      <c r="D1060" s="466"/>
      <c r="E1060" s="466"/>
      <c r="F1060" s="462"/>
      <c r="G1060" s="466"/>
    </row>
    <row r="1061" spans="4:7" s="416" customFormat="1" x14ac:dyDescent="0.25">
      <c r="D1061" s="466"/>
      <c r="E1061" s="466"/>
      <c r="F1061" s="462"/>
      <c r="G1061" s="466"/>
    </row>
    <row r="1062" spans="4:7" s="416" customFormat="1" x14ac:dyDescent="0.25">
      <c r="D1062" s="466"/>
      <c r="E1062" s="466"/>
      <c r="F1062" s="462"/>
      <c r="G1062" s="466"/>
    </row>
    <row r="1063" spans="4:7" s="416" customFormat="1" x14ac:dyDescent="0.25">
      <c r="D1063" s="466"/>
      <c r="E1063" s="466"/>
      <c r="F1063" s="462"/>
      <c r="G1063" s="466"/>
    </row>
    <row r="1064" spans="4:7" s="416" customFormat="1" x14ac:dyDescent="0.25">
      <c r="D1064" s="466"/>
      <c r="E1064" s="466"/>
      <c r="F1064" s="462"/>
      <c r="G1064" s="466"/>
    </row>
    <row r="1065" spans="4:7" s="416" customFormat="1" x14ac:dyDescent="0.25">
      <c r="D1065" s="466"/>
      <c r="E1065" s="466"/>
      <c r="F1065" s="462"/>
      <c r="G1065" s="466"/>
    </row>
    <row r="1066" spans="4:7" s="416" customFormat="1" x14ac:dyDescent="0.25">
      <c r="D1066" s="466"/>
      <c r="E1066" s="466"/>
      <c r="F1066" s="462"/>
      <c r="G1066" s="466"/>
    </row>
    <row r="1067" spans="4:7" s="416" customFormat="1" x14ac:dyDescent="0.25">
      <c r="D1067" s="466"/>
      <c r="E1067" s="466"/>
      <c r="F1067" s="462"/>
      <c r="G1067" s="466"/>
    </row>
    <row r="1068" spans="4:7" s="416" customFormat="1" x14ac:dyDescent="0.25">
      <c r="D1068" s="466"/>
      <c r="E1068" s="466"/>
      <c r="F1068" s="462"/>
      <c r="G1068" s="466"/>
    </row>
    <row r="1069" spans="4:7" s="416" customFormat="1" x14ac:dyDescent="0.25">
      <c r="D1069" s="466"/>
      <c r="E1069" s="466"/>
      <c r="F1069" s="462"/>
      <c r="G1069" s="466"/>
    </row>
    <row r="1070" spans="4:7" s="416" customFormat="1" x14ac:dyDescent="0.25">
      <c r="D1070" s="466"/>
      <c r="E1070" s="466"/>
      <c r="F1070" s="462"/>
      <c r="G1070" s="466"/>
    </row>
    <row r="1071" spans="4:7" s="416" customFormat="1" x14ac:dyDescent="0.25">
      <c r="D1071" s="466"/>
      <c r="E1071" s="466"/>
      <c r="F1071" s="462"/>
      <c r="G1071" s="466"/>
    </row>
    <row r="1072" spans="4:7" s="416" customFormat="1" x14ac:dyDescent="0.25">
      <c r="D1072" s="466"/>
      <c r="E1072" s="466"/>
      <c r="F1072" s="462"/>
      <c r="G1072" s="466"/>
    </row>
    <row r="1073" spans="4:7" s="416" customFormat="1" x14ac:dyDescent="0.25">
      <c r="D1073" s="466"/>
      <c r="E1073" s="466"/>
      <c r="F1073" s="462"/>
      <c r="G1073" s="466"/>
    </row>
    <row r="1074" spans="4:7" s="416" customFormat="1" x14ac:dyDescent="0.25">
      <c r="D1074" s="466"/>
      <c r="E1074" s="466"/>
      <c r="F1074" s="462"/>
      <c r="G1074" s="466"/>
    </row>
    <row r="1075" spans="4:7" s="416" customFormat="1" x14ac:dyDescent="0.25">
      <c r="D1075" s="466"/>
      <c r="E1075" s="466"/>
      <c r="F1075" s="462"/>
      <c r="G1075" s="466"/>
    </row>
    <row r="1076" spans="4:7" s="416" customFormat="1" x14ac:dyDescent="0.25">
      <c r="D1076" s="466"/>
      <c r="E1076" s="466"/>
      <c r="F1076" s="462"/>
      <c r="G1076" s="466"/>
    </row>
    <row r="1077" spans="4:7" s="416" customFormat="1" x14ac:dyDescent="0.25">
      <c r="D1077" s="466"/>
      <c r="E1077" s="466"/>
      <c r="F1077" s="462"/>
      <c r="G1077" s="466"/>
    </row>
    <row r="1078" spans="4:7" s="416" customFormat="1" x14ac:dyDescent="0.25">
      <c r="D1078" s="466"/>
      <c r="E1078" s="466"/>
      <c r="F1078" s="462"/>
      <c r="G1078" s="466"/>
    </row>
    <row r="1079" spans="4:7" s="416" customFormat="1" x14ac:dyDescent="0.25">
      <c r="D1079" s="466"/>
      <c r="E1079" s="466"/>
      <c r="F1079" s="462"/>
      <c r="G1079" s="466"/>
    </row>
    <row r="1080" spans="4:7" s="416" customFormat="1" x14ac:dyDescent="0.25">
      <c r="D1080" s="466"/>
      <c r="E1080" s="466"/>
      <c r="F1080" s="462"/>
      <c r="G1080" s="466"/>
    </row>
    <row r="1081" spans="4:7" s="416" customFormat="1" x14ac:dyDescent="0.25">
      <c r="D1081" s="466"/>
      <c r="E1081" s="466"/>
      <c r="F1081" s="462"/>
      <c r="G1081" s="466"/>
    </row>
    <row r="1082" spans="4:7" s="416" customFormat="1" x14ac:dyDescent="0.25">
      <c r="D1082" s="466"/>
      <c r="E1082" s="466"/>
      <c r="F1082" s="462"/>
      <c r="G1082" s="466"/>
    </row>
    <row r="1083" spans="4:7" s="416" customFormat="1" x14ac:dyDescent="0.25">
      <c r="D1083" s="466"/>
      <c r="E1083" s="466"/>
      <c r="F1083" s="462"/>
      <c r="G1083" s="466"/>
    </row>
    <row r="1084" spans="4:7" s="416" customFormat="1" x14ac:dyDescent="0.25">
      <c r="D1084" s="466"/>
      <c r="E1084" s="466"/>
      <c r="F1084" s="462"/>
      <c r="G1084" s="466"/>
    </row>
    <row r="1085" spans="4:7" s="416" customFormat="1" x14ac:dyDescent="0.25">
      <c r="D1085" s="466"/>
      <c r="E1085" s="466"/>
      <c r="F1085" s="462"/>
      <c r="G1085" s="466"/>
    </row>
    <row r="1086" spans="4:7" s="416" customFormat="1" x14ac:dyDescent="0.25">
      <c r="D1086" s="466"/>
      <c r="E1086" s="466"/>
      <c r="F1086" s="462"/>
      <c r="G1086" s="466"/>
    </row>
    <row r="1087" spans="4:7" s="416" customFormat="1" x14ac:dyDescent="0.25">
      <c r="D1087" s="466"/>
      <c r="E1087" s="466"/>
      <c r="F1087" s="462"/>
      <c r="G1087" s="466"/>
    </row>
    <row r="1088" spans="4:7" s="416" customFormat="1" x14ac:dyDescent="0.25">
      <c r="D1088" s="466"/>
      <c r="E1088" s="466"/>
      <c r="F1088" s="462"/>
      <c r="G1088" s="466"/>
    </row>
    <row r="1089" spans="4:7" s="416" customFormat="1" x14ac:dyDescent="0.25">
      <c r="D1089" s="466"/>
      <c r="E1089" s="466"/>
      <c r="F1089" s="462"/>
      <c r="G1089" s="466"/>
    </row>
    <row r="1090" spans="4:7" s="416" customFormat="1" x14ac:dyDescent="0.25">
      <c r="D1090" s="466"/>
      <c r="E1090" s="466"/>
      <c r="F1090" s="462"/>
      <c r="G1090" s="466"/>
    </row>
    <row r="1091" spans="4:7" s="416" customFormat="1" x14ac:dyDescent="0.25">
      <c r="D1091" s="466"/>
      <c r="E1091" s="466"/>
      <c r="F1091" s="462"/>
      <c r="G1091" s="466"/>
    </row>
    <row r="1092" spans="4:7" s="416" customFormat="1" x14ac:dyDescent="0.25">
      <c r="D1092" s="466"/>
      <c r="E1092" s="466"/>
      <c r="F1092" s="462"/>
      <c r="G1092" s="466"/>
    </row>
    <row r="1093" spans="4:7" s="416" customFormat="1" x14ac:dyDescent="0.25">
      <c r="D1093" s="466"/>
      <c r="E1093" s="466"/>
      <c r="F1093" s="462"/>
      <c r="G1093" s="466"/>
    </row>
    <row r="1094" spans="4:7" s="416" customFormat="1" x14ac:dyDescent="0.25">
      <c r="D1094" s="466"/>
      <c r="E1094" s="466"/>
      <c r="F1094" s="462"/>
      <c r="G1094" s="466"/>
    </row>
    <row r="1095" spans="4:7" s="416" customFormat="1" x14ac:dyDescent="0.25">
      <c r="D1095" s="466"/>
      <c r="E1095" s="466"/>
      <c r="F1095" s="462"/>
      <c r="G1095" s="466"/>
    </row>
    <row r="1096" spans="4:7" s="416" customFormat="1" x14ac:dyDescent="0.25">
      <c r="D1096" s="466"/>
      <c r="E1096" s="466"/>
      <c r="F1096" s="462"/>
      <c r="G1096" s="466"/>
    </row>
    <row r="1097" spans="4:7" s="416" customFormat="1" x14ac:dyDescent="0.25">
      <c r="D1097" s="466"/>
      <c r="E1097" s="466"/>
      <c r="F1097" s="462"/>
      <c r="G1097" s="466"/>
    </row>
    <row r="1098" spans="4:7" s="416" customFormat="1" x14ac:dyDescent="0.25">
      <c r="D1098" s="466"/>
      <c r="E1098" s="466"/>
      <c r="F1098" s="462"/>
      <c r="G1098" s="466"/>
    </row>
    <row r="1099" spans="4:7" s="416" customFormat="1" x14ac:dyDescent="0.25">
      <c r="D1099" s="466"/>
      <c r="E1099" s="466"/>
      <c r="F1099" s="462"/>
      <c r="G1099" s="466"/>
    </row>
    <row r="1100" spans="4:7" s="416" customFormat="1" x14ac:dyDescent="0.25">
      <c r="D1100" s="466"/>
      <c r="E1100" s="466"/>
      <c r="F1100" s="462"/>
      <c r="G1100" s="466"/>
    </row>
    <row r="1101" spans="4:7" s="416" customFormat="1" x14ac:dyDescent="0.25">
      <c r="D1101" s="466"/>
      <c r="E1101" s="466"/>
      <c r="F1101" s="462"/>
      <c r="G1101" s="466"/>
    </row>
    <row r="1102" spans="4:7" s="416" customFormat="1" x14ac:dyDescent="0.25">
      <c r="D1102" s="466"/>
      <c r="E1102" s="466"/>
      <c r="F1102" s="462"/>
      <c r="G1102" s="466"/>
    </row>
    <row r="1103" spans="4:7" s="416" customFormat="1" x14ac:dyDescent="0.25">
      <c r="D1103" s="466"/>
      <c r="E1103" s="466"/>
      <c r="F1103" s="462"/>
      <c r="G1103" s="466"/>
    </row>
    <row r="1104" spans="4:7" s="416" customFormat="1" x14ac:dyDescent="0.25">
      <c r="D1104" s="466"/>
      <c r="E1104" s="466"/>
      <c r="F1104" s="462"/>
      <c r="G1104" s="466"/>
    </row>
    <row r="1105" spans="4:7" s="416" customFormat="1" x14ac:dyDescent="0.25">
      <c r="D1105" s="466"/>
      <c r="E1105" s="466"/>
      <c r="F1105" s="462"/>
      <c r="G1105" s="466"/>
    </row>
    <row r="1106" spans="4:7" s="416" customFormat="1" x14ac:dyDescent="0.25">
      <c r="D1106" s="466"/>
      <c r="E1106" s="466"/>
      <c r="F1106" s="462"/>
      <c r="G1106" s="466"/>
    </row>
    <row r="1107" spans="4:7" s="416" customFormat="1" x14ac:dyDescent="0.25">
      <c r="D1107" s="466"/>
      <c r="E1107" s="466"/>
      <c r="F1107" s="462"/>
      <c r="G1107" s="466"/>
    </row>
    <row r="1108" spans="4:7" s="416" customFormat="1" x14ac:dyDescent="0.25">
      <c r="D1108" s="466"/>
      <c r="E1108" s="466"/>
      <c r="F1108" s="462"/>
      <c r="G1108" s="466"/>
    </row>
    <row r="1109" spans="4:7" s="416" customFormat="1" x14ac:dyDescent="0.25">
      <c r="D1109" s="466"/>
      <c r="E1109" s="466"/>
      <c r="F1109" s="462"/>
      <c r="G1109" s="466"/>
    </row>
    <row r="1110" spans="4:7" s="416" customFormat="1" x14ac:dyDescent="0.25">
      <c r="D1110" s="466"/>
      <c r="E1110" s="466"/>
      <c r="F1110" s="462"/>
      <c r="G1110" s="466"/>
    </row>
    <row r="1111" spans="4:7" s="416" customFormat="1" x14ac:dyDescent="0.25">
      <c r="D1111" s="466"/>
      <c r="E1111" s="466"/>
      <c r="F1111" s="462"/>
      <c r="G1111" s="466"/>
    </row>
    <row r="1112" spans="4:7" s="416" customFormat="1" x14ac:dyDescent="0.25">
      <c r="D1112" s="466"/>
      <c r="E1112" s="466"/>
      <c r="F1112" s="462"/>
      <c r="G1112" s="466"/>
    </row>
    <row r="1113" spans="4:7" s="416" customFormat="1" x14ac:dyDescent="0.25">
      <c r="D1113" s="466"/>
      <c r="E1113" s="466"/>
      <c r="F1113" s="462"/>
      <c r="G1113" s="466"/>
    </row>
    <row r="1114" spans="4:7" s="416" customFormat="1" x14ac:dyDescent="0.25">
      <c r="D1114" s="466"/>
      <c r="E1114" s="466"/>
      <c r="F1114" s="462"/>
      <c r="G1114" s="466"/>
    </row>
    <row r="1115" spans="4:7" s="416" customFormat="1" x14ac:dyDescent="0.25">
      <c r="D1115" s="466"/>
      <c r="E1115" s="466"/>
      <c r="F1115" s="462"/>
      <c r="G1115" s="466"/>
    </row>
    <row r="1116" spans="4:7" s="416" customFormat="1" x14ac:dyDescent="0.25">
      <c r="D1116" s="466"/>
      <c r="E1116" s="466"/>
      <c r="F1116" s="462"/>
      <c r="G1116" s="466"/>
    </row>
    <row r="1117" spans="4:7" s="416" customFormat="1" x14ac:dyDescent="0.25">
      <c r="D1117" s="466"/>
      <c r="E1117" s="466"/>
      <c r="F1117" s="462"/>
      <c r="G1117" s="466"/>
    </row>
    <row r="1118" spans="4:7" s="416" customFormat="1" x14ac:dyDescent="0.25">
      <c r="D1118" s="466"/>
      <c r="E1118" s="466"/>
      <c r="F1118" s="462"/>
      <c r="G1118" s="466"/>
    </row>
    <row r="1119" spans="4:7" s="416" customFormat="1" x14ac:dyDescent="0.25">
      <c r="D1119" s="466"/>
      <c r="E1119" s="466"/>
      <c r="F1119" s="462"/>
      <c r="G1119" s="466"/>
    </row>
    <row r="1120" spans="4:7" s="416" customFormat="1" x14ac:dyDescent="0.25">
      <c r="D1120" s="466"/>
      <c r="E1120" s="466"/>
      <c r="F1120" s="462"/>
      <c r="G1120" s="466"/>
    </row>
    <row r="1121" spans="4:7" s="416" customFormat="1" x14ac:dyDescent="0.25">
      <c r="D1121" s="466"/>
      <c r="E1121" s="466"/>
      <c r="F1121" s="462"/>
      <c r="G1121" s="466"/>
    </row>
    <row r="1122" spans="4:7" s="416" customFormat="1" x14ac:dyDescent="0.25">
      <c r="D1122" s="466"/>
      <c r="E1122" s="466"/>
      <c r="F1122" s="462"/>
      <c r="G1122" s="466"/>
    </row>
    <row r="1123" spans="4:7" s="416" customFormat="1" x14ac:dyDescent="0.25">
      <c r="D1123" s="466"/>
      <c r="E1123" s="466"/>
      <c r="F1123" s="462"/>
      <c r="G1123" s="466"/>
    </row>
    <row r="1124" spans="4:7" s="416" customFormat="1" x14ac:dyDescent="0.25">
      <c r="D1124" s="466"/>
      <c r="E1124" s="466"/>
      <c r="F1124" s="462"/>
      <c r="G1124" s="466"/>
    </row>
    <row r="1125" spans="4:7" s="416" customFormat="1" x14ac:dyDescent="0.25">
      <c r="D1125" s="466"/>
      <c r="E1125" s="466"/>
      <c r="F1125" s="462"/>
      <c r="G1125" s="466"/>
    </row>
    <row r="1126" spans="4:7" s="416" customFormat="1" x14ac:dyDescent="0.25">
      <c r="D1126" s="466"/>
      <c r="E1126" s="466"/>
      <c r="F1126" s="462"/>
      <c r="G1126" s="466"/>
    </row>
    <row r="1127" spans="4:7" s="416" customFormat="1" x14ac:dyDescent="0.25">
      <c r="D1127" s="466"/>
      <c r="E1127" s="466"/>
      <c r="F1127" s="462"/>
      <c r="G1127" s="466"/>
    </row>
    <row r="1128" spans="4:7" s="416" customFormat="1" x14ac:dyDescent="0.25">
      <c r="D1128" s="466"/>
      <c r="E1128" s="466"/>
      <c r="F1128" s="462"/>
      <c r="G1128" s="466"/>
    </row>
    <row r="1129" spans="4:7" s="416" customFormat="1" x14ac:dyDescent="0.25">
      <c r="D1129" s="466"/>
      <c r="E1129" s="466"/>
      <c r="F1129" s="462"/>
      <c r="G1129" s="466"/>
    </row>
    <row r="1130" spans="4:7" s="416" customFormat="1" x14ac:dyDescent="0.25">
      <c r="D1130" s="466"/>
      <c r="E1130" s="466"/>
      <c r="F1130" s="462"/>
      <c r="G1130" s="466"/>
    </row>
    <row r="1131" spans="4:7" s="416" customFormat="1" x14ac:dyDescent="0.25">
      <c r="D1131" s="466"/>
      <c r="E1131" s="466"/>
      <c r="F1131" s="462"/>
      <c r="G1131" s="466"/>
    </row>
    <row r="1132" spans="4:7" s="416" customFormat="1" x14ac:dyDescent="0.25">
      <c r="D1132" s="466"/>
      <c r="E1132" s="466"/>
      <c r="F1132" s="462"/>
      <c r="G1132" s="466"/>
    </row>
    <row r="1133" spans="4:7" s="416" customFormat="1" x14ac:dyDescent="0.25">
      <c r="D1133" s="466"/>
      <c r="E1133" s="466"/>
      <c r="F1133" s="462"/>
      <c r="G1133" s="466"/>
    </row>
    <row r="1134" spans="4:7" s="416" customFormat="1" x14ac:dyDescent="0.25">
      <c r="D1134" s="466"/>
      <c r="E1134" s="466"/>
      <c r="F1134" s="462"/>
      <c r="G1134" s="466"/>
    </row>
    <row r="1135" spans="4:7" s="416" customFormat="1" x14ac:dyDescent="0.25">
      <c r="D1135" s="466"/>
      <c r="E1135" s="466"/>
      <c r="F1135" s="462"/>
      <c r="G1135" s="466"/>
    </row>
    <row r="1136" spans="4:7" s="416" customFormat="1" x14ac:dyDescent="0.25">
      <c r="D1136" s="466"/>
      <c r="E1136" s="466"/>
      <c r="F1136" s="462"/>
      <c r="G1136" s="466"/>
    </row>
    <row r="1137" spans="4:7" s="416" customFormat="1" x14ac:dyDescent="0.25">
      <c r="D1137" s="466"/>
      <c r="E1137" s="466"/>
      <c r="F1137" s="462"/>
      <c r="G1137" s="466"/>
    </row>
    <row r="1138" spans="4:7" s="416" customFormat="1" x14ac:dyDescent="0.25">
      <c r="D1138" s="466"/>
      <c r="E1138" s="466"/>
      <c r="F1138" s="462"/>
      <c r="G1138" s="466"/>
    </row>
    <row r="1139" spans="4:7" s="416" customFormat="1" x14ac:dyDescent="0.25">
      <c r="D1139" s="466"/>
      <c r="E1139" s="466"/>
      <c r="F1139" s="462"/>
      <c r="G1139" s="466"/>
    </row>
    <row r="1140" spans="4:7" s="416" customFormat="1" x14ac:dyDescent="0.25">
      <c r="D1140" s="466"/>
      <c r="E1140" s="466"/>
      <c r="F1140" s="462"/>
      <c r="G1140" s="466"/>
    </row>
    <row r="1141" spans="4:7" s="416" customFormat="1" x14ac:dyDescent="0.25">
      <c r="D1141" s="466"/>
      <c r="E1141" s="466"/>
      <c r="F1141" s="462"/>
      <c r="G1141" s="466"/>
    </row>
    <row r="1142" spans="4:7" s="416" customFormat="1" x14ac:dyDescent="0.25">
      <c r="D1142" s="466"/>
      <c r="E1142" s="466"/>
      <c r="F1142" s="462"/>
      <c r="G1142" s="466"/>
    </row>
    <row r="1143" spans="4:7" s="416" customFormat="1" x14ac:dyDescent="0.25">
      <c r="D1143" s="466"/>
      <c r="E1143" s="466"/>
      <c r="F1143" s="462"/>
      <c r="G1143" s="466"/>
    </row>
    <row r="1144" spans="4:7" s="416" customFormat="1" x14ac:dyDescent="0.25">
      <c r="D1144" s="466"/>
      <c r="E1144" s="466"/>
      <c r="F1144" s="462"/>
      <c r="G1144" s="466"/>
    </row>
    <row r="1145" spans="4:7" s="416" customFormat="1" x14ac:dyDescent="0.25">
      <c r="D1145" s="466"/>
      <c r="E1145" s="466"/>
      <c r="F1145" s="462"/>
      <c r="G1145" s="466"/>
    </row>
    <row r="1146" spans="4:7" s="416" customFormat="1" x14ac:dyDescent="0.25">
      <c r="D1146" s="466"/>
      <c r="E1146" s="466"/>
      <c r="F1146" s="462"/>
      <c r="G1146" s="466"/>
    </row>
    <row r="1147" spans="4:7" s="416" customFormat="1" x14ac:dyDescent="0.25">
      <c r="D1147" s="466"/>
      <c r="E1147" s="466"/>
      <c r="F1147" s="462"/>
      <c r="G1147" s="466"/>
    </row>
    <row r="1148" spans="4:7" s="416" customFormat="1" x14ac:dyDescent="0.25">
      <c r="D1148" s="466"/>
      <c r="E1148" s="466"/>
      <c r="F1148" s="462"/>
      <c r="G1148" s="466"/>
    </row>
    <row r="1149" spans="4:7" s="416" customFormat="1" x14ac:dyDescent="0.25">
      <c r="D1149" s="466"/>
      <c r="E1149" s="466"/>
      <c r="F1149" s="462"/>
      <c r="G1149" s="466"/>
    </row>
    <row r="1150" spans="4:7" s="416" customFormat="1" x14ac:dyDescent="0.25">
      <c r="D1150" s="466"/>
      <c r="E1150" s="466"/>
      <c r="F1150" s="462"/>
      <c r="G1150" s="466"/>
    </row>
    <row r="1151" spans="4:7" s="416" customFormat="1" x14ac:dyDescent="0.25">
      <c r="D1151" s="466"/>
      <c r="E1151" s="466"/>
      <c r="F1151" s="462"/>
      <c r="G1151" s="466"/>
    </row>
    <row r="1152" spans="4:7" s="416" customFormat="1" x14ac:dyDescent="0.25">
      <c r="D1152" s="466"/>
      <c r="E1152" s="466"/>
      <c r="F1152" s="462"/>
      <c r="G1152" s="466"/>
    </row>
    <row r="1153" spans="4:7" s="416" customFormat="1" x14ac:dyDescent="0.25">
      <c r="D1153" s="466"/>
      <c r="E1153" s="466"/>
      <c r="F1153" s="462"/>
      <c r="G1153" s="466"/>
    </row>
    <row r="1154" spans="4:7" s="416" customFormat="1" x14ac:dyDescent="0.25">
      <c r="D1154" s="466"/>
      <c r="E1154" s="466"/>
      <c r="F1154" s="462"/>
      <c r="G1154" s="466"/>
    </row>
    <row r="1155" spans="4:7" s="416" customFormat="1" x14ac:dyDescent="0.25">
      <c r="D1155" s="466"/>
      <c r="E1155" s="466"/>
      <c r="F1155" s="462"/>
      <c r="G1155" s="466"/>
    </row>
    <row r="1156" spans="4:7" s="416" customFormat="1" x14ac:dyDescent="0.25">
      <c r="D1156" s="466"/>
      <c r="E1156" s="466"/>
      <c r="F1156" s="462"/>
      <c r="G1156" s="466"/>
    </row>
    <row r="1157" spans="4:7" s="416" customFormat="1" x14ac:dyDescent="0.25">
      <c r="D1157" s="466"/>
      <c r="E1157" s="466"/>
      <c r="F1157" s="462"/>
      <c r="G1157" s="466"/>
    </row>
    <row r="1158" spans="4:7" s="416" customFormat="1" x14ac:dyDescent="0.25">
      <c r="D1158" s="466"/>
      <c r="E1158" s="466"/>
      <c r="F1158" s="462"/>
      <c r="G1158" s="466"/>
    </row>
    <row r="1159" spans="4:7" s="416" customFormat="1" x14ac:dyDescent="0.25">
      <c r="D1159" s="466"/>
      <c r="E1159" s="466"/>
      <c r="F1159" s="462"/>
      <c r="G1159" s="466"/>
    </row>
    <row r="1160" spans="4:7" s="416" customFormat="1" x14ac:dyDescent="0.25">
      <c r="D1160" s="466"/>
      <c r="E1160" s="466"/>
      <c r="F1160" s="462"/>
      <c r="G1160" s="466"/>
    </row>
    <row r="1161" spans="4:7" s="416" customFormat="1" x14ac:dyDescent="0.25">
      <c r="D1161" s="466"/>
      <c r="E1161" s="466"/>
      <c r="F1161" s="462"/>
      <c r="G1161" s="466"/>
    </row>
    <row r="1162" spans="4:7" s="416" customFormat="1" x14ac:dyDescent="0.25">
      <c r="D1162" s="466"/>
      <c r="E1162" s="466"/>
      <c r="F1162" s="462"/>
      <c r="G1162" s="466"/>
    </row>
    <row r="1163" spans="4:7" s="416" customFormat="1" x14ac:dyDescent="0.25">
      <c r="D1163" s="466"/>
      <c r="E1163" s="466"/>
      <c r="F1163" s="462"/>
      <c r="G1163" s="466"/>
    </row>
    <row r="1164" spans="4:7" s="416" customFormat="1" x14ac:dyDescent="0.25">
      <c r="D1164" s="466"/>
      <c r="E1164" s="466"/>
      <c r="F1164" s="462"/>
      <c r="G1164" s="466"/>
    </row>
    <row r="1165" spans="4:7" s="416" customFormat="1" x14ac:dyDescent="0.25">
      <c r="D1165" s="466"/>
      <c r="E1165" s="466"/>
      <c r="F1165" s="462"/>
      <c r="G1165" s="466"/>
    </row>
    <row r="1166" spans="4:7" s="416" customFormat="1" x14ac:dyDescent="0.25">
      <c r="D1166" s="466"/>
      <c r="E1166" s="466"/>
      <c r="F1166" s="462"/>
      <c r="G1166" s="466"/>
    </row>
    <row r="1167" spans="4:7" s="416" customFormat="1" x14ac:dyDescent="0.25">
      <c r="D1167" s="466"/>
      <c r="E1167" s="466"/>
      <c r="F1167" s="462"/>
      <c r="G1167" s="466"/>
    </row>
    <row r="1168" spans="4:7" s="416" customFormat="1" x14ac:dyDescent="0.25">
      <c r="D1168" s="466"/>
      <c r="E1168" s="466"/>
      <c r="F1168" s="462"/>
      <c r="G1168" s="466"/>
    </row>
    <row r="1169" spans="4:7" s="416" customFormat="1" x14ac:dyDescent="0.25">
      <c r="D1169" s="466"/>
      <c r="E1169" s="466"/>
      <c r="F1169" s="462"/>
      <c r="G1169" s="466"/>
    </row>
    <row r="1170" spans="4:7" s="416" customFormat="1" x14ac:dyDescent="0.25">
      <c r="D1170" s="466"/>
      <c r="E1170" s="466"/>
      <c r="F1170" s="462"/>
      <c r="G1170" s="466"/>
    </row>
    <row r="1171" spans="4:7" s="416" customFormat="1" x14ac:dyDescent="0.25">
      <c r="D1171" s="466"/>
      <c r="E1171" s="466"/>
      <c r="F1171" s="462"/>
      <c r="G1171" s="466"/>
    </row>
    <row r="1172" spans="4:7" s="416" customFormat="1" x14ac:dyDescent="0.25">
      <c r="D1172" s="466"/>
      <c r="E1172" s="466"/>
      <c r="F1172" s="462"/>
      <c r="G1172" s="466"/>
    </row>
    <row r="1173" spans="4:7" s="416" customFormat="1" x14ac:dyDescent="0.25">
      <c r="D1173" s="466"/>
      <c r="E1173" s="466"/>
      <c r="F1173" s="462"/>
      <c r="G1173" s="466"/>
    </row>
    <row r="1174" spans="4:7" s="416" customFormat="1" x14ac:dyDescent="0.25">
      <c r="D1174" s="466"/>
      <c r="E1174" s="466"/>
      <c r="F1174" s="462"/>
      <c r="G1174" s="466"/>
    </row>
    <row r="1175" spans="4:7" s="416" customFormat="1" x14ac:dyDescent="0.25">
      <c r="D1175" s="466"/>
      <c r="E1175" s="466"/>
      <c r="F1175" s="462"/>
      <c r="G1175" s="466"/>
    </row>
    <row r="1176" spans="4:7" s="416" customFormat="1" x14ac:dyDescent="0.25">
      <c r="D1176" s="466"/>
      <c r="E1176" s="466"/>
      <c r="F1176" s="462"/>
      <c r="G1176" s="466"/>
    </row>
    <row r="1177" spans="4:7" s="416" customFormat="1" x14ac:dyDescent="0.25">
      <c r="D1177" s="466"/>
      <c r="E1177" s="466"/>
      <c r="F1177" s="462"/>
      <c r="G1177" s="466"/>
    </row>
    <row r="1178" spans="4:7" s="416" customFormat="1" x14ac:dyDescent="0.25">
      <c r="D1178" s="466"/>
      <c r="E1178" s="466"/>
      <c r="F1178" s="462"/>
      <c r="G1178" s="466"/>
    </row>
    <row r="1179" spans="4:7" s="416" customFormat="1" x14ac:dyDescent="0.25">
      <c r="D1179" s="466"/>
      <c r="E1179" s="466"/>
      <c r="F1179" s="462"/>
      <c r="G1179" s="466"/>
    </row>
    <row r="1180" spans="4:7" s="416" customFormat="1" x14ac:dyDescent="0.25">
      <c r="D1180" s="466"/>
      <c r="E1180" s="466"/>
      <c r="F1180" s="462"/>
      <c r="G1180" s="466"/>
    </row>
    <row r="1181" spans="4:7" s="416" customFormat="1" x14ac:dyDescent="0.25">
      <c r="D1181" s="466"/>
      <c r="E1181" s="466"/>
      <c r="F1181" s="462"/>
      <c r="G1181" s="466"/>
    </row>
    <row r="1182" spans="4:7" s="416" customFormat="1" x14ac:dyDescent="0.25">
      <c r="D1182" s="466"/>
      <c r="E1182" s="466"/>
      <c r="F1182" s="462"/>
      <c r="G1182" s="466"/>
    </row>
    <row r="1183" spans="4:7" s="416" customFormat="1" x14ac:dyDescent="0.25">
      <c r="D1183" s="466"/>
      <c r="E1183" s="466"/>
      <c r="F1183" s="462"/>
      <c r="G1183" s="466"/>
    </row>
    <row r="1184" spans="4:7" s="416" customFormat="1" x14ac:dyDescent="0.25">
      <c r="D1184" s="466"/>
      <c r="E1184" s="466"/>
      <c r="F1184" s="462"/>
      <c r="G1184" s="466"/>
    </row>
    <row r="1185" spans="4:7" s="416" customFormat="1" x14ac:dyDescent="0.25">
      <c r="D1185" s="466"/>
      <c r="E1185" s="466"/>
      <c r="F1185" s="462"/>
      <c r="G1185" s="466"/>
    </row>
    <row r="1186" spans="4:7" s="416" customFormat="1" x14ac:dyDescent="0.25">
      <c r="D1186" s="466"/>
      <c r="E1186" s="466"/>
      <c r="F1186" s="462"/>
      <c r="G1186" s="466"/>
    </row>
    <row r="1187" spans="4:7" s="416" customFormat="1" x14ac:dyDescent="0.25">
      <c r="D1187" s="466"/>
      <c r="E1187" s="466"/>
      <c r="F1187" s="462"/>
      <c r="G1187" s="466"/>
    </row>
    <row r="1188" spans="4:7" s="416" customFormat="1" x14ac:dyDescent="0.25">
      <c r="D1188" s="466"/>
      <c r="E1188" s="466"/>
      <c r="F1188" s="462"/>
      <c r="G1188" s="466"/>
    </row>
    <row r="1189" spans="4:7" s="416" customFormat="1" x14ac:dyDescent="0.25">
      <c r="D1189" s="466"/>
      <c r="E1189" s="466"/>
      <c r="F1189" s="462"/>
      <c r="G1189" s="466"/>
    </row>
    <row r="1190" spans="4:7" s="416" customFormat="1" x14ac:dyDescent="0.25">
      <c r="D1190" s="466"/>
      <c r="E1190" s="466"/>
      <c r="F1190" s="462"/>
      <c r="G1190" s="466"/>
    </row>
    <row r="1191" spans="4:7" s="416" customFormat="1" x14ac:dyDescent="0.25">
      <c r="D1191" s="466"/>
      <c r="E1191" s="466"/>
      <c r="F1191" s="462"/>
      <c r="G1191" s="466"/>
    </row>
    <row r="1192" spans="4:7" s="416" customFormat="1" x14ac:dyDescent="0.25">
      <c r="D1192" s="466"/>
      <c r="E1192" s="466"/>
      <c r="F1192" s="462"/>
      <c r="G1192" s="466"/>
    </row>
    <row r="1193" spans="4:7" s="416" customFormat="1" x14ac:dyDescent="0.25">
      <c r="D1193" s="466"/>
      <c r="E1193" s="466"/>
      <c r="F1193" s="462"/>
      <c r="G1193" s="466"/>
    </row>
    <row r="1194" spans="4:7" s="416" customFormat="1" x14ac:dyDescent="0.25">
      <c r="D1194" s="466"/>
      <c r="E1194" s="466"/>
      <c r="F1194" s="462"/>
      <c r="G1194" s="466"/>
    </row>
    <row r="1195" spans="4:7" s="416" customFormat="1" x14ac:dyDescent="0.25">
      <c r="D1195" s="466"/>
      <c r="E1195" s="466"/>
      <c r="F1195" s="462"/>
      <c r="G1195" s="466"/>
    </row>
    <row r="1196" spans="4:7" s="416" customFormat="1" x14ac:dyDescent="0.25">
      <c r="D1196" s="466"/>
      <c r="E1196" s="466"/>
      <c r="F1196" s="462"/>
      <c r="G1196" s="466"/>
    </row>
    <row r="1197" spans="4:7" s="416" customFormat="1" x14ac:dyDescent="0.25">
      <c r="D1197" s="466"/>
      <c r="E1197" s="466"/>
      <c r="F1197" s="462"/>
      <c r="G1197" s="466"/>
    </row>
    <row r="1198" spans="4:7" s="416" customFormat="1" x14ac:dyDescent="0.25">
      <c r="D1198" s="466"/>
      <c r="E1198" s="466"/>
      <c r="F1198" s="462"/>
      <c r="G1198" s="466"/>
    </row>
    <row r="1199" spans="4:7" s="416" customFormat="1" x14ac:dyDescent="0.25">
      <c r="D1199" s="466"/>
      <c r="E1199" s="466"/>
      <c r="F1199" s="462"/>
      <c r="G1199" s="466"/>
    </row>
    <row r="1200" spans="4:7" s="416" customFormat="1" x14ac:dyDescent="0.25">
      <c r="D1200" s="466"/>
      <c r="E1200" s="466"/>
      <c r="F1200" s="462"/>
      <c r="G1200" s="466"/>
    </row>
    <row r="1201" spans="4:7" s="416" customFormat="1" x14ac:dyDescent="0.25">
      <c r="D1201" s="466"/>
      <c r="E1201" s="466"/>
      <c r="F1201" s="462"/>
      <c r="G1201" s="466"/>
    </row>
    <row r="1202" spans="4:7" s="416" customFormat="1" x14ac:dyDescent="0.25">
      <c r="D1202" s="466"/>
      <c r="E1202" s="466"/>
      <c r="F1202" s="462"/>
      <c r="G1202" s="466"/>
    </row>
    <row r="1203" spans="4:7" s="416" customFormat="1" x14ac:dyDescent="0.25">
      <c r="D1203" s="466"/>
      <c r="E1203" s="466"/>
      <c r="F1203" s="462"/>
      <c r="G1203" s="466"/>
    </row>
    <row r="1204" spans="4:7" s="416" customFormat="1" x14ac:dyDescent="0.25">
      <c r="D1204" s="466"/>
      <c r="E1204" s="466"/>
      <c r="F1204" s="462"/>
      <c r="G1204" s="466"/>
    </row>
    <row r="1205" spans="4:7" s="416" customFormat="1" x14ac:dyDescent="0.25">
      <c r="D1205" s="466"/>
      <c r="E1205" s="466"/>
      <c r="F1205" s="462"/>
      <c r="G1205" s="466"/>
    </row>
    <row r="1206" spans="4:7" s="416" customFormat="1" x14ac:dyDescent="0.25">
      <c r="D1206" s="466"/>
      <c r="E1206" s="466"/>
      <c r="F1206" s="462"/>
      <c r="G1206" s="466"/>
    </row>
    <row r="1207" spans="4:7" s="416" customFormat="1" x14ac:dyDescent="0.25">
      <c r="D1207" s="466"/>
      <c r="E1207" s="466"/>
      <c r="F1207" s="462"/>
      <c r="G1207" s="466"/>
    </row>
    <row r="1208" spans="4:7" s="416" customFormat="1" x14ac:dyDescent="0.25">
      <c r="D1208" s="466"/>
      <c r="E1208" s="466"/>
      <c r="F1208" s="462"/>
      <c r="G1208" s="466"/>
    </row>
    <row r="1209" spans="4:7" s="416" customFormat="1" x14ac:dyDescent="0.25">
      <c r="D1209" s="466"/>
      <c r="E1209" s="466"/>
      <c r="F1209" s="462"/>
      <c r="G1209" s="466"/>
    </row>
    <row r="1210" spans="4:7" s="416" customFormat="1" x14ac:dyDescent="0.25">
      <c r="D1210" s="466"/>
      <c r="E1210" s="466"/>
      <c r="F1210" s="462"/>
      <c r="G1210" s="466"/>
    </row>
    <row r="1211" spans="4:7" s="416" customFormat="1" x14ac:dyDescent="0.25">
      <c r="D1211" s="466"/>
      <c r="E1211" s="466"/>
      <c r="F1211" s="462"/>
      <c r="G1211" s="466"/>
    </row>
    <row r="1212" spans="4:7" s="416" customFormat="1" x14ac:dyDescent="0.25">
      <c r="D1212" s="466"/>
      <c r="E1212" s="466"/>
      <c r="F1212" s="462"/>
      <c r="G1212" s="466"/>
    </row>
    <row r="1213" spans="4:7" s="416" customFormat="1" x14ac:dyDescent="0.25">
      <c r="D1213" s="466"/>
      <c r="E1213" s="466"/>
      <c r="F1213" s="462"/>
      <c r="G1213" s="466"/>
    </row>
    <row r="1214" spans="4:7" s="416" customFormat="1" x14ac:dyDescent="0.25">
      <c r="D1214" s="466"/>
      <c r="E1214" s="466"/>
      <c r="F1214" s="462"/>
      <c r="G1214" s="466"/>
    </row>
    <row r="1215" spans="4:7" s="416" customFormat="1" x14ac:dyDescent="0.25">
      <c r="D1215" s="466"/>
      <c r="E1215" s="466"/>
      <c r="F1215" s="462"/>
      <c r="G1215" s="466"/>
    </row>
    <row r="1216" spans="4:7" s="416" customFormat="1" x14ac:dyDescent="0.25">
      <c r="D1216" s="466"/>
      <c r="E1216" s="466"/>
      <c r="F1216" s="462"/>
      <c r="G1216" s="466"/>
    </row>
    <row r="1217" spans="4:7" s="416" customFormat="1" x14ac:dyDescent="0.25">
      <c r="D1217" s="466"/>
      <c r="E1217" s="466"/>
      <c r="F1217" s="462"/>
      <c r="G1217" s="466"/>
    </row>
    <row r="1218" spans="4:7" s="416" customFormat="1" x14ac:dyDescent="0.25">
      <c r="D1218" s="466"/>
      <c r="E1218" s="466"/>
      <c r="F1218" s="462"/>
      <c r="G1218" s="466"/>
    </row>
    <row r="1219" spans="4:7" s="416" customFormat="1" x14ac:dyDescent="0.25">
      <c r="D1219" s="466"/>
      <c r="E1219" s="466"/>
      <c r="F1219" s="462"/>
      <c r="G1219" s="466"/>
    </row>
    <row r="1220" spans="4:7" s="416" customFormat="1" x14ac:dyDescent="0.25">
      <c r="D1220" s="466"/>
      <c r="E1220" s="466"/>
      <c r="F1220" s="462"/>
      <c r="G1220" s="466"/>
    </row>
    <row r="1221" spans="4:7" s="416" customFormat="1" x14ac:dyDescent="0.25">
      <c r="D1221" s="466"/>
      <c r="E1221" s="466"/>
      <c r="F1221" s="462"/>
      <c r="G1221" s="466"/>
    </row>
    <row r="1222" spans="4:7" s="416" customFormat="1" x14ac:dyDescent="0.25">
      <c r="D1222" s="466"/>
      <c r="E1222" s="466"/>
      <c r="F1222" s="462"/>
      <c r="G1222" s="466"/>
    </row>
    <row r="1223" spans="4:7" s="416" customFormat="1" x14ac:dyDescent="0.25">
      <c r="D1223" s="466"/>
      <c r="E1223" s="466"/>
      <c r="F1223" s="462"/>
      <c r="G1223" s="466"/>
    </row>
    <row r="1224" spans="4:7" s="416" customFormat="1" x14ac:dyDescent="0.25">
      <c r="D1224" s="466"/>
      <c r="E1224" s="466"/>
      <c r="F1224" s="462"/>
      <c r="G1224" s="466"/>
    </row>
    <row r="1225" spans="4:7" s="416" customFormat="1" x14ac:dyDescent="0.25">
      <c r="D1225" s="466"/>
      <c r="E1225" s="466"/>
      <c r="F1225" s="462"/>
      <c r="G1225" s="466"/>
    </row>
    <row r="1226" spans="4:7" s="416" customFormat="1" x14ac:dyDescent="0.25">
      <c r="D1226" s="466"/>
      <c r="E1226" s="466"/>
      <c r="F1226" s="462"/>
      <c r="G1226" s="466"/>
    </row>
    <row r="1227" spans="4:7" s="416" customFormat="1" x14ac:dyDescent="0.25">
      <c r="D1227" s="466"/>
      <c r="E1227" s="466"/>
      <c r="F1227" s="462"/>
      <c r="G1227" s="466"/>
    </row>
    <row r="1228" spans="4:7" s="416" customFormat="1" x14ac:dyDescent="0.25">
      <c r="D1228" s="466"/>
      <c r="E1228" s="466"/>
      <c r="F1228" s="462"/>
      <c r="G1228" s="466"/>
    </row>
    <row r="1229" spans="4:7" s="416" customFormat="1" x14ac:dyDescent="0.25">
      <c r="D1229" s="466"/>
      <c r="E1229" s="466"/>
      <c r="F1229" s="462"/>
      <c r="G1229" s="466"/>
    </row>
    <row r="1230" spans="4:7" s="416" customFormat="1" x14ac:dyDescent="0.25">
      <c r="D1230" s="466"/>
      <c r="E1230" s="466"/>
      <c r="F1230" s="462"/>
      <c r="G1230" s="466"/>
    </row>
    <row r="1231" spans="4:7" s="416" customFormat="1" x14ac:dyDescent="0.25">
      <c r="D1231" s="466"/>
      <c r="E1231" s="466"/>
      <c r="F1231" s="462"/>
      <c r="G1231" s="466"/>
    </row>
    <row r="1232" spans="4:7" s="416" customFormat="1" x14ac:dyDescent="0.25">
      <c r="D1232" s="466"/>
      <c r="E1232" s="466"/>
      <c r="F1232" s="462"/>
      <c r="G1232" s="466"/>
    </row>
    <row r="1233" spans="4:7" s="416" customFormat="1" x14ac:dyDescent="0.25">
      <c r="D1233" s="466"/>
      <c r="E1233" s="466"/>
      <c r="F1233" s="462"/>
      <c r="G1233" s="466"/>
    </row>
    <row r="1234" spans="4:7" s="416" customFormat="1" x14ac:dyDescent="0.25">
      <c r="D1234" s="466"/>
      <c r="E1234" s="466"/>
      <c r="F1234" s="462"/>
      <c r="G1234" s="466"/>
    </row>
    <row r="1235" spans="4:7" s="416" customFormat="1" x14ac:dyDescent="0.25">
      <c r="D1235" s="466"/>
      <c r="E1235" s="466"/>
      <c r="F1235" s="462"/>
      <c r="G1235" s="466"/>
    </row>
    <row r="1236" spans="4:7" s="416" customFormat="1" x14ac:dyDescent="0.25">
      <c r="D1236" s="466"/>
      <c r="E1236" s="466"/>
      <c r="F1236" s="462"/>
      <c r="G1236" s="466"/>
    </row>
    <row r="1237" spans="4:7" s="416" customFormat="1" x14ac:dyDescent="0.25">
      <c r="D1237" s="466"/>
      <c r="E1237" s="466"/>
      <c r="F1237" s="462"/>
      <c r="G1237" s="466"/>
    </row>
    <row r="1238" spans="4:7" s="416" customFormat="1" x14ac:dyDescent="0.25">
      <c r="D1238" s="466"/>
      <c r="E1238" s="466"/>
      <c r="F1238" s="462"/>
      <c r="G1238" s="466"/>
    </row>
    <row r="1239" spans="4:7" s="416" customFormat="1" x14ac:dyDescent="0.25">
      <c r="D1239" s="466"/>
      <c r="E1239" s="466"/>
      <c r="F1239" s="462"/>
      <c r="G1239" s="466"/>
    </row>
    <row r="1240" spans="4:7" s="416" customFormat="1" x14ac:dyDescent="0.25">
      <c r="D1240" s="466"/>
      <c r="E1240" s="466"/>
      <c r="F1240" s="462"/>
      <c r="G1240" s="466"/>
    </row>
    <row r="1241" spans="4:7" s="416" customFormat="1" x14ac:dyDescent="0.25">
      <c r="D1241" s="466"/>
      <c r="E1241" s="466"/>
      <c r="F1241" s="462"/>
      <c r="G1241" s="466"/>
    </row>
    <row r="1242" spans="4:7" s="416" customFormat="1" x14ac:dyDescent="0.25">
      <c r="D1242" s="466"/>
      <c r="E1242" s="466"/>
      <c r="F1242" s="462"/>
      <c r="G1242" s="466"/>
    </row>
    <row r="1243" spans="4:7" s="416" customFormat="1" x14ac:dyDescent="0.25">
      <c r="D1243" s="466"/>
      <c r="E1243" s="466"/>
      <c r="F1243" s="462"/>
      <c r="G1243" s="466"/>
    </row>
    <row r="1244" spans="4:7" s="416" customFormat="1" x14ac:dyDescent="0.25">
      <c r="D1244" s="466"/>
      <c r="E1244" s="466"/>
      <c r="F1244" s="462"/>
      <c r="G1244" s="466"/>
    </row>
    <row r="1245" spans="4:7" s="416" customFormat="1" x14ac:dyDescent="0.25">
      <c r="D1245" s="466"/>
      <c r="E1245" s="466"/>
      <c r="F1245" s="462"/>
      <c r="G1245" s="466"/>
    </row>
    <row r="1246" spans="4:7" s="416" customFormat="1" x14ac:dyDescent="0.25">
      <c r="D1246" s="466"/>
      <c r="E1246" s="466"/>
      <c r="F1246" s="462"/>
      <c r="G1246" s="466"/>
    </row>
    <row r="1247" spans="4:7" s="416" customFormat="1" x14ac:dyDescent="0.25">
      <c r="D1247" s="466"/>
      <c r="E1247" s="466"/>
      <c r="F1247" s="462"/>
      <c r="G1247" s="466"/>
    </row>
    <row r="1248" spans="4:7" s="416" customFormat="1" x14ac:dyDescent="0.25">
      <c r="D1248" s="466"/>
      <c r="E1248" s="466"/>
      <c r="F1248" s="462"/>
      <c r="G1248" s="466"/>
    </row>
    <row r="1249" spans="4:7" s="416" customFormat="1" x14ac:dyDescent="0.25">
      <c r="D1249" s="466"/>
      <c r="E1249" s="466"/>
      <c r="F1249" s="462"/>
      <c r="G1249" s="466"/>
    </row>
    <row r="1250" spans="4:7" s="416" customFormat="1" x14ac:dyDescent="0.25">
      <c r="D1250" s="466"/>
      <c r="E1250" s="466"/>
      <c r="F1250" s="462"/>
      <c r="G1250" s="466"/>
    </row>
    <row r="1251" spans="4:7" s="416" customFormat="1" x14ac:dyDescent="0.25">
      <c r="D1251" s="466"/>
      <c r="E1251" s="466"/>
      <c r="F1251" s="462"/>
      <c r="G1251" s="466"/>
    </row>
    <row r="1252" spans="4:7" s="416" customFormat="1" x14ac:dyDescent="0.25">
      <c r="D1252" s="466"/>
      <c r="E1252" s="466"/>
      <c r="F1252" s="462"/>
      <c r="G1252" s="466"/>
    </row>
    <row r="1253" spans="4:7" s="416" customFormat="1" x14ac:dyDescent="0.25">
      <c r="D1253" s="466"/>
      <c r="E1253" s="466"/>
      <c r="F1253" s="462"/>
      <c r="G1253" s="466"/>
    </row>
    <row r="1254" spans="4:7" s="416" customFormat="1" x14ac:dyDescent="0.25">
      <c r="D1254" s="466"/>
      <c r="E1254" s="466"/>
      <c r="F1254" s="462"/>
      <c r="G1254" s="466"/>
    </row>
    <row r="1255" spans="4:7" s="416" customFormat="1" x14ac:dyDescent="0.25">
      <c r="D1255" s="466"/>
      <c r="E1255" s="466"/>
      <c r="F1255" s="462"/>
      <c r="G1255" s="466"/>
    </row>
    <row r="1256" spans="4:7" s="416" customFormat="1" x14ac:dyDescent="0.25">
      <c r="D1256" s="466"/>
      <c r="E1256" s="466"/>
      <c r="F1256" s="462"/>
      <c r="G1256" s="466"/>
    </row>
    <row r="1257" spans="4:7" s="416" customFormat="1" x14ac:dyDescent="0.25">
      <c r="D1257" s="466"/>
      <c r="E1257" s="466"/>
      <c r="F1257" s="462"/>
      <c r="G1257" s="466"/>
    </row>
    <row r="1258" spans="4:7" s="416" customFormat="1" x14ac:dyDescent="0.25">
      <c r="D1258" s="466"/>
      <c r="E1258" s="466"/>
      <c r="F1258" s="462"/>
      <c r="G1258" s="466"/>
    </row>
    <row r="1259" spans="4:7" s="416" customFormat="1" x14ac:dyDescent="0.25">
      <c r="D1259" s="466"/>
      <c r="E1259" s="466"/>
      <c r="F1259" s="462"/>
      <c r="G1259" s="466"/>
    </row>
    <row r="1260" spans="4:7" s="416" customFormat="1" x14ac:dyDescent="0.25">
      <c r="D1260" s="466"/>
      <c r="E1260" s="466"/>
      <c r="F1260" s="462"/>
      <c r="G1260" s="466"/>
    </row>
    <row r="1261" spans="4:7" s="416" customFormat="1" x14ac:dyDescent="0.25">
      <c r="D1261" s="466"/>
      <c r="E1261" s="466"/>
      <c r="F1261" s="462"/>
      <c r="G1261" s="466"/>
    </row>
    <row r="1262" spans="4:7" s="416" customFormat="1" x14ac:dyDescent="0.25">
      <c r="D1262" s="466"/>
      <c r="E1262" s="466"/>
      <c r="F1262" s="462"/>
      <c r="G1262" s="466"/>
    </row>
    <row r="1263" spans="4:7" s="416" customFormat="1" x14ac:dyDescent="0.25">
      <c r="D1263" s="466"/>
      <c r="E1263" s="466"/>
      <c r="F1263" s="462"/>
      <c r="G1263" s="466"/>
    </row>
    <row r="1264" spans="4:7" s="416" customFormat="1" x14ac:dyDescent="0.25">
      <c r="D1264" s="466"/>
      <c r="E1264" s="466"/>
      <c r="F1264" s="462"/>
      <c r="G1264" s="466"/>
    </row>
    <row r="1265" spans="4:7" s="416" customFormat="1" x14ac:dyDescent="0.25">
      <c r="D1265" s="466"/>
      <c r="E1265" s="466"/>
      <c r="F1265" s="462"/>
      <c r="G1265" s="466"/>
    </row>
    <row r="1266" spans="4:7" s="416" customFormat="1" x14ac:dyDescent="0.25">
      <c r="D1266" s="466"/>
      <c r="E1266" s="466"/>
      <c r="F1266" s="462"/>
      <c r="G1266" s="466"/>
    </row>
    <row r="1267" spans="4:7" s="416" customFormat="1" x14ac:dyDescent="0.25">
      <c r="D1267" s="466"/>
      <c r="E1267" s="466"/>
      <c r="F1267" s="462"/>
      <c r="G1267" s="466"/>
    </row>
    <row r="1268" spans="4:7" s="416" customFormat="1" x14ac:dyDescent="0.25">
      <c r="D1268" s="466"/>
      <c r="E1268" s="466"/>
      <c r="F1268" s="462"/>
      <c r="G1268" s="466"/>
    </row>
    <row r="1269" spans="4:7" s="416" customFormat="1" x14ac:dyDescent="0.25">
      <c r="D1269" s="466"/>
      <c r="E1269" s="466"/>
      <c r="F1269" s="462"/>
      <c r="G1269" s="466"/>
    </row>
    <row r="1270" spans="4:7" s="416" customFormat="1" x14ac:dyDescent="0.25">
      <c r="D1270" s="466"/>
      <c r="E1270" s="466"/>
      <c r="F1270" s="462"/>
      <c r="G1270" s="466"/>
    </row>
    <row r="1271" spans="4:7" s="416" customFormat="1" x14ac:dyDescent="0.25">
      <c r="D1271" s="466"/>
      <c r="E1271" s="466"/>
      <c r="F1271" s="462"/>
      <c r="G1271" s="466"/>
    </row>
    <row r="1272" spans="4:7" s="416" customFormat="1" x14ac:dyDescent="0.25">
      <c r="D1272" s="466"/>
      <c r="E1272" s="466"/>
      <c r="F1272" s="462"/>
      <c r="G1272" s="466"/>
    </row>
    <row r="1273" spans="4:7" s="416" customFormat="1" x14ac:dyDescent="0.25">
      <c r="D1273" s="466"/>
      <c r="E1273" s="466"/>
      <c r="F1273" s="462"/>
      <c r="G1273" s="466"/>
    </row>
    <row r="1274" spans="4:7" s="416" customFormat="1" x14ac:dyDescent="0.25">
      <c r="D1274" s="466"/>
      <c r="E1274" s="466"/>
      <c r="F1274" s="462"/>
      <c r="G1274" s="466"/>
    </row>
    <row r="1275" spans="4:7" s="416" customFormat="1" x14ac:dyDescent="0.25">
      <c r="D1275" s="466"/>
      <c r="E1275" s="466"/>
      <c r="F1275" s="462"/>
      <c r="G1275" s="466"/>
    </row>
    <row r="1276" spans="4:7" s="416" customFormat="1" x14ac:dyDescent="0.25">
      <c r="D1276" s="466"/>
      <c r="E1276" s="466"/>
      <c r="F1276" s="462"/>
      <c r="G1276" s="466"/>
    </row>
    <row r="1277" spans="4:7" s="416" customFormat="1" x14ac:dyDescent="0.25">
      <c r="D1277" s="466"/>
      <c r="E1277" s="466"/>
      <c r="F1277" s="462"/>
      <c r="G1277" s="466"/>
    </row>
    <row r="1278" spans="4:7" s="416" customFormat="1" x14ac:dyDescent="0.25">
      <c r="D1278" s="466"/>
      <c r="E1278" s="466"/>
      <c r="F1278" s="462"/>
      <c r="G1278" s="466"/>
    </row>
    <row r="1279" spans="4:7" s="416" customFormat="1" x14ac:dyDescent="0.25">
      <c r="D1279" s="466"/>
      <c r="E1279" s="466"/>
      <c r="F1279" s="462"/>
      <c r="G1279" s="466"/>
    </row>
    <row r="1280" spans="4:7" s="416" customFormat="1" x14ac:dyDescent="0.25">
      <c r="D1280" s="466"/>
      <c r="E1280" s="466"/>
      <c r="F1280" s="462"/>
      <c r="G1280" s="466"/>
    </row>
    <row r="1281" spans="4:7" s="416" customFormat="1" x14ac:dyDescent="0.25">
      <c r="D1281" s="466"/>
      <c r="E1281" s="466"/>
      <c r="F1281" s="462"/>
      <c r="G1281" s="466"/>
    </row>
    <row r="1282" spans="4:7" s="416" customFormat="1" x14ac:dyDescent="0.25">
      <c r="D1282" s="466"/>
      <c r="E1282" s="466"/>
      <c r="F1282" s="462"/>
      <c r="G1282" s="466"/>
    </row>
    <row r="1283" spans="4:7" s="416" customFormat="1" x14ac:dyDescent="0.25">
      <c r="D1283" s="466"/>
      <c r="E1283" s="466"/>
      <c r="F1283" s="462"/>
      <c r="G1283" s="466"/>
    </row>
    <row r="1284" spans="4:7" s="416" customFormat="1" x14ac:dyDescent="0.25">
      <c r="D1284" s="466"/>
      <c r="E1284" s="466"/>
      <c r="F1284" s="462"/>
      <c r="G1284" s="466"/>
    </row>
    <row r="1285" spans="4:7" s="416" customFormat="1" x14ac:dyDescent="0.25">
      <c r="D1285" s="466"/>
      <c r="E1285" s="466"/>
      <c r="F1285" s="462"/>
      <c r="G1285" s="466"/>
    </row>
    <row r="1286" spans="4:7" s="416" customFormat="1" x14ac:dyDescent="0.25">
      <c r="D1286" s="466"/>
      <c r="E1286" s="466"/>
      <c r="F1286" s="462"/>
      <c r="G1286" s="466"/>
    </row>
    <row r="1287" spans="4:7" s="416" customFormat="1" x14ac:dyDescent="0.25">
      <c r="D1287" s="466"/>
      <c r="E1287" s="466"/>
      <c r="F1287" s="462"/>
      <c r="G1287" s="466"/>
    </row>
    <row r="1288" spans="4:7" s="416" customFormat="1" x14ac:dyDescent="0.25">
      <c r="D1288" s="466"/>
      <c r="E1288" s="466"/>
      <c r="F1288" s="462"/>
      <c r="G1288" s="466"/>
    </row>
    <row r="1289" spans="4:7" s="416" customFormat="1" x14ac:dyDescent="0.25">
      <c r="D1289" s="466"/>
      <c r="E1289" s="466"/>
      <c r="F1289" s="462"/>
      <c r="G1289" s="466"/>
    </row>
    <row r="1290" spans="4:7" s="416" customFormat="1" x14ac:dyDescent="0.25">
      <c r="D1290" s="466"/>
      <c r="E1290" s="466"/>
      <c r="F1290" s="462"/>
      <c r="G1290" s="466"/>
    </row>
    <row r="1291" spans="4:7" s="416" customFormat="1" x14ac:dyDescent="0.25">
      <c r="D1291" s="466"/>
      <c r="E1291" s="466"/>
      <c r="F1291" s="462"/>
      <c r="G1291" s="466"/>
    </row>
    <row r="1292" spans="4:7" s="416" customFormat="1" x14ac:dyDescent="0.25">
      <c r="D1292" s="466"/>
      <c r="E1292" s="466"/>
      <c r="F1292" s="462"/>
      <c r="G1292" s="466"/>
    </row>
    <row r="1293" spans="4:7" s="416" customFormat="1" x14ac:dyDescent="0.25">
      <c r="D1293" s="466"/>
      <c r="E1293" s="466"/>
      <c r="F1293" s="462"/>
      <c r="G1293" s="466"/>
    </row>
    <row r="1294" spans="4:7" s="416" customFormat="1" x14ac:dyDescent="0.25">
      <c r="D1294" s="466"/>
      <c r="E1294" s="466"/>
      <c r="F1294" s="462"/>
      <c r="G1294" s="466"/>
    </row>
    <row r="1295" spans="4:7" s="416" customFormat="1" x14ac:dyDescent="0.25">
      <c r="D1295" s="466"/>
      <c r="E1295" s="466"/>
      <c r="F1295" s="462"/>
      <c r="G1295" s="466"/>
    </row>
    <row r="1296" spans="4:7" s="416" customFormat="1" x14ac:dyDescent="0.25">
      <c r="D1296" s="466"/>
      <c r="E1296" s="466"/>
      <c r="F1296" s="462"/>
      <c r="G1296" s="466"/>
    </row>
    <row r="1297" spans="4:7" s="416" customFormat="1" x14ac:dyDescent="0.25">
      <c r="D1297" s="466"/>
      <c r="E1297" s="466"/>
      <c r="F1297" s="462"/>
      <c r="G1297" s="466"/>
    </row>
    <row r="1298" spans="4:7" s="416" customFormat="1" x14ac:dyDescent="0.25">
      <c r="D1298" s="466"/>
      <c r="E1298" s="466"/>
      <c r="F1298" s="462"/>
      <c r="G1298" s="466"/>
    </row>
    <row r="1299" spans="4:7" s="416" customFormat="1" x14ac:dyDescent="0.25">
      <c r="D1299" s="466"/>
      <c r="E1299" s="466"/>
      <c r="F1299" s="462"/>
      <c r="G1299" s="466"/>
    </row>
    <row r="1300" spans="4:7" s="416" customFormat="1" x14ac:dyDescent="0.25">
      <c r="D1300" s="466"/>
      <c r="E1300" s="466"/>
      <c r="F1300" s="462"/>
      <c r="G1300" s="466"/>
    </row>
    <row r="1301" spans="4:7" s="416" customFormat="1" x14ac:dyDescent="0.25">
      <c r="D1301" s="466"/>
      <c r="E1301" s="466"/>
      <c r="F1301" s="462"/>
      <c r="G1301" s="466"/>
    </row>
    <row r="1302" spans="4:7" s="416" customFormat="1" x14ac:dyDescent="0.25">
      <c r="D1302" s="466"/>
      <c r="E1302" s="466"/>
      <c r="F1302" s="462"/>
      <c r="G1302" s="466"/>
    </row>
    <row r="1303" spans="4:7" s="416" customFormat="1" x14ac:dyDescent="0.25">
      <c r="D1303" s="466"/>
      <c r="E1303" s="466"/>
      <c r="F1303" s="462"/>
      <c r="G1303" s="466"/>
    </row>
    <row r="1304" spans="4:7" s="416" customFormat="1" x14ac:dyDescent="0.25">
      <c r="D1304" s="466"/>
      <c r="E1304" s="466"/>
      <c r="F1304" s="462"/>
      <c r="G1304" s="466"/>
    </row>
    <row r="1305" spans="4:7" s="416" customFormat="1" x14ac:dyDescent="0.25">
      <c r="D1305" s="466"/>
      <c r="E1305" s="466"/>
      <c r="F1305" s="462"/>
      <c r="G1305" s="466"/>
    </row>
    <row r="1306" spans="4:7" s="416" customFormat="1" x14ac:dyDescent="0.25">
      <c r="D1306" s="466"/>
      <c r="E1306" s="466"/>
      <c r="F1306" s="462"/>
      <c r="G1306" s="466"/>
    </row>
    <row r="1307" spans="4:7" s="416" customFormat="1" x14ac:dyDescent="0.25">
      <c r="D1307" s="466"/>
      <c r="E1307" s="466"/>
      <c r="F1307" s="462"/>
      <c r="G1307" s="466"/>
    </row>
    <row r="1308" spans="4:7" s="416" customFormat="1" x14ac:dyDescent="0.25">
      <c r="D1308" s="466"/>
      <c r="E1308" s="466"/>
      <c r="F1308" s="462"/>
      <c r="G1308" s="466"/>
    </row>
    <row r="1309" spans="4:7" s="416" customFormat="1" x14ac:dyDescent="0.25">
      <c r="D1309" s="466"/>
      <c r="E1309" s="466"/>
      <c r="F1309" s="462"/>
      <c r="G1309" s="466"/>
    </row>
    <row r="1310" spans="4:7" s="416" customFormat="1" x14ac:dyDescent="0.25">
      <c r="D1310" s="466"/>
      <c r="E1310" s="466"/>
      <c r="F1310" s="462"/>
      <c r="G1310" s="466"/>
    </row>
    <row r="1311" spans="4:7" s="416" customFormat="1" x14ac:dyDescent="0.25">
      <c r="D1311" s="466"/>
      <c r="E1311" s="466"/>
      <c r="F1311" s="462"/>
      <c r="G1311" s="466"/>
    </row>
    <row r="1312" spans="4:7" s="416" customFormat="1" x14ac:dyDescent="0.25">
      <c r="D1312" s="466"/>
      <c r="E1312" s="466"/>
      <c r="F1312" s="462"/>
      <c r="G1312" s="466"/>
    </row>
    <row r="1313" spans="2:10" s="416" customFormat="1" x14ac:dyDescent="0.25">
      <c r="B1313" s="464"/>
      <c r="C1313" s="464"/>
      <c r="D1313" s="466"/>
      <c r="E1313" s="466"/>
      <c r="F1313" s="462"/>
      <c r="G1313" s="466"/>
      <c r="H1313" s="464"/>
      <c r="I1313" s="464"/>
      <c r="J1313" s="464"/>
    </row>
    <row r="1314" spans="2:10" s="416" customFormat="1" x14ac:dyDescent="0.25">
      <c r="B1314" s="464"/>
      <c r="C1314" s="464"/>
      <c r="D1314" s="466"/>
      <c r="E1314" s="466"/>
      <c r="F1314" s="462"/>
      <c r="G1314" s="466"/>
      <c r="H1314" s="464"/>
      <c r="I1314" s="464"/>
      <c r="J1314" s="464"/>
    </row>
    <row r="1315" spans="2:10" s="416" customFormat="1" x14ac:dyDescent="0.25">
      <c r="B1315" s="464"/>
      <c r="C1315" s="464"/>
      <c r="D1315" s="466"/>
      <c r="E1315" s="466"/>
      <c r="F1315" s="462"/>
      <c r="G1315" s="466"/>
      <c r="H1315" s="464"/>
      <c r="I1315" s="464"/>
      <c r="J1315" s="464"/>
    </row>
    <row r="1316" spans="2:10" s="416" customFormat="1" x14ac:dyDescent="0.25">
      <c r="B1316" s="464"/>
      <c r="C1316" s="464"/>
      <c r="D1316" s="466"/>
      <c r="E1316" s="466"/>
      <c r="F1316" s="462"/>
      <c r="G1316" s="466"/>
      <c r="H1316" s="464"/>
      <c r="I1316" s="464"/>
      <c r="J1316" s="464"/>
    </row>
    <row r="1317" spans="2:10" s="416" customFormat="1" x14ac:dyDescent="0.25">
      <c r="B1317" s="464"/>
      <c r="C1317" s="464"/>
      <c r="D1317" s="466"/>
      <c r="E1317" s="466"/>
      <c r="F1317" s="462"/>
      <c r="G1317" s="466"/>
      <c r="H1317" s="464"/>
      <c r="I1317" s="464"/>
      <c r="J1317" s="464"/>
    </row>
    <row r="1318" spans="2:10" s="416" customFormat="1" x14ac:dyDescent="0.25">
      <c r="B1318" s="464"/>
      <c r="C1318" s="464"/>
      <c r="D1318" s="466"/>
      <c r="E1318" s="466"/>
      <c r="F1318" s="462"/>
      <c r="G1318" s="466"/>
      <c r="H1318" s="464"/>
      <c r="I1318" s="464"/>
      <c r="J1318" s="464"/>
    </row>
    <row r="1319" spans="2:10" s="416" customFormat="1" x14ac:dyDescent="0.25">
      <c r="B1319" s="464"/>
      <c r="C1319" s="464"/>
      <c r="D1319" s="466"/>
      <c r="E1319" s="466"/>
      <c r="F1319" s="462"/>
      <c r="G1319" s="466"/>
      <c r="H1319" s="464"/>
      <c r="I1319" s="464"/>
      <c r="J1319" s="464"/>
    </row>
    <row r="1320" spans="2:10" s="416" customFormat="1" x14ac:dyDescent="0.25">
      <c r="B1320" s="464"/>
      <c r="C1320" s="464"/>
      <c r="D1320" s="466"/>
      <c r="E1320" s="466"/>
      <c r="F1320" s="462"/>
      <c r="G1320" s="466"/>
      <c r="H1320" s="464"/>
      <c r="I1320" s="464"/>
      <c r="J1320" s="464"/>
    </row>
    <row r="1321" spans="2:10" s="416" customFormat="1" x14ac:dyDescent="0.25">
      <c r="B1321" s="464"/>
      <c r="C1321" s="464"/>
      <c r="D1321" s="466"/>
      <c r="E1321" s="466"/>
      <c r="F1321" s="462"/>
      <c r="G1321" s="466"/>
      <c r="H1321" s="464"/>
      <c r="I1321" s="464"/>
      <c r="J1321" s="464"/>
    </row>
    <row r="1322" spans="2:10" s="416" customFormat="1" x14ac:dyDescent="0.25">
      <c r="B1322" s="464"/>
      <c r="C1322" s="464"/>
      <c r="D1322" s="466"/>
      <c r="E1322" s="466"/>
      <c r="F1322" s="462"/>
      <c r="G1322" s="466"/>
      <c r="H1322" s="464"/>
      <c r="I1322" s="464"/>
      <c r="J1322" s="464"/>
    </row>
    <row r="1323" spans="2:10" s="416" customFormat="1" x14ac:dyDescent="0.25">
      <c r="B1323" s="464"/>
      <c r="C1323" s="464"/>
      <c r="D1323" s="466"/>
      <c r="E1323" s="466"/>
      <c r="F1323" s="462"/>
      <c r="G1323" s="466"/>
      <c r="H1323" s="464"/>
      <c r="I1323" s="464"/>
      <c r="J1323" s="464"/>
    </row>
    <row r="1324" spans="2:10" s="416" customFormat="1" x14ac:dyDescent="0.25">
      <c r="B1324" s="464"/>
      <c r="C1324" s="464"/>
      <c r="D1324" s="466"/>
      <c r="E1324" s="466"/>
      <c r="F1324" s="462"/>
      <c r="G1324" s="466"/>
      <c r="H1324" s="464"/>
      <c r="I1324" s="464"/>
      <c r="J1324" s="464"/>
    </row>
    <row r="1325" spans="2:10" x14ac:dyDescent="0.25">
      <c r="B1325" s="464"/>
      <c r="C1325" s="464"/>
      <c r="D1325" s="466"/>
      <c r="E1325" s="466"/>
      <c r="F1325" s="462"/>
      <c r="G1325" s="466"/>
      <c r="H1325" s="464"/>
      <c r="I1325" s="464"/>
      <c r="J1325" s="464"/>
    </row>
    <row r="1326" spans="2:10" x14ac:dyDescent="0.25">
      <c r="B1326" s="464"/>
      <c r="C1326" s="464"/>
      <c r="D1326" s="466"/>
      <c r="E1326" s="466"/>
      <c r="F1326" s="462"/>
      <c r="G1326" s="466"/>
      <c r="H1326" s="464"/>
      <c r="I1326" s="464"/>
      <c r="J1326" s="464"/>
    </row>
    <row r="1327" spans="2:10" x14ac:dyDescent="0.25">
      <c r="B1327" s="464"/>
      <c r="C1327" s="464"/>
      <c r="D1327" s="466"/>
      <c r="E1327" s="466"/>
      <c r="F1327" s="462"/>
      <c r="G1327" s="466"/>
      <c r="H1327" s="464"/>
      <c r="I1327" s="464"/>
      <c r="J1327" s="464"/>
    </row>
    <row r="1328" spans="2:10" x14ac:dyDescent="0.25">
      <c r="B1328" s="464"/>
      <c r="C1328" s="464"/>
      <c r="D1328" s="466"/>
      <c r="E1328" s="466"/>
      <c r="F1328" s="462"/>
      <c r="G1328" s="466"/>
      <c r="H1328" s="464"/>
      <c r="I1328" s="464"/>
      <c r="J1328" s="464"/>
    </row>
    <row r="1329" spans="2:10" x14ac:dyDescent="0.25">
      <c r="B1329" s="464"/>
      <c r="C1329" s="464"/>
      <c r="D1329" s="466"/>
      <c r="E1329" s="466"/>
      <c r="F1329" s="462"/>
      <c r="G1329" s="466"/>
      <c r="H1329" s="464"/>
      <c r="I1329" s="464"/>
      <c r="J1329" s="464"/>
    </row>
    <row r="1330" spans="2:10" x14ac:dyDescent="0.25">
      <c r="B1330" s="464"/>
      <c r="C1330" s="464"/>
      <c r="D1330" s="466"/>
      <c r="E1330" s="466"/>
      <c r="F1330" s="462"/>
      <c r="G1330" s="466"/>
      <c r="H1330" s="464"/>
      <c r="I1330" s="464"/>
      <c r="J1330" s="464"/>
    </row>
    <row r="1331" spans="2:10" x14ac:dyDescent="0.25">
      <c r="B1331" s="464"/>
      <c r="C1331" s="464"/>
      <c r="D1331" s="466"/>
      <c r="E1331" s="466"/>
      <c r="F1331" s="462"/>
      <c r="G1331" s="466"/>
      <c r="H1331" s="464"/>
      <c r="I1331" s="464"/>
      <c r="J1331" s="464"/>
    </row>
    <row r="1332" spans="2:10" x14ac:dyDescent="0.25">
      <c r="B1332" s="464"/>
      <c r="C1332" s="464"/>
      <c r="D1332" s="466"/>
      <c r="E1332" s="466"/>
      <c r="F1332" s="462"/>
      <c r="G1332" s="466"/>
      <c r="H1332" s="464"/>
      <c r="I1332" s="464"/>
      <c r="J1332" s="464"/>
    </row>
    <row r="1333" spans="2:10" x14ac:dyDescent="0.25">
      <c r="B1333" s="464"/>
      <c r="C1333" s="464"/>
      <c r="D1333" s="466"/>
      <c r="E1333" s="466"/>
      <c r="F1333" s="462"/>
      <c r="G1333" s="466"/>
      <c r="H1333" s="464"/>
      <c r="I1333" s="464"/>
      <c r="J1333" s="464"/>
    </row>
    <row r="1334" spans="2:10" x14ac:dyDescent="0.25">
      <c r="B1334" s="464"/>
      <c r="C1334" s="464"/>
      <c r="D1334" s="466"/>
      <c r="E1334" s="466"/>
      <c r="F1334" s="462"/>
      <c r="G1334" s="466"/>
      <c r="H1334" s="464"/>
      <c r="I1334" s="464"/>
      <c r="J1334" s="464"/>
    </row>
    <row r="1335" spans="2:10" x14ac:dyDescent="0.25">
      <c r="B1335" s="464"/>
      <c r="C1335" s="464"/>
      <c r="D1335" s="466"/>
      <c r="E1335" s="466"/>
      <c r="F1335" s="462"/>
      <c r="G1335" s="466"/>
      <c r="H1335" s="464"/>
      <c r="I1335" s="464"/>
      <c r="J1335" s="464"/>
    </row>
    <row r="1336" spans="2:10" x14ac:dyDescent="0.25">
      <c r="B1336" s="464"/>
      <c r="C1336" s="464"/>
      <c r="D1336" s="466"/>
      <c r="E1336" s="466"/>
      <c r="F1336" s="462"/>
      <c r="G1336" s="466"/>
      <c r="H1336" s="464"/>
      <c r="I1336" s="464"/>
      <c r="J1336" s="464"/>
    </row>
    <row r="1337" spans="2:10" x14ac:dyDescent="0.25">
      <c r="B1337" s="464"/>
      <c r="C1337" s="464"/>
      <c r="D1337" s="466"/>
      <c r="E1337" s="466"/>
      <c r="F1337" s="462"/>
      <c r="G1337" s="466"/>
      <c r="H1337" s="464"/>
      <c r="I1337" s="464"/>
      <c r="J1337" s="464"/>
    </row>
    <row r="1338" spans="2:10" x14ac:dyDescent="0.25">
      <c r="B1338" s="464"/>
      <c r="C1338" s="464"/>
      <c r="D1338" s="466"/>
      <c r="E1338" s="466"/>
      <c r="F1338" s="462"/>
      <c r="G1338" s="466"/>
      <c r="H1338" s="464"/>
      <c r="I1338" s="464"/>
      <c r="J1338" s="464"/>
    </row>
    <row r="1339" spans="2:10" x14ac:dyDescent="0.25">
      <c r="B1339" s="464"/>
      <c r="C1339" s="464"/>
      <c r="D1339" s="466"/>
      <c r="E1339" s="466"/>
      <c r="F1339" s="462"/>
      <c r="G1339" s="466"/>
      <c r="H1339" s="464"/>
      <c r="I1339" s="464"/>
      <c r="J1339" s="464"/>
    </row>
    <row r="1340" spans="2:10" x14ac:dyDescent="0.25">
      <c r="B1340" s="464"/>
      <c r="C1340" s="464"/>
      <c r="D1340" s="466"/>
      <c r="E1340" s="466"/>
      <c r="F1340" s="462"/>
      <c r="G1340" s="466"/>
      <c r="H1340" s="464"/>
      <c r="I1340" s="464"/>
      <c r="J1340" s="464"/>
    </row>
    <row r="1341" spans="2:10" x14ac:dyDescent="0.25">
      <c r="B1341" s="464"/>
      <c r="C1341" s="464"/>
      <c r="D1341" s="466"/>
      <c r="E1341" s="466"/>
      <c r="F1341" s="462"/>
      <c r="G1341" s="466"/>
      <c r="H1341" s="464"/>
      <c r="I1341" s="464"/>
      <c r="J1341" s="464"/>
    </row>
    <row r="1342" spans="2:10" x14ac:dyDescent="0.25">
      <c r="B1342" s="464"/>
      <c r="C1342" s="464"/>
      <c r="D1342" s="466"/>
      <c r="E1342" s="466"/>
      <c r="F1342" s="462"/>
      <c r="G1342" s="466"/>
      <c r="H1342" s="464"/>
      <c r="I1342" s="464"/>
      <c r="J1342" s="464"/>
    </row>
    <row r="1343" spans="2:10" x14ac:dyDescent="0.25">
      <c r="B1343" s="464"/>
      <c r="C1343" s="464"/>
      <c r="D1343" s="466"/>
      <c r="E1343" s="466"/>
      <c r="F1343" s="462"/>
      <c r="G1343" s="466"/>
      <c r="H1343" s="464"/>
      <c r="I1343" s="464"/>
      <c r="J1343" s="464"/>
    </row>
    <row r="1344" spans="2:10" x14ac:dyDescent="0.25">
      <c r="B1344" s="464"/>
      <c r="C1344" s="464"/>
      <c r="D1344" s="466"/>
      <c r="E1344" s="466"/>
      <c r="F1344" s="462"/>
      <c r="G1344" s="466"/>
      <c r="H1344" s="464"/>
      <c r="I1344" s="464"/>
      <c r="J1344" s="464"/>
    </row>
    <row r="1345" spans="2:10" x14ac:dyDescent="0.25">
      <c r="B1345" s="464"/>
      <c r="C1345" s="464"/>
      <c r="D1345" s="466"/>
      <c r="E1345" s="466"/>
      <c r="F1345" s="462"/>
      <c r="G1345" s="466"/>
      <c r="H1345" s="464"/>
      <c r="I1345" s="464"/>
      <c r="J1345" s="464"/>
    </row>
    <row r="1346" spans="2:10" x14ac:dyDescent="0.25">
      <c r="B1346" s="464"/>
      <c r="C1346" s="464"/>
      <c r="D1346" s="466"/>
      <c r="E1346" s="466"/>
      <c r="F1346" s="462"/>
      <c r="G1346" s="466"/>
      <c r="H1346" s="464"/>
      <c r="I1346" s="464"/>
      <c r="J1346" s="464"/>
    </row>
    <row r="1347" spans="2:10" x14ac:dyDescent="0.25">
      <c r="B1347" s="464"/>
      <c r="C1347" s="464"/>
      <c r="D1347" s="466"/>
      <c r="E1347" s="466"/>
      <c r="F1347" s="462"/>
      <c r="G1347" s="466"/>
      <c r="H1347" s="464"/>
      <c r="I1347" s="464"/>
      <c r="J1347" s="464"/>
    </row>
    <row r="1348" spans="2:10" x14ac:dyDescent="0.25">
      <c r="B1348" s="464"/>
      <c r="C1348" s="464"/>
      <c r="D1348" s="466"/>
      <c r="E1348" s="466"/>
      <c r="F1348" s="462"/>
      <c r="G1348" s="466"/>
      <c r="H1348" s="464"/>
      <c r="I1348" s="464"/>
      <c r="J1348" s="464"/>
    </row>
    <row r="1349" spans="2:10" x14ac:dyDescent="0.25">
      <c r="B1349" s="464"/>
      <c r="C1349" s="464"/>
      <c r="D1349" s="466"/>
      <c r="E1349" s="466"/>
      <c r="F1349" s="462"/>
      <c r="G1349" s="466"/>
      <c r="H1349" s="464"/>
      <c r="I1349" s="464"/>
      <c r="J1349" s="464"/>
    </row>
    <row r="1350" spans="2:10" x14ac:dyDescent="0.25">
      <c r="B1350" s="464"/>
      <c r="C1350" s="464"/>
      <c r="D1350" s="466"/>
      <c r="E1350" s="466"/>
      <c r="F1350" s="462"/>
      <c r="G1350" s="466"/>
      <c r="H1350" s="464"/>
      <c r="I1350" s="464"/>
      <c r="J1350" s="464"/>
    </row>
    <row r="1351" spans="2:10" x14ac:dyDescent="0.25">
      <c r="B1351" s="464"/>
      <c r="C1351" s="464"/>
      <c r="D1351" s="466"/>
      <c r="E1351" s="466"/>
      <c r="F1351" s="462"/>
      <c r="G1351" s="466"/>
      <c r="H1351" s="464"/>
      <c r="I1351" s="464"/>
      <c r="J1351" s="464"/>
    </row>
    <row r="1352" spans="2:10" x14ac:dyDescent="0.25">
      <c r="B1352" s="464"/>
      <c r="C1352" s="464"/>
      <c r="D1352" s="466"/>
      <c r="E1352" s="466"/>
      <c r="F1352" s="462"/>
      <c r="G1352" s="466"/>
      <c r="H1352" s="464"/>
      <c r="I1352" s="464"/>
      <c r="J1352" s="464"/>
    </row>
    <row r="1353" spans="2:10" x14ac:dyDescent="0.25">
      <c r="B1353" s="464"/>
      <c r="C1353" s="464"/>
      <c r="D1353" s="466"/>
      <c r="E1353" s="466"/>
      <c r="F1353" s="462"/>
      <c r="G1353" s="466"/>
      <c r="H1353" s="464"/>
      <c r="I1353" s="464"/>
      <c r="J1353" s="464"/>
    </row>
    <row r="1354" spans="2:10" x14ac:dyDescent="0.25">
      <c r="B1354" s="464"/>
      <c r="C1354" s="464"/>
      <c r="D1354" s="466"/>
      <c r="E1354" s="466"/>
      <c r="F1354" s="462"/>
      <c r="G1354" s="466"/>
      <c r="H1354" s="464"/>
      <c r="I1354" s="464"/>
      <c r="J1354" s="464"/>
    </row>
  </sheetData>
  <sheetProtection algorithmName="SHA-512" hashValue="v4xPSIM24Ultngg4xl1loZXn3X+CrzK1Lqibmkbkgku1HKYQMzHEVO2qfNHg6r1cid5AOFZEFzDL2KZoc4wDrw==" saltValue="KndjPB52eCluTm0F5oSK6g==" spinCount="100000" sheet="1" objects="1" scenarios="1"/>
  <mergeCells count="65">
    <mergeCell ref="P31:R31"/>
    <mergeCell ref="P32:R32"/>
    <mergeCell ref="P33:R33"/>
    <mergeCell ref="P34:R34"/>
    <mergeCell ref="P35:R35"/>
    <mergeCell ref="K33:M33"/>
    <mergeCell ref="K34:M34"/>
    <mergeCell ref="K35:M35"/>
    <mergeCell ref="K31:M31"/>
    <mergeCell ref="K32:M32"/>
    <mergeCell ref="E31:H31"/>
    <mergeCell ref="E32:I33"/>
    <mergeCell ref="E34:H34"/>
    <mergeCell ref="E35:H35"/>
    <mergeCell ref="B3:C3"/>
    <mergeCell ref="B8:B9"/>
    <mergeCell ref="C8:C9"/>
    <mergeCell ref="D8:D9"/>
    <mergeCell ref="E8:E9"/>
    <mergeCell ref="B10:B11"/>
    <mergeCell ref="C10:C11"/>
    <mergeCell ref="D10:D11"/>
    <mergeCell ref="E10:E11"/>
    <mergeCell ref="B12:B13"/>
    <mergeCell ref="C12:C13"/>
    <mergeCell ref="C14:C15"/>
    <mergeCell ref="D12:D13"/>
    <mergeCell ref="E12:E13"/>
    <mergeCell ref="B14:B15"/>
    <mergeCell ref="B22:B23"/>
    <mergeCell ref="C22:C23"/>
    <mergeCell ref="D14:D15"/>
    <mergeCell ref="E14:E15"/>
    <mergeCell ref="B24:B25"/>
    <mergeCell ref="C24:C25"/>
    <mergeCell ref="D24:D27"/>
    <mergeCell ref="E24:E27"/>
    <mergeCell ref="B26:B27"/>
    <mergeCell ref="C26:C27"/>
    <mergeCell ref="B2:C2"/>
    <mergeCell ref="D20:D23"/>
    <mergeCell ref="E20:E23"/>
    <mergeCell ref="F20:F21"/>
    <mergeCell ref="F22:F23"/>
    <mergeCell ref="E2:I4"/>
    <mergeCell ref="B20:B21"/>
    <mergeCell ref="C20:C21"/>
    <mergeCell ref="B16:B17"/>
    <mergeCell ref="C16:C17"/>
    <mergeCell ref="D16:D17"/>
    <mergeCell ref="E16:E17"/>
    <mergeCell ref="B18:B19"/>
    <mergeCell ref="C18:C19"/>
    <mergeCell ref="D18:D19"/>
    <mergeCell ref="E18:E19"/>
    <mergeCell ref="Q20:Q21"/>
    <mergeCell ref="Q22:Q23"/>
    <mergeCell ref="Q24:Q25"/>
    <mergeCell ref="Q26:Q27"/>
    <mergeCell ref="F24:F25"/>
    <mergeCell ref="F26:F27"/>
    <mergeCell ref="L20:L21"/>
    <mergeCell ref="L22:L23"/>
    <mergeCell ref="L24:L25"/>
    <mergeCell ref="L26:L27"/>
  </mergeCells>
  <phoneticPr fontId="65" type="noConversion"/>
  <dataValidations count="7">
    <dataValidation type="whole" allowBlank="1" showInputMessage="1" showErrorMessage="1" error="Die Menge darf nicht größer oder kleiner als die Schätzmenge sein." sqref="F8 F10 F12 F14 F16 F18 F20 F22 F24 F26">
      <formula1>0</formula1>
      <formula2>D8</formula2>
    </dataValidation>
    <dataValidation type="custom" allowBlank="1" showInputMessage="1" showErrorMessage="1" errorTitle="Eingabe nicht möglich!" error="Es kann nur auf Shared oder Dedicated angeboten werden, nicht auf beides." sqref="H22 H24">
      <formula1>COUNTA(H20:H21,H24:H25)=0</formula1>
    </dataValidation>
    <dataValidation type="custom" allowBlank="1" showInputMessage="1" showErrorMessage="1" errorTitle="Eingabe nicht möglich!" error="Es kann nur auf Shared oder Dedicated angeboten werden, nicht auf beides." sqref="H26">
      <formula1>COUNTA(H20:H21,H24,H25)=0</formula1>
    </dataValidation>
    <dataValidation type="custom" allowBlank="1" showInputMessage="1" showErrorMessage="1" errorTitle="Eingabe nicht möglich!" error="Es kann nur auf Shared oder Dedicated angeboten werden, nicht auf beides." sqref="H23 H25">
      <formula1>COUNTA(H20:H21,H24:H25)=0</formula1>
    </dataValidation>
    <dataValidation type="custom" allowBlank="1" showInputMessage="1" showErrorMessage="1" errorTitle="Eingabe nicht möglich!" error="Es kann nur auf Shared oder Dedicated angeboten werden, nicht auf beides." sqref="H27">
      <formula1>COUNTA(H20:H21,H24,H25)=0</formula1>
    </dataValidation>
    <dataValidation type="custom" allowBlank="1" showInputMessage="1" showErrorMessage="1" errorTitle="Eingabe nicht möglich!" error="Es kann nur auf Shared oder Dedicated angeboten werden, nicht auf beides." sqref="H20">
      <formula1>COUNTA(H22:H23,H26:H27)=0</formula1>
    </dataValidation>
    <dataValidation type="custom" allowBlank="1" showInputMessage="1" showErrorMessage="1" errorTitle="Eingabe nicht möglich!" error="Es kann nur auf Shared oder Dedicated angeboten werden, nicht auf beides." sqref="H21">
      <formula1>COUNTA(H22:H23,H26:H27)=0</formula1>
    </dataValidation>
  </dataValidations>
  <pageMargins left="0.11811023622047245" right="0.11811023622047245" top="0.70866141732283472" bottom="0.39370078740157483" header="0.15748031496062992" footer="0.15748031496062992"/>
  <pageSetup paperSize="9" scale="79" pageOrder="overThenDown" orientation="landscape" r:id="rId1"/>
  <headerFooter>
    <oddHeader>&amp;L&amp;G&amp;CAusschreibung
TZB-SAP-2025&amp;RBeschaffung
Vergabe
01-06</oddHeader>
    <oddFooter>&amp;L© BARMER&amp;CSeite &amp;P von &amp;N&amp;RVersion 1.0</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Right="0"/>
    <pageSetUpPr fitToPage="1"/>
  </sheetPr>
  <dimension ref="A1:Z57"/>
  <sheetViews>
    <sheetView zoomScale="85" zoomScaleNormal="85" workbookViewId="0">
      <pane xSplit="6" ySplit="5" topLeftCell="G21" activePane="bottomRight" state="frozen"/>
      <selection pane="topRight" activeCell="E28" sqref="E28"/>
      <selection pane="bottomLeft" activeCell="E28" sqref="E28"/>
      <selection pane="bottomRight" activeCell="Z18" sqref="A18:Z18"/>
    </sheetView>
  </sheetViews>
  <sheetFormatPr baseColWidth="10" defaultColWidth="9.44140625" defaultRowHeight="14.4" outlineLevelRow="2" outlineLevelCol="1" x14ac:dyDescent="0.3"/>
  <cols>
    <col min="1" max="1" width="4.44140625" style="98" customWidth="1"/>
    <col min="2" max="2" width="9.44140625" style="98" customWidth="1" collapsed="1"/>
    <col min="3" max="3" width="28.33203125" style="98" hidden="1" customWidth="1" outlineLevel="1"/>
    <col min="4" max="4" width="28.33203125" style="96" hidden="1" customWidth="1" outlineLevel="1"/>
    <col min="5" max="5" width="40.5546875" style="96" bestFit="1" customWidth="1"/>
    <col min="6" max="6" width="55.44140625" style="98" bestFit="1" customWidth="1"/>
    <col min="7" max="10" width="22.33203125" style="97" customWidth="1"/>
    <col min="11" max="11" width="17.5546875" style="125" customWidth="1"/>
    <col min="12" max="12" width="17.5546875" style="96" customWidth="1"/>
    <col min="13" max="13" width="25.44140625" style="96" bestFit="1" customWidth="1"/>
    <col min="14" max="14" width="25.44140625" style="96" customWidth="1"/>
    <col min="15" max="15" width="17.5546875" style="96" customWidth="1"/>
    <col min="16" max="16" width="30" style="97" bestFit="1" customWidth="1"/>
    <col min="17" max="17" width="9.44140625" style="98"/>
    <col min="18" max="19" width="15.5546875" style="98" customWidth="1"/>
    <col min="20" max="22" width="19.44140625" style="98" customWidth="1"/>
    <col min="23" max="24" width="15.5546875" style="98" customWidth="1"/>
    <col min="25" max="25" width="9.44140625" style="98"/>
    <col min="26" max="26" width="48.33203125" style="98" customWidth="1"/>
    <col min="27" max="16384" width="9.44140625" style="98"/>
  </cols>
  <sheetData>
    <row r="1" spans="2:26" ht="15.6" x14ac:dyDescent="0.3">
      <c r="C1" s="95"/>
      <c r="F1" s="95" t="s">
        <v>33</v>
      </c>
    </row>
    <row r="2" spans="2:26" x14ac:dyDescent="0.3">
      <c r="F2" s="98" t="s">
        <v>807</v>
      </c>
    </row>
    <row r="3" spans="2:26" ht="73.5" customHeight="1" x14ac:dyDescent="0.3">
      <c r="G3" s="168" t="s">
        <v>983</v>
      </c>
      <c r="K3" s="168" t="s">
        <v>984</v>
      </c>
      <c r="O3" s="97"/>
      <c r="P3" s="168" t="s">
        <v>985</v>
      </c>
    </row>
    <row r="4" spans="2:26" s="103" customFormat="1" x14ac:dyDescent="0.3">
      <c r="B4" s="99"/>
      <c r="C4" s="99"/>
      <c r="D4" s="99"/>
      <c r="E4" s="99"/>
      <c r="F4" s="99" t="s">
        <v>986</v>
      </c>
      <c r="G4" s="100"/>
      <c r="H4" s="102"/>
      <c r="I4" s="102"/>
      <c r="J4" s="102"/>
      <c r="K4" s="126"/>
      <c r="L4" s="102"/>
      <c r="M4" s="121"/>
      <c r="N4" s="121"/>
      <c r="O4" s="121"/>
      <c r="P4" s="101"/>
      <c r="R4" s="88"/>
      <c r="S4" s="88"/>
      <c r="T4" s="88" t="s">
        <v>987</v>
      </c>
      <c r="U4" s="88" t="s">
        <v>987</v>
      </c>
      <c r="V4" s="88" t="s">
        <v>988</v>
      </c>
      <c r="W4" s="88"/>
      <c r="X4" s="88"/>
      <c r="Y4" s="7"/>
      <c r="Z4" s="815" t="s">
        <v>989</v>
      </c>
    </row>
    <row r="5" spans="2:26" s="110" customFormat="1" ht="57.75" customHeight="1" x14ac:dyDescent="0.25">
      <c r="B5" s="104" t="s">
        <v>36</v>
      </c>
      <c r="C5" s="104" t="s">
        <v>37</v>
      </c>
      <c r="D5" s="105" t="s">
        <v>38</v>
      </c>
      <c r="E5" s="106" t="s">
        <v>39</v>
      </c>
      <c r="F5" s="81" t="s">
        <v>40</v>
      </c>
      <c r="G5" s="107" t="s">
        <v>42</v>
      </c>
      <c r="H5" s="143" t="s">
        <v>990</v>
      </c>
      <c r="I5" s="143" t="s">
        <v>991</v>
      </c>
      <c r="J5" s="143" t="s">
        <v>992</v>
      </c>
      <c r="K5" s="127" t="s">
        <v>993</v>
      </c>
      <c r="L5" s="109" t="s">
        <v>328</v>
      </c>
      <c r="M5" s="92" t="s">
        <v>994</v>
      </c>
      <c r="N5" s="92" t="s">
        <v>995</v>
      </c>
      <c r="O5" s="92" t="s">
        <v>49</v>
      </c>
      <c r="P5" s="108" t="s">
        <v>50</v>
      </c>
      <c r="R5" s="142" t="s">
        <v>52</v>
      </c>
      <c r="S5" s="142" t="s">
        <v>767</v>
      </c>
      <c r="T5" s="142" t="s">
        <v>996</v>
      </c>
      <c r="U5" s="142" t="s">
        <v>997</v>
      </c>
      <c r="V5" s="142" t="s">
        <v>998</v>
      </c>
      <c r="W5" s="87" t="s">
        <v>329</v>
      </c>
      <c r="X5" s="142" t="s">
        <v>815</v>
      </c>
      <c r="Y5" s="8"/>
      <c r="Z5" s="816"/>
    </row>
    <row r="6" spans="2:26" s="110" customFormat="1" x14ac:dyDescent="0.25">
      <c r="B6" s="133" t="s">
        <v>999</v>
      </c>
      <c r="C6" s="133"/>
      <c r="D6" s="133"/>
      <c r="E6" s="134"/>
      <c r="F6" s="135"/>
      <c r="G6" s="136"/>
      <c r="H6" s="136"/>
      <c r="I6" s="136"/>
      <c r="J6" s="136"/>
      <c r="K6" s="137"/>
      <c r="L6" s="138"/>
      <c r="M6" s="139"/>
      <c r="N6" s="139"/>
      <c r="O6" s="139"/>
      <c r="P6" s="140"/>
      <c r="R6" s="135"/>
      <c r="S6" s="135"/>
      <c r="T6" s="135"/>
      <c r="U6" s="135"/>
      <c r="V6" s="135"/>
      <c r="W6" s="135"/>
      <c r="X6" s="135"/>
      <c r="Y6" s="8"/>
      <c r="Z6" s="181"/>
    </row>
    <row r="7" spans="2:26" s="111" customFormat="1" ht="21" customHeight="1" outlineLevel="2" x14ac:dyDescent="0.25">
      <c r="B7" s="141" t="s">
        <v>67</v>
      </c>
      <c r="C7" s="112" t="s">
        <v>819</v>
      </c>
      <c r="D7" s="112" t="s">
        <v>1000</v>
      </c>
      <c r="E7" s="112" t="s">
        <v>1001</v>
      </c>
      <c r="F7" s="112" t="s">
        <v>1002</v>
      </c>
      <c r="G7" s="113" t="s">
        <v>1003</v>
      </c>
      <c r="H7" s="113"/>
      <c r="I7" s="113"/>
      <c r="J7" s="113"/>
      <c r="K7" s="128" t="s">
        <v>1004</v>
      </c>
      <c r="L7" s="114" t="s">
        <v>77</v>
      </c>
      <c r="M7" s="122" t="s">
        <v>1005</v>
      </c>
      <c r="N7" s="122" t="s">
        <v>79</v>
      </c>
      <c r="O7" s="122" t="s">
        <v>858</v>
      </c>
      <c r="P7" s="113"/>
      <c r="R7" s="84">
        <v>4500</v>
      </c>
      <c r="S7" s="84">
        <v>36</v>
      </c>
      <c r="T7" s="180"/>
      <c r="U7" s="180">
        <v>0.63</v>
      </c>
      <c r="V7" s="180"/>
      <c r="W7" s="89">
        <v>10</v>
      </c>
      <c r="X7" s="154">
        <f>(R7*S7*W7)</f>
        <v>1620000</v>
      </c>
      <c r="Y7" s="5"/>
      <c r="Z7" s="5"/>
    </row>
    <row r="8" spans="2:26" s="110" customFormat="1" ht="21" customHeight="1" outlineLevel="1" x14ac:dyDescent="0.25">
      <c r="B8" s="115"/>
      <c r="C8" s="115"/>
      <c r="D8" s="115"/>
      <c r="E8" s="115"/>
      <c r="F8" s="116" t="str">
        <f>"Zwischensumme "&amp;E7</f>
        <v>Zwischensumme Office Arbeitsplatz</v>
      </c>
      <c r="G8" s="115"/>
      <c r="H8" s="144"/>
      <c r="I8" s="144"/>
      <c r="J8" s="144"/>
      <c r="K8" s="129"/>
      <c r="L8" s="118"/>
      <c r="M8" s="124"/>
      <c r="N8" s="124"/>
      <c r="O8" s="123"/>
      <c r="P8" s="117"/>
      <c r="R8" s="90"/>
      <c r="S8" s="91"/>
      <c r="T8" s="91"/>
      <c r="U8" s="91"/>
      <c r="V8" s="91"/>
      <c r="W8" s="91"/>
      <c r="X8" s="155"/>
      <c r="Y8" s="5"/>
      <c r="Z8" s="5"/>
    </row>
    <row r="9" spans="2:26" s="110" customFormat="1" ht="21" customHeight="1" outlineLevel="2" x14ac:dyDescent="0.25">
      <c r="B9" s="141" t="s">
        <v>87</v>
      </c>
      <c r="C9" s="112" t="s">
        <v>819</v>
      </c>
      <c r="D9" s="112" t="s">
        <v>1000</v>
      </c>
      <c r="E9" s="112" t="s">
        <v>1006</v>
      </c>
      <c r="F9" s="112" t="s">
        <v>1007</v>
      </c>
      <c r="G9" s="113" t="s">
        <v>1008</v>
      </c>
      <c r="H9" s="113" t="s">
        <v>987</v>
      </c>
      <c r="I9" s="113"/>
      <c r="J9" s="113"/>
      <c r="K9" s="128" t="s">
        <v>1009</v>
      </c>
      <c r="L9" s="114" t="s">
        <v>77</v>
      </c>
      <c r="M9" s="122" t="s">
        <v>243</v>
      </c>
      <c r="N9" s="122" t="s">
        <v>79</v>
      </c>
      <c r="O9" s="122" t="s">
        <v>244</v>
      </c>
      <c r="P9" s="113"/>
      <c r="Q9" s="111"/>
      <c r="R9" s="84">
        <v>500</v>
      </c>
      <c r="S9" s="84"/>
      <c r="T9" s="89"/>
      <c r="U9" s="89"/>
      <c r="V9" s="84"/>
      <c r="W9" s="89"/>
      <c r="X9" s="154">
        <f t="shared" ref="X9:X30" si="0">W9*R9</f>
        <v>0</v>
      </c>
      <c r="Y9" s="5"/>
      <c r="Z9" s="5"/>
    </row>
    <row r="10" spans="2:26" s="110" customFormat="1" ht="21" customHeight="1" outlineLevel="2" x14ac:dyDescent="0.25">
      <c r="B10" s="141" t="s">
        <v>90</v>
      </c>
      <c r="C10" s="112" t="s">
        <v>819</v>
      </c>
      <c r="D10" s="112" t="s">
        <v>1000</v>
      </c>
      <c r="E10" s="112" t="s">
        <v>1006</v>
      </c>
      <c r="F10" s="112" t="s">
        <v>1010</v>
      </c>
      <c r="G10" s="113" t="s">
        <v>1011</v>
      </c>
      <c r="H10" s="113" t="s">
        <v>987</v>
      </c>
      <c r="I10" s="113"/>
      <c r="J10" s="113"/>
      <c r="K10" s="128" t="s">
        <v>1009</v>
      </c>
      <c r="L10" s="114" t="s">
        <v>77</v>
      </c>
      <c r="M10" s="122" t="s">
        <v>243</v>
      </c>
      <c r="N10" s="122" t="s">
        <v>79</v>
      </c>
      <c r="O10" s="122" t="s">
        <v>244</v>
      </c>
      <c r="P10" s="113"/>
      <c r="Q10" s="111"/>
      <c r="R10" s="84">
        <v>400</v>
      </c>
      <c r="S10" s="84"/>
      <c r="T10" s="89"/>
      <c r="U10" s="89"/>
      <c r="V10" s="84"/>
      <c r="W10" s="89"/>
      <c r="X10" s="154">
        <f t="shared" si="0"/>
        <v>0</v>
      </c>
      <c r="Y10" s="5"/>
      <c r="Z10" s="5"/>
    </row>
    <row r="11" spans="2:26" s="110" customFormat="1" ht="21" customHeight="1" outlineLevel="2" x14ac:dyDescent="0.25">
      <c r="B11" s="141" t="s">
        <v>93</v>
      </c>
      <c r="C11" s="112" t="s">
        <v>819</v>
      </c>
      <c r="D11" s="112" t="s">
        <v>1000</v>
      </c>
      <c r="E11" s="112" t="s">
        <v>1006</v>
      </c>
      <c r="F11" s="112" t="s">
        <v>1012</v>
      </c>
      <c r="G11" s="113" t="s">
        <v>1013</v>
      </c>
      <c r="H11" s="113" t="s">
        <v>987</v>
      </c>
      <c r="I11" s="113"/>
      <c r="J11" s="113"/>
      <c r="K11" s="128" t="s">
        <v>1009</v>
      </c>
      <c r="L11" s="114" t="s">
        <v>77</v>
      </c>
      <c r="M11" s="122" t="s">
        <v>243</v>
      </c>
      <c r="N11" s="122" t="s">
        <v>79</v>
      </c>
      <c r="O11" s="122" t="s">
        <v>244</v>
      </c>
      <c r="P11" s="113"/>
      <c r="R11" s="84">
        <v>200</v>
      </c>
      <c r="S11" s="84"/>
      <c r="T11" s="89"/>
      <c r="U11" s="89"/>
      <c r="V11" s="84"/>
      <c r="W11" s="89"/>
      <c r="X11" s="154">
        <f t="shared" si="0"/>
        <v>0</v>
      </c>
      <c r="Y11" s="5"/>
      <c r="Z11" s="5"/>
    </row>
    <row r="12" spans="2:26" s="110" customFormat="1" ht="21" customHeight="1" outlineLevel="2" x14ac:dyDescent="0.25">
      <c r="B12" s="141" t="s">
        <v>96</v>
      </c>
      <c r="C12" s="112" t="s">
        <v>819</v>
      </c>
      <c r="D12" s="112" t="s">
        <v>1000</v>
      </c>
      <c r="E12" s="112" t="s">
        <v>1006</v>
      </c>
      <c r="F12" s="112" t="s">
        <v>1014</v>
      </c>
      <c r="G12" s="113" t="s">
        <v>1015</v>
      </c>
      <c r="H12" s="113" t="s">
        <v>987</v>
      </c>
      <c r="I12" s="113"/>
      <c r="J12" s="113"/>
      <c r="K12" s="128" t="s">
        <v>1009</v>
      </c>
      <c r="L12" s="114" t="s">
        <v>77</v>
      </c>
      <c r="M12" s="122" t="s">
        <v>243</v>
      </c>
      <c r="N12" s="122" t="s">
        <v>79</v>
      </c>
      <c r="O12" s="122" t="s">
        <v>244</v>
      </c>
      <c r="P12" s="113"/>
      <c r="Q12" s="111"/>
      <c r="R12" s="84">
        <v>50</v>
      </c>
      <c r="S12" s="84"/>
      <c r="T12" s="89"/>
      <c r="U12" s="89"/>
      <c r="V12" s="84"/>
      <c r="W12" s="89"/>
      <c r="X12" s="154">
        <f t="shared" si="0"/>
        <v>0</v>
      </c>
      <c r="Y12" s="5"/>
      <c r="Z12" s="5"/>
    </row>
    <row r="13" spans="2:26" s="110" customFormat="1" ht="21" customHeight="1" outlineLevel="2" x14ac:dyDescent="0.25">
      <c r="B13" s="141" t="s">
        <v>99</v>
      </c>
      <c r="C13" s="112" t="s">
        <v>819</v>
      </c>
      <c r="D13" s="112" t="s">
        <v>1000</v>
      </c>
      <c r="E13" s="112" t="s">
        <v>1006</v>
      </c>
      <c r="F13" s="112" t="s">
        <v>1016</v>
      </c>
      <c r="G13" s="113" t="s">
        <v>1017</v>
      </c>
      <c r="H13" s="113" t="s">
        <v>987</v>
      </c>
      <c r="I13" s="113"/>
      <c r="J13" s="113"/>
      <c r="K13" s="128" t="s">
        <v>1018</v>
      </c>
      <c r="L13" s="114" t="s">
        <v>77</v>
      </c>
      <c r="M13" s="122" t="s">
        <v>243</v>
      </c>
      <c r="N13" s="122" t="s">
        <v>79</v>
      </c>
      <c r="O13" s="122" t="s">
        <v>244</v>
      </c>
      <c r="P13" s="113"/>
      <c r="Q13" s="111"/>
      <c r="R13" s="179">
        <f>7000*8*22</f>
        <v>1232000</v>
      </c>
      <c r="S13" s="84"/>
      <c r="T13" s="89"/>
      <c r="U13" s="89"/>
      <c r="V13" s="84"/>
      <c r="W13" s="89"/>
      <c r="X13" s="154">
        <f t="shared" si="0"/>
        <v>0</v>
      </c>
      <c r="Y13" s="5"/>
      <c r="Z13" s="5"/>
    </row>
    <row r="14" spans="2:26" s="110" customFormat="1" ht="21" customHeight="1" outlineLevel="2" x14ac:dyDescent="0.25">
      <c r="B14" s="141" t="s">
        <v>96</v>
      </c>
      <c r="C14" s="112" t="s">
        <v>819</v>
      </c>
      <c r="D14" s="112" t="s">
        <v>1000</v>
      </c>
      <c r="E14" s="112" t="s">
        <v>1006</v>
      </c>
      <c r="F14" s="112" t="s">
        <v>1019</v>
      </c>
      <c r="G14" s="113" t="s">
        <v>1017</v>
      </c>
      <c r="H14" s="113" t="s">
        <v>987</v>
      </c>
      <c r="I14" s="113"/>
      <c r="J14" s="113"/>
      <c r="K14" s="128" t="s">
        <v>1018</v>
      </c>
      <c r="L14" s="114" t="s">
        <v>77</v>
      </c>
      <c r="M14" s="122" t="s">
        <v>243</v>
      </c>
      <c r="N14" s="122" t="s">
        <v>79</v>
      </c>
      <c r="O14" s="122" t="s">
        <v>244</v>
      </c>
      <c r="P14" s="113"/>
      <c r="Q14" s="111"/>
      <c r="R14" s="179">
        <f>(11000*24*22)-R13</f>
        <v>4576000</v>
      </c>
      <c r="S14" s="84"/>
      <c r="T14" s="89"/>
      <c r="U14" s="89"/>
      <c r="V14" s="84"/>
      <c r="W14" s="89"/>
      <c r="X14" s="154">
        <f t="shared" si="0"/>
        <v>0</v>
      </c>
      <c r="Y14" s="5"/>
      <c r="Z14" s="5"/>
    </row>
    <row r="15" spans="2:26" s="110" customFormat="1" ht="21" customHeight="1" outlineLevel="2" x14ac:dyDescent="0.25">
      <c r="B15" s="141" t="s">
        <v>96</v>
      </c>
      <c r="C15" s="132" t="s">
        <v>819</v>
      </c>
      <c r="D15" s="132" t="s">
        <v>1000</v>
      </c>
      <c r="E15" s="112" t="s">
        <v>1006</v>
      </c>
      <c r="F15" s="111" t="s">
        <v>1020</v>
      </c>
      <c r="G15" s="113" t="s">
        <v>1017</v>
      </c>
      <c r="H15" s="113" t="s">
        <v>987</v>
      </c>
      <c r="I15" s="113"/>
      <c r="J15" s="113"/>
      <c r="K15" s="96" t="s">
        <v>77</v>
      </c>
      <c r="L15" s="114" t="s">
        <v>77</v>
      </c>
      <c r="M15" s="122" t="s">
        <v>243</v>
      </c>
      <c r="N15" s="122" t="s">
        <v>79</v>
      </c>
      <c r="O15" s="122" t="s">
        <v>244</v>
      </c>
      <c r="P15" s="167"/>
      <c r="Q15" s="111"/>
      <c r="R15" s="84">
        <v>1</v>
      </c>
      <c r="S15" s="84"/>
      <c r="T15" s="89"/>
      <c r="U15" s="89"/>
      <c r="V15" s="84"/>
      <c r="W15" s="89"/>
      <c r="X15" s="154">
        <f t="shared" si="0"/>
        <v>0</v>
      </c>
      <c r="Y15" s="5"/>
      <c r="Z15" s="5"/>
    </row>
    <row r="16" spans="2:26" s="110" customFormat="1" ht="21" customHeight="1" outlineLevel="1" x14ac:dyDescent="0.25">
      <c r="B16" s="115"/>
      <c r="C16" s="115"/>
      <c r="D16" s="115"/>
      <c r="E16" s="115"/>
      <c r="F16" s="116" t="str">
        <f>"Zwischensumme "&amp;E13</f>
        <v>Zwischensumme Virtueller Arbeitsplatz Shared</v>
      </c>
      <c r="G16" s="115"/>
      <c r="H16" s="144"/>
      <c r="I16" s="144"/>
      <c r="J16" s="144"/>
      <c r="K16" s="129"/>
      <c r="L16" s="118"/>
      <c r="M16" s="124"/>
      <c r="N16" s="124"/>
      <c r="O16" s="123"/>
      <c r="P16" s="117"/>
      <c r="Q16" s="111"/>
      <c r="R16" s="90"/>
      <c r="S16" s="91"/>
      <c r="T16" s="91"/>
      <c r="U16" s="91"/>
      <c r="V16" s="91"/>
      <c r="W16" s="91"/>
      <c r="X16" s="155"/>
      <c r="Y16" s="5"/>
      <c r="Z16" s="5"/>
    </row>
    <row r="17" spans="2:26" s="111" customFormat="1" ht="21" customHeight="1" outlineLevel="2" x14ac:dyDescent="0.25">
      <c r="B17" s="141" t="s">
        <v>87</v>
      </c>
      <c r="C17" s="112" t="s">
        <v>819</v>
      </c>
      <c r="D17" s="112" t="s">
        <v>1000</v>
      </c>
      <c r="E17" s="112" t="s">
        <v>1021</v>
      </c>
      <c r="F17" s="112" t="s">
        <v>1007</v>
      </c>
      <c r="G17" s="113" t="s">
        <v>1008</v>
      </c>
      <c r="H17" s="113" t="s">
        <v>988</v>
      </c>
      <c r="I17" s="113"/>
      <c r="J17" s="113"/>
      <c r="K17" s="128" t="s">
        <v>1009</v>
      </c>
      <c r="L17" s="114" t="s">
        <v>77</v>
      </c>
      <c r="M17" s="122" t="s">
        <v>243</v>
      </c>
      <c r="N17" s="122" t="s">
        <v>79</v>
      </c>
      <c r="O17" s="122" t="s">
        <v>244</v>
      </c>
      <c r="P17" s="113"/>
      <c r="R17" s="84">
        <v>500</v>
      </c>
      <c r="S17" s="84"/>
      <c r="T17" s="84"/>
      <c r="U17" s="84"/>
      <c r="V17" s="89"/>
      <c r="W17" s="89"/>
      <c r="X17" s="154">
        <f t="shared" si="0"/>
        <v>0</v>
      </c>
      <c r="Y17" s="5"/>
      <c r="Z17" s="5"/>
    </row>
    <row r="18" spans="2:26" s="111" customFormat="1" ht="21" customHeight="1" outlineLevel="2" x14ac:dyDescent="0.25">
      <c r="B18" s="141" t="s">
        <v>90</v>
      </c>
      <c r="C18" s="112" t="s">
        <v>819</v>
      </c>
      <c r="D18" s="112" t="s">
        <v>1000</v>
      </c>
      <c r="E18" s="112" t="s">
        <v>1021</v>
      </c>
      <c r="F18" s="112" t="s">
        <v>1010</v>
      </c>
      <c r="G18" s="113" t="s">
        <v>1011</v>
      </c>
      <c r="H18" s="113" t="s">
        <v>988</v>
      </c>
      <c r="I18" s="113"/>
      <c r="J18" s="113"/>
      <c r="K18" s="128" t="s">
        <v>1009</v>
      </c>
      <c r="L18" s="114" t="s">
        <v>77</v>
      </c>
      <c r="M18" s="122" t="s">
        <v>243</v>
      </c>
      <c r="N18" s="122" t="s">
        <v>79</v>
      </c>
      <c r="O18" s="122" t="s">
        <v>244</v>
      </c>
      <c r="P18" s="113"/>
      <c r="R18" s="84">
        <v>400</v>
      </c>
      <c r="S18" s="84"/>
      <c r="T18" s="84"/>
      <c r="U18" s="84"/>
      <c r="V18" s="89"/>
      <c r="W18" s="89"/>
      <c r="X18" s="154">
        <f t="shared" si="0"/>
        <v>0</v>
      </c>
      <c r="Y18" s="5"/>
      <c r="Z18" s="5"/>
    </row>
    <row r="19" spans="2:26" s="111" customFormat="1" ht="21" customHeight="1" outlineLevel="2" x14ac:dyDescent="0.25">
      <c r="B19" s="141" t="s">
        <v>93</v>
      </c>
      <c r="C19" s="112" t="s">
        <v>819</v>
      </c>
      <c r="D19" s="112" t="s">
        <v>1000</v>
      </c>
      <c r="E19" s="112" t="s">
        <v>1021</v>
      </c>
      <c r="F19" s="112" t="s">
        <v>1012</v>
      </c>
      <c r="G19" s="113" t="s">
        <v>1013</v>
      </c>
      <c r="H19" s="113" t="s">
        <v>988</v>
      </c>
      <c r="I19" s="113"/>
      <c r="J19" s="113"/>
      <c r="K19" s="128" t="s">
        <v>1009</v>
      </c>
      <c r="L19" s="114" t="s">
        <v>77</v>
      </c>
      <c r="M19" s="122" t="s">
        <v>243</v>
      </c>
      <c r="N19" s="122" t="s">
        <v>79</v>
      </c>
      <c r="O19" s="122" t="s">
        <v>244</v>
      </c>
      <c r="P19" s="113"/>
      <c r="R19" s="84">
        <v>200</v>
      </c>
      <c r="S19" s="84"/>
      <c r="T19" s="84"/>
      <c r="U19" s="84"/>
      <c r="V19" s="89"/>
      <c r="W19" s="89"/>
      <c r="X19" s="154">
        <f t="shared" si="0"/>
        <v>0</v>
      </c>
      <c r="Y19" s="8"/>
      <c r="Z19" s="8"/>
    </row>
    <row r="20" spans="2:26" s="111" customFormat="1" ht="21" customHeight="1" outlineLevel="2" x14ac:dyDescent="0.25">
      <c r="B20" s="141" t="s">
        <v>96</v>
      </c>
      <c r="C20" s="112" t="s">
        <v>819</v>
      </c>
      <c r="D20" s="112" t="s">
        <v>1000</v>
      </c>
      <c r="E20" s="112" t="s">
        <v>1021</v>
      </c>
      <c r="F20" s="112" t="s">
        <v>1014</v>
      </c>
      <c r="G20" s="113" t="s">
        <v>1015</v>
      </c>
      <c r="H20" s="113" t="s">
        <v>988</v>
      </c>
      <c r="I20" s="113"/>
      <c r="J20" s="113"/>
      <c r="K20" s="128" t="s">
        <v>1009</v>
      </c>
      <c r="L20" s="114" t="s">
        <v>77</v>
      </c>
      <c r="M20" s="122" t="s">
        <v>243</v>
      </c>
      <c r="N20" s="122" t="s">
        <v>79</v>
      </c>
      <c r="O20" s="122" t="s">
        <v>244</v>
      </c>
      <c r="P20" s="113"/>
      <c r="R20" s="84">
        <v>50</v>
      </c>
      <c r="S20" s="84"/>
      <c r="T20" s="84"/>
      <c r="U20" s="84"/>
      <c r="V20" s="89"/>
      <c r="W20" s="89"/>
      <c r="X20" s="154">
        <f t="shared" si="0"/>
        <v>0</v>
      </c>
      <c r="Y20" s="5"/>
      <c r="Z20" s="5"/>
    </row>
    <row r="21" spans="2:26" s="111" customFormat="1" ht="21" customHeight="1" outlineLevel="2" x14ac:dyDescent="0.25">
      <c r="B21" s="141" t="s">
        <v>99</v>
      </c>
      <c r="C21" s="112" t="s">
        <v>819</v>
      </c>
      <c r="D21" s="112" t="s">
        <v>1000</v>
      </c>
      <c r="E21" s="112" t="s">
        <v>1021</v>
      </c>
      <c r="F21" s="119" t="s">
        <v>1022</v>
      </c>
      <c r="G21" s="113" t="s">
        <v>1017</v>
      </c>
      <c r="H21" s="113" t="s">
        <v>988</v>
      </c>
      <c r="I21" s="113"/>
      <c r="J21" s="113"/>
      <c r="K21" s="128" t="s">
        <v>1023</v>
      </c>
      <c r="L21" s="114" t="s">
        <v>77</v>
      </c>
      <c r="M21" s="122" t="s">
        <v>243</v>
      </c>
      <c r="N21" s="122" t="s">
        <v>79</v>
      </c>
      <c r="O21" s="122" t="s">
        <v>244</v>
      </c>
      <c r="P21" s="113"/>
      <c r="R21" s="84">
        <v>11000</v>
      </c>
      <c r="S21" s="84"/>
      <c r="T21" s="84"/>
      <c r="U21" s="84"/>
      <c r="V21" s="89"/>
      <c r="W21" s="89"/>
      <c r="X21" s="154">
        <f t="shared" si="0"/>
        <v>0</v>
      </c>
      <c r="Y21" s="5"/>
      <c r="Z21" s="5"/>
    </row>
    <row r="22" spans="2:26" s="110" customFormat="1" ht="21" customHeight="1" outlineLevel="1" x14ac:dyDescent="0.25">
      <c r="B22" s="115"/>
      <c r="C22" s="115"/>
      <c r="D22" s="115"/>
      <c r="E22" s="115"/>
      <c r="F22" s="116" t="str">
        <f>"Zwischensumme "&amp;E17</f>
        <v>Zwischensumme Virtueller Arbeitsplatz Dedicated</v>
      </c>
      <c r="G22" s="115"/>
      <c r="H22" s="144"/>
      <c r="I22" s="144"/>
      <c r="J22" s="144"/>
      <c r="K22" s="129"/>
      <c r="L22" s="118"/>
      <c r="M22" s="124"/>
      <c r="N22" s="124"/>
      <c r="O22" s="123"/>
      <c r="P22" s="117"/>
      <c r="Q22" s="111"/>
      <c r="R22" s="90"/>
      <c r="S22" s="91"/>
      <c r="T22" s="91"/>
      <c r="U22" s="91"/>
      <c r="V22" s="91"/>
      <c r="W22" s="91"/>
      <c r="X22" s="155"/>
      <c r="Y22" s="5"/>
      <c r="Z22" s="5"/>
    </row>
    <row r="23" spans="2:26" s="111" customFormat="1" ht="21" customHeight="1" outlineLevel="2" x14ac:dyDescent="0.25">
      <c r="B23" s="141" t="s">
        <v>445</v>
      </c>
      <c r="C23" s="112" t="s">
        <v>819</v>
      </c>
      <c r="D23" s="112" t="s">
        <v>1000</v>
      </c>
      <c r="E23" s="112" t="s">
        <v>1024</v>
      </c>
      <c r="F23" s="112" t="s">
        <v>1025</v>
      </c>
      <c r="G23" s="113" t="s">
        <v>1026</v>
      </c>
      <c r="H23" s="113"/>
      <c r="I23" s="113"/>
      <c r="J23" s="113"/>
      <c r="K23" s="128" t="s">
        <v>1027</v>
      </c>
      <c r="L23" s="114" t="s">
        <v>77</v>
      </c>
      <c r="M23" s="122" t="s">
        <v>30</v>
      </c>
      <c r="N23" s="122" t="s">
        <v>79</v>
      </c>
      <c r="O23" s="122" t="s">
        <v>858</v>
      </c>
      <c r="P23" s="113"/>
      <c r="R23" s="84">
        <v>15</v>
      </c>
      <c r="S23" s="84"/>
      <c r="T23" s="84"/>
      <c r="U23" s="84"/>
      <c r="V23" s="84"/>
      <c r="W23" s="89"/>
      <c r="X23" s="154">
        <f t="shared" si="0"/>
        <v>0</v>
      </c>
      <c r="Y23" s="5"/>
      <c r="Z23" s="5"/>
    </row>
    <row r="24" spans="2:26" s="111" customFormat="1" ht="21" customHeight="1" outlineLevel="2" x14ac:dyDescent="0.25">
      <c r="B24" s="141" t="s">
        <v>447</v>
      </c>
      <c r="C24" s="112" t="s">
        <v>819</v>
      </c>
      <c r="D24" s="112" t="s">
        <v>1000</v>
      </c>
      <c r="E24" s="112" t="s">
        <v>1024</v>
      </c>
      <c r="F24" s="112" t="s">
        <v>1028</v>
      </c>
      <c r="G24" s="113" t="s">
        <v>1029</v>
      </c>
      <c r="H24" s="113"/>
      <c r="I24" s="113"/>
      <c r="J24" s="113"/>
      <c r="K24" s="128" t="s">
        <v>1027</v>
      </c>
      <c r="L24" s="114" t="s">
        <v>77</v>
      </c>
      <c r="M24" s="122" t="s">
        <v>30</v>
      </c>
      <c r="N24" s="122" t="s">
        <v>79</v>
      </c>
      <c r="O24" s="122" t="s">
        <v>858</v>
      </c>
      <c r="P24" s="113"/>
      <c r="R24" s="84">
        <v>7</v>
      </c>
      <c r="S24" s="84"/>
      <c r="T24" s="84"/>
      <c r="U24" s="84"/>
      <c r="V24" s="84"/>
      <c r="W24" s="89"/>
      <c r="X24" s="154">
        <f t="shared" si="0"/>
        <v>0</v>
      </c>
      <c r="Y24" s="5"/>
      <c r="Z24" s="5"/>
    </row>
    <row r="25" spans="2:26" s="111" customFormat="1" ht="21" customHeight="1" outlineLevel="2" x14ac:dyDescent="0.25">
      <c r="B25" s="141" t="s">
        <v>448</v>
      </c>
      <c r="C25" s="112" t="s">
        <v>819</v>
      </c>
      <c r="D25" s="112" t="s">
        <v>1000</v>
      </c>
      <c r="E25" s="112" t="s">
        <v>1024</v>
      </c>
      <c r="F25" s="112" t="s">
        <v>1030</v>
      </c>
      <c r="G25" s="113" t="s">
        <v>1031</v>
      </c>
      <c r="H25" s="113"/>
      <c r="I25" s="113"/>
      <c r="J25" s="113"/>
      <c r="K25" s="128" t="s">
        <v>1027</v>
      </c>
      <c r="L25" s="114" t="s">
        <v>77</v>
      </c>
      <c r="M25" s="122" t="s">
        <v>30</v>
      </c>
      <c r="N25" s="122" t="s">
        <v>79</v>
      </c>
      <c r="O25" s="122" t="s">
        <v>858</v>
      </c>
      <c r="P25" s="113"/>
      <c r="R25" s="84">
        <v>1</v>
      </c>
      <c r="S25" s="84"/>
      <c r="T25" s="84"/>
      <c r="U25" s="84"/>
      <c r="V25" s="84"/>
      <c r="W25" s="89"/>
      <c r="X25" s="154">
        <f t="shared" si="0"/>
        <v>0</v>
      </c>
      <c r="Y25" s="8"/>
      <c r="Z25" s="8"/>
    </row>
    <row r="26" spans="2:26" s="111" customFormat="1" ht="21" customHeight="1" outlineLevel="2" x14ac:dyDescent="0.25">
      <c r="B26" s="141" t="s">
        <v>449</v>
      </c>
      <c r="C26" s="112" t="s">
        <v>819</v>
      </c>
      <c r="D26" s="112" t="s">
        <v>1000</v>
      </c>
      <c r="E26" s="112" t="s">
        <v>1024</v>
      </c>
      <c r="F26" s="112" t="s">
        <v>1032</v>
      </c>
      <c r="G26" s="113"/>
      <c r="H26" s="113"/>
      <c r="I26" s="113"/>
      <c r="J26" s="113"/>
      <c r="K26" s="128" t="s">
        <v>1027</v>
      </c>
      <c r="L26" s="114" t="s">
        <v>77</v>
      </c>
      <c r="M26" s="122" t="s">
        <v>30</v>
      </c>
      <c r="N26" s="122" t="s">
        <v>79</v>
      </c>
      <c r="O26" s="122" t="s">
        <v>858</v>
      </c>
      <c r="P26" s="113"/>
      <c r="R26" s="169">
        <v>1</v>
      </c>
      <c r="S26" s="169"/>
      <c r="T26" s="169"/>
      <c r="U26" s="169"/>
      <c r="V26" s="169"/>
      <c r="W26" s="170"/>
      <c r="X26" s="154">
        <f t="shared" si="0"/>
        <v>0</v>
      </c>
      <c r="Y26" s="8"/>
      <c r="Z26" s="8"/>
    </row>
    <row r="27" spans="2:26" s="111" customFormat="1" ht="21" customHeight="1" outlineLevel="2" x14ac:dyDescent="0.25">
      <c r="B27" s="141" t="s">
        <v>450</v>
      </c>
      <c r="C27" s="112" t="s">
        <v>819</v>
      </c>
      <c r="D27" s="112" t="s">
        <v>1000</v>
      </c>
      <c r="E27" s="112" t="s">
        <v>1024</v>
      </c>
      <c r="F27" s="112" t="s">
        <v>1033</v>
      </c>
      <c r="G27" s="113"/>
      <c r="H27" s="113"/>
      <c r="I27" s="113"/>
      <c r="J27" s="113"/>
      <c r="K27" s="128" t="s">
        <v>1027</v>
      </c>
      <c r="L27" s="114" t="s">
        <v>77</v>
      </c>
      <c r="M27" s="122" t="s">
        <v>30</v>
      </c>
      <c r="N27" s="122" t="s">
        <v>79</v>
      </c>
      <c r="O27" s="122" t="s">
        <v>858</v>
      </c>
      <c r="P27" s="113"/>
      <c r="R27" s="169">
        <v>1</v>
      </c>
      <c r="S27" s="169"/>
      <c r="T27" s="169"/>
      <c r="U27" s="169"/>
      <c r="V27" s="169"/>
      <c r="W27" s="170"/>
      <c r="X27" s="154">
        <f t="shared" si="0"/>
        <v>0</v>
      </c>
      <c r="Y27" s="8"/>
      <c r="Z27" s="8"/>
    </row>
    <row r="28" spans="2:26" s="111" customFormat="1" ht="21" customHeight="1" outlineLevel="2" x14ac:dyDescent="0.25">
      <c r="B28" s="141" t="s">
        <v>451</v>
      </c>
      <c r="C28" s="112" t="s">
        <v>819</v>
      </c>
      <c r="D28" s="112" t="s">
        <v>1000</v>
      </c>
      <c r="E28" s="112" t="s">
        <v>1024</v>
      </c>
      <c r="F28" s="112" t="s">
        <v>1034</v>
      </c>
      <c r="G28" s="113"/>
      <c r="H28" s="113"/>
      <c r="I28" s="113"/>
      <c r="J28" s="113"/>
      <c r="K28" s="128" t="s">
        <v>1027</v>
      </c>
      <c r="L28" s="114" t="s">
        <v>77</v>
      </c>
      <c r="M28" s="122" t="s">
        <v>30</v>
      </c>
      <c r="N28" s="122" t="s">
        <v>79</v>
      </c>
      <c r="O28" s="122" t="s">
        <v>858</v>
      </c>
      <c r="P28" s="113"/>
      <c r="R28" s="169">
        <v>1</v>
      </c>
      <c r="S28" s="169"/>
      <c r="T28" s="169"/>
      <c r="U28" s="169"/>
      <c r="V28" s="169"/>
      <c r="W28" s="170"/>
      <c r="X28" s="154">
        <f t="shared" si="0"/>
        <v>0</v>
      </c>
      <c r="Y28" s="8"/>
      <c r="Z28" s="8"/>
    </row>
    <row r="29" spans="2:26" s="110" customFormat="1" ht="21" customHeight="1" outlineLevel="1" x14ac:dyDescent="0.25">
      <c r="B29" s="115"/>
      <c r="C29" s="115"/>
      <c r="D29" s="115"/>
      <c r="E29" s="115"/>
      <c r="F29" s="116" t="str">
        <f>"Zwischensumme "&amp;E23</f>
        <v>Zwischensumme Software Management</v>
      </c>
      <c r="G29" s="115"/>
      <c r="H29" s="144"/>
      <c r="I29" s="144"/>
      <c r="J29" s="144"/>
      <c r="K29" s="129"/>
      <c r="L29" s="118"/>
      <c r="M29" s="124"/>
      <c r="N29" s="124"/>
      <c r="O29" s="123"/>
      <c r="P29" s="117"/>
      <c r="R29" s="90"/>
      <c r="S29" s="91"/>
      <c r="T29" s="91"/>
      <c r="U29" s="91"/>
      <c r="V29" s="91"/>
      <c r="W29" s="91"/>
      <c r="X29" s="155"/>
      <c r="Y29" s="5"/>
    </row>
    <row r="30" spans="2:26" s="111" customFormat="1" ht="21" customHeight="1" outlineLevel="2" x14ac:dyDescent="0.25">
      <c r="B30" s="141" t="s">
        <v>452</v>
      </c>
      <c r="C30" s="112" t="s">
        <v>819</v>
      </c>
      <c r="D30" s="112" t="s">
        <v>1000</v>
      </c>
      <c r="E30" s="112" t="s">
        <v>1035</v>
      </c>
      <c r="F30" s="112" t="s">
        <v>1036</v>
      </c>
      <c r="G30" s="113" t="s">
        <v>1037</v>
      </c>
      <c r="H30" s="113"/>
      <c r="I30" s="113"/>
      <c r="J30" s="113"/>
      <c r="K30" s="128" t="s">
        <v>1004</v>
      </c>
      <c r="L30" s="114" t="s">
        <v>77</v>
      </c>
      <c r="M30" s="122" t="s">
        <v>114</v>
      </c>
      <c r="N30" s="122" t="s">
        <v>79</v>
      </c>
      <c r="O30" s="122" t="s">
        <v>858</v>
      </c>
      <c r="P30" s="113"/>
      <c r="R30" s="93">
        <v>1400</v>
      </c>
      <c r="S30" s="93"/>
      <c r="T30" s="93"/>
      <c r="U30" s="93"/>
      <c r="V30" s="93"/>
      <c r="W30" s="89"/>
      <c r="X30" s="154">
        <f t="shared" si="0"/>
        <v>0</v>
      </c>
      <c r="Y30" s="5"/>
      <c r="Z30" s="5"/>
    </row>
    <row r="31" spans="2:26" s="110" customFormat="1" ht="21" customHeight="1" outlineLevel="1" x14ac:dyDescent="0.25">
      <c r="B31" s="115"/>
      <c r="C31" s="115"/>
      <c r="D31" s="115"/>
      <c r="E31" s="115"/>
      <c r="F31" s="116" t="str">
        <f>"Zwischensumme "&amp;E30</f>
        <v>Zwischensumme Arbeitsplatzdruck</v>
      </c>
      <c r="G31" s="115"/>
      <c r="H31" s="144"/>
      <c r="I31" s="144"/>
      <c r="J31" s="144"/>
      <c r="K31" s="129"/>
      <c r="L31" s="118"/>
      <c r="M31" s="124"/>
      <c r="N31" s="124"/>
      <c r="O31" s="123"/>
      <c r="P31" s="117"/>
      <c r="R31" s="90"/>
      <c r="S31" s="91"/>
      <c r="T31" s="91"/>
      <c r="U31" s="91"/>
      <c r="V31" s="91"/>
      <c r="W31" s="91"/>
      <c r="X31" s="155"/>
      <c r="Y31" s="8"/>
      <c r="Z31" s="8"/>
    </row>
    <row r="32" spans="2:26" s="110" customFormat="1" x14ac:dyDescent="0.25">
      <c r="B32" s="133" t="s">
        <v>1038</v>
      </c>
      <c r="C32" s="133"/>
      <c r="D32" s="133"/>
      <c r="E32" s="134"/>
      <c r="F32" s="135"/>
      <c r="G32" s="136"/>
      <c r="H32" s="136"/>
      <c r="I32" s="136"/>
      <c r="J32" s="136"/>
      <c r="K32" s="137"/>
      <c r="L32" s="138"/>
      <c r="M32" s="139"/>
      <c r="N32" s="139"/>
      <c r="O32" s="139"/>
      <c r="P32" s="140"/>
      <c r="R32" s="140"/>
      <c r="S32" s="140"/>
      <c r="T32" s="140"/>
      <c r="U32" s="140"/>
      <c r="V32" s="140"/>
      <c r="W32" s="140"/>
      <c r="X32" s="156"/>
      <c r="Y32" s="8"/>
      <c r="Z32" s="181"/>
    </row>
    <row r="33" spans="1:26" s="111" customFormat="1" ht="21" customHeight="1" outlineLevel="2" x14ac:dyDescent="0.3">
      <c r="B33" s="141" t="s">
        <v>102</v>
      </c>
      <c r="C33" s="112" t="s">
        <v>819</v>
      </c>
      <c r="D33" s="112" t="s">
        <v>1039</v>
      </c>
      <c r="E33" s="112" t="s">
        <v>1040</v>
      </c>
      <c r="F33" s="112" t="s">
        <v>1041</v>
      </c>
      <c r="G33" s="113" t="s">
        <v>1042</v>
      </c>
      <c r="H33" s="113"/>
      <c r="I33" s="113"/>
      <c r="J33" s="113"/>
      <c r="K33" s="128" t="s">
        <v>1043</v>
      </c>
      <c r="L33" s="114" t="s">
        <v>77</v>
      </c>
      <c r="M33" s="122" t="s">
        <v>243</v>
      </c>
      <c r="N33" s="122" t="s">
        <v>79</v>
      </c>
      <c r="O33" s="122" t="s">
        <v>858</v>
      </c>
      <c r="P33" s="113"/>
      <c r="R33" s="93">
        <v>21000</v>
      </c>
      <c r="S33" s="93"/>
      <c r="T33" s="93"/>
      <c r="U33" s="93"/>
      <c r="V33" s="93"/>
      <c r="W33" s="89"/>
      <c r="X33" s="154">
        <f t="shared" ref="X33:X35" si="1">W33*R33</f>
        <v>0</v>
      </c>
      <c r="Y33" s="1"/>
      <c r="Z33" s="1"/>
    </row>
    <row r="34" spans="1:26" s="111" customFormat="1" ht="21" customHeight="1" outlineLevel="2" x14ac:dyDescent="0.3">
      <c r="B34" s="141" t="s">
        <v>109</v>
      </c>
      <c r="C34" s="112" t="s">
        <v>819</v>
      </c>
      <c r="D34" s="112" t="s">
        <v>1039</v>
      </c>
      <c r="E34" s="112" t="s">
        <v>1040</v>
      </c>
      <c r="F34" s="112" t="s">
        <v>1044</v>
      </c>
      <c r="G34" s="113" t="s">
        <v>1045</v>
      </c>
      <c r="H34" s="113"/>
      <c r="I34" s="113"/>
      <c r="J34" s="113"/>
      <c r="K34" s="128" t="s">
        <v>1046</v>
      </c>
      <c r="L34" s="114" t="s">
        <v>77</v>
      </c>
      <c r="M34" s="122" t="s">
        <v>243</v>
      </c>
      <c r="N34" s="122" t="s">
        <v>79</v>
      </c>
      <c r="O34" s="122" t="s">
        <v>858</v>
      </c>
      <c r="P34" s="113"/>
      <c r="R34" s="93">
        <v>250</v>
      </c>
      <c r="S34" s="93"/>
      <c r="T34" s="93"/>
      <c r="U34" s="93"/>
      <c r="V34" s="93"/>
      <c r="W34" s="89"/>
      <c r="X34" s="154">
        <f t="shared" si="1"/>
        <v>0</v>
      </c>
      <c r="Y34" s="1"/>
      <c r="Z34" s="1"/>
    </row>
    <row r="35" spans="1:26" s="111" customFormat="1" ht="21" customHeight="1" outlineLevel="2" x14ac:dyDescent="0.3">
      <c r="B35" s="158" t="s">
        <v>115</v>
      </c>
      <c r="C35" s="159" t="s">
        <v>819</v>
      </c>
      <c r="D35" s="159" t="s">
        <v>1039</v>
      </c>
      <c r="E35" s="159" t="s">
        <v>1040</v>
      </c>
      <c r="F35" s="159" t="s">
        <v>1047</v>
      </c>
      <c r="G35" s="160" t="s">
        <v>1048</v>
      </c>
      <c r="H35" s="160"/>
      <c r="I35" s="160"/>
      <c r="J35" s="160"/>
      <c r="K35" s="161" t="s">
        <v>1023</v>
      </c>
      <c r="L35" s="162" t="s">
        <v>77</v>
      </c>
      <c r="M35" s="163" t="s">
        <v>243</v>
      </c>
      <c r="N35" s="163"/>
      <c r="O35" s="163" t="s">
        <v>858</v>
      </c>
      <c r="P35" s="160"/>
      <c r="Q35" s="164"/>
      <c r="R35" s="165"/>
      <c r="S35" s="165"/>
      <c r="T35" s="165"/>
      <c r="U35" s="165"/>
      <c r="V35" s="165"/>
      <c r="W35" s="166"/>
      <c r="X35" s="154">
        <f t="shared" si="1"/>
        <v>0</v>
      </c>
      <c r="Y35" s="1"/>
      <c r="Z35" s="1"/>
    </row>
    <row r="36" spans="1:26" s="110" customFormat="1" ht="21" customHeight="1" outlineLevel="1" x14ac:dyDescent="0.3">
      <c r="B36" s="115"/>
      <c r="C36" s="115"/>
      <c r="D36" s="115"/>
      <c r="E36" s="115"/>
      <c r="F36" s="116" t="str">
        <f>"Zwischensumme "&amp;E32</f>
        <v xml:space="preserve">Zwischensumme </v>
      </c>
      <c r="G36" s="115"/>
      <c r="H36" s="144"/>
      <c r="I36" s="144"/>
      <c r="J36" s="144"/>
      <c r="K36" s="129"/>
      <c r="L36" s="118"/>
      <c r="M36" s="124"/>
      <c r="N36" s="124"/>
      <c r="O36" s="123"/>
      <c r="P36" s="117"/>
      <c r="R36" s="90"/>
      <c r="S36" s="91"/>
      <c r="T36" s="91"/>
      <c r="U36" s="91"/>
      <c r="V36" s="91"/>
      <c r="W36" s="91"/>
      <c r="X36" s="155"/>
      <c r="Y36" s="1"/>
      <c r="Z36" s="1"/>
    </row>
    <row r="37" spans="1:26" s="110" customFormat="1" ht="21" customHeight="1" outlineLevel="1" x14ac:dyDescent="0.3">
      <c r="B37" s="133" t="s">
        <v>1049</v>
      </c>
      <c r="C37" s="133"/>
      <c r="D37" s="133"/>
      <c r="E37" s="134"/>
      <c r="F37" s="135"/>
      <c r="G37" s="173"/>
      <c r="H37" s="173"/>
      <c r="I37" s="173"/>
      <c r="J37" s="173"/>
      <c r="K37" s="174"/>
      <c r="L37" s="175"/>
      <c r="M37" s="176"/>
      <c r="N37" s="176"/>
      <c r="O37" s="175"/>
      <c r="P37" s="173"/>
      <c r="R37" s="177"/>
      <c r="S37" s="177"/>
      <c r="T37" s="177"/>
      <c r="U37" s="177"/>
      <c r="V37" s="177"/>
      <c r="W37" s="177"/>
      <c r="X37" s="178"/>
      <c r="Y37" s="1"/>
      <c r="Z37" s="1"/>
    </row>
    <row r="38" spans="1:26" s="111" customFormat="1" ht="21" customHeight="1" outlineLevel="2" x14ac:dyDescent="0.3">
      <c r="B38" s="141" t="s">
        <v>117</v>
      </c>
      <c r="C38" s="112"/>
      <c r="D38" s="112"/>
      <c r="E38" s="112" t="s">
        <v>1050</v>
      </c>
      <c r="F38" s="112"/>
      <c r="G38" s="113"/>
      <c r="H38" s="113"/>
      <c r="I38" s="113"/>
      <c r="J38" s="113"/>
      <c r="K38" s="128"/>
      <c r="L38" s="114"/>
      <c r="M38" s="122"/>
      <c r="N38" s="122"/>
      <c r="O38" s="122"/>
      <c r="P38" s="113"/>
      <c r="R38" s="93"/>
      <c r="S38" s="93"/>
      <c r="T38" s="93"/>
      <c r="U38" s="93"/>
      <c r="V38" s="93"/>
      <c r="W38" s="89"/>
      <c r="X38" s="154"/>
      <c r="Y38" s="1"/>
      <c r="Z38" s="1"/>
    </row>
    <row r="39" spans="1:26" s="111" customFormat="1" ht="21" customHeight="1" outlineLevel="2" x14ac:dyDescent="0.3">
      <c r="B39" s="141" t="s">
        <v>121</v>
      </c>
      <c r="C39" s="112"/>
      <c r="D39" s="112"/>
      <c r="E39" s="112" t="s">
        <v>1051</v>
      </c>
      <c r="F39" s="112"/>
      <c r="G39" s="113"/>
      <c r="H39" s="113"/>
      <c r="I39" s="113"/>
      <c r="J39" s="113"/>
      <c r="K39" s="128"/>
      <c r="L39" s="114"/>
      <c r="M39" s="122"/>
      <c r="N39" s="122"/>
      <c r="O39" s="122"/>
      <c r="P39" s="113"/>
      <c r="R39" s="93"/>
      <c r="S39" s="93"/>
      <c r="T39" s="93"/>
      <c r="U39" s="93"/>
      <c r="V39" s="93"/>
      <c r="W39" s="89"/>
      <c r="X39" s="154"/>
      <c r="Y39" s="1"/>
      <c r="Z39" s="1"/>
    </row>
    <row r="40" spans="1:26" s="110" customFormat="1" ht="21" customHeight="1" outlineLevel="1" x14ac:dyDescent="0.3">
      <c r="B40" s="171"/>
      <c r="C40" s="171"/>
      <c r="D40" s="171"/>
      <c r="E40" s="171"/>
      <c r="F40" s="172"/>
      <c r="G40" s="173"/>
      <c r="H40" s="173"/>
      <c r="I40" s="173"/>
      <c r="J40" s="173"/>
      <c r="K40" s="174"/>
      <c r="L40" s="175"/>
      <c r="M40" s="176"/>
      <c r="N40" s="176"/>
      <c r="O40" s="175"/>
      <c r="P40" s="173"/>
      <c r="R40" s="177"/>
      <c r="S40" s="177"/>
      <c r="T40" s="177"/>
      <c r="U40" s="177"/>
      <c r="V40" s="177"/>
      <c r="W40" s="177"/>
      <c r="X40" s="178"/>
      <c r="Y40" s="1"/>
      <c r="Z40" s="1"/>
    </row>
    <row r="41" spans="1:26" ht="21" customHeight="1" thickBot="1" x14ac:dyDescent="0.35">
      <c r="F41" s="817" t="s">
        <v>325</v>
      </c>
      <c r="G41" s="817"/>
      <c r="H41" s="184"/>
      <c r="I41" s="184"/>
      <c r="J41" s="184"/>
      <c r="K41" s="817"/>
      <c r="L41" s="817"/>
      <c r="M41" s="817"/>
      <c r="N41" s="817"/>
      <c r="O41" s="817"/>
      <c r="P41" s="817"/>
      <c r="R41" s="94"/>
      <c r="S41" s="94"/>
      <c r="T41" s="94"/>
      <c r="U41" s="94"/>
      <c r="V41" s="94"/>
      <c r="W41" s="94"/>
      <c r="X41" s="157"/>
      <c r="Y41" s="1"/>
      <c r="Z41" s="1"/>
    </row>
    <row r="42" spans="1:26" ht="15" thickTop="1" x14ac:dyDescent="0.3">
      <c r="R42" s="23"/>
      <c r="S42" s="23"/>
      <c r="T42" s="23"/>
      <c r="U42" s="23"/>
      <c r="V42" s="23"/>
      <c r="W42" s="23"/>
      <c r="X42" s="23"/>
      <c r="Y42" s="1"/>
      <c r="Z42" s="1"/>
    </row>
    <row r="43" spans="1:26" s="110" customFormat="1" ht="28.8" x14ac:dyDescent="0.3">
      <c r="B43" s="104"/>
      <c r="C43" s="104" t="s">
        <v>37</v>
      </c>
      <c r="D43" s="105" t="s">
        <v>38</v>
      </c>
      <c r="E43" s="106" t="s">
        <v>39</v>
      </c>
      <c r="F43" s="81" t="s">
        <v>326</v>
      </c>
      <c r="G43" s="107" t="s">
        <v>327</v>
      </c>
      <c r="H43" s="143"/>
      <c r="I43" s="143"/>
      <c r="J43" s="143"/>
      <c r="K43" s="127" t="s">
        <v>45</v>
      </c>
      <c r="L43" s="109" t="s">
        <v>328</v>
      </c>
      <c r="M43" s="124"/>
      <c r="N43" s="124"/>
      <c r="O43" s="124"/>
      <c r="P43" s="108" t="s">
        <v>50</v>
      </c>
      <c r="R43" s="142" t="s">
        <v>52</v>
      </c>
      <c r="S43" s="142" t="s">
        <v>767</v>
      </c>
      <c r="T43" s="142"/>
      <c r="U43" s="142"/>
      <c r="V43" s="142"/>
      <c r="W43" s="87" t="s">
        <v>329</v>
      </c>
      <c r="X43" s="142" t="s">
        <v>815</v>
      </c>
      <c r="Y43" s="1"/>
      <c r="Z43" s="1"/>
    </row>
    <row r="44" spans="1:26" s="111" customFormat="1" outlineLevel="2" x14ac:dyDescent="0.3">
      <c r="B44" s="132"/>
      <c r="C44" s="132" t="s">
        <v>819</v>
      </c>
      <c r="D44" s="132" t="s">
        <v>331</v>
      </c>
      <c r="E44" s="132" t="s">
        <v>326</v>
      </c>
      <c r="F44" s="132" t="s">
        <v>1052</v>
      </c>
      <c r="G44" s="113" t="s">
        <v>1053</v>
      </c>
      <c r="H44" s="113"/>
      <c r="I44" s="113"/>
      <c r="J44" s="113"/>
      <c r="K44" s="128" t="s">
        <v>1054</v>
      </c>
      <c r="L44" s="114" t="s">
        <v>336</v>
      </c>
      <c r="M44" s="124"/>
      <c r="N44" s="124"/>
      <c r="O44" s="124"/>
      <c r="P44" s="113" t="str">
        <f>G44&amp;"-01"</f>
        <v>SR-IMAC-INST-01</v>
      </c>
      <c r="R44" s="89"/>
      <c r="S44" s="89"/>
      <c r="T44" s="89"/>
      <c r="U44" s="89"/>
      <c r="V44" s="89"/>
      <c r="W44" s="89"/>
      <c r="X44" s="83">
        <f t="shared" ref="X44:X48" si="2">W44</f>
        <v>0</v>
      </c>
      <c r="Y44" s="1"/>
      <c r="Z44" s="1"/>
    </row>
    <row r="45" spans="1:26" s="111" customFormat="1" outlineLevel="2" x14ac:dyDescent="0.3">
      <c r="B45" s="132"/>
      <c r="C45" s="132" t="s">
        <v>819</v>
      </c>
      <c r="D45" s="132" t="s">
        <v>331</v>
      </c>
      <c r="E45" s="132" t="s">
        <v>326</v>
      </c>
      <c r="F45" s="132" t="s">
        <v>1055</v>
      </c>
      <c r="G45" s="113" t="s">
        <v>1056</v>
      </c>
      <c r="H45" s="113"/>
      <c r="I45" s="113"/>
      <c r="J45" s="113"/>
      <c r="K45" s="128" t="s">
        <v>1054</v>
      </c>
      <c r="L45" s="114" t="s">
        <v>336</v>
      </c>
      <c r="M45" s="124"/>
      <c r="N45" s="124"/>
      <c r="O45" s="124"/>
      <c r="P45" s="113" t="str">
        <f>G45&amp;"-01"</f>
        <v>SR-IMAC-DEINST-01</v>
      </c>
      <c r="R45" s="89"/>
      <c r="S45" s="89"/>
      <c r="T45" s="89"/>
      <c r="U45" s="89"/>
      <c r="V45" s="89"/>
      <c r="W45" s="89"/>
      <c r="X45" s="83">
        <f t="shared" si="2"/>
        <v>0</v>
      </c>
      <c r="Y45" s="1"/>
      <c r="Z45" s="1"/>
    </row>
    <row r="46" spans="1:26" s="111" customFormat="1" outlineLevel="2" x14ac:dyDescent="0.3">
      <c r="B46" s="132"/>
      <c r="C46" s="132" t="s">
        <v>819</v>
      </c>
      <c r="D46" s="132" t="s">
        <v>331</v>
      </c>
      <c r="E46" s="132" t="s">
        <v>326</v>
      </c>
      <c r="F46" s="132" t="s">
        <v>1057</v>
      </c>
      <c r="G46" s="113" t="s">
        <v>1058</v>
      </c>
      <c r="H46" s="113"/>
      <c r="I46" s="113"/>
      <c r="J46" s="113"/>
      <c r="K46" s="128" t="s">
        <v>1054</v>
      </c>
      <c r="L46" s="114" t="s">
        <v>336</v>
      </c>
      <c r="M46" s="124"/>
      <c r="N46" s="124"/>
      <c r="O46" s="124"/>
      <c r="P46" s="113" t="str">
        <f>G46&amp;"-01"</f>
        <v>SR-REL-MSWR-01</v>
      </c>
      <c r="R46" s="89"/>
      <c r="S46" s="89"/>
      <c r="T46" s="89"/>
      <c r="U46" s="89"/>
      <c r="V46" s="89"/>
      <c r="W46" s="89"/>
      <c r="X46" s="83">
        <f t="shared" si="2"/>
        <v>0</v>
      </c>
      <c r="Y46" s="1"/>
      <c r="Z46" s="1"/>
    </row>
    <row r="47" spans="1:26" s="146" customFormat="1" outlineLevel="2" x14ac:dyDescent="0.3">
      <c r="A47" s="111"/>
      <c r="B47" s="132"/>
      <c r="C47" s="132" t="s">
        <v>819</v>
      </c>
      <c r="D47" s="132" t="s">
        <v>331</v>
      </c>
      <c r="E47" s="132" t="s">
        <v>326</v>
      </c>
      <c r="F47" s="132" t="s">
        <v>1059</v>
      </c>
      <c r="G47" s="147"/>
      <c r="H47" s="147"/>
      <c r="I47" s="147"/>
      <c r="J47" s="147"/>
      <c r="K47" s="148"/>
      <c r="L47" s="149"/>
      <c r="M47" s="152"/>
      <c r="N47" s="152"/>
      <c r="O47" s="152"/>
      <c r="P47" s="149"/>
      <c r="R47" s="150"/>
      <c r="S47" s="150"/>
      <c r="T47" s="150"/>
      <c r="U47" s="150"/>
      <c r="V47" s="150"/>
      <c r="W47" s="150"/>
      <c r="X47" s="151">
        <f t="shared" si="2"/>
        <v>0</v>
      </c>
      <c r="Y47" s="153"/>
      <c r="Z47" s="153"/>
    </row>
    <row r="48" spans="1:26" s="111" customFormat="1" ht="15.75" customHeight="1" outlineLevel="2" x14ac:dyDescent="0.3">
      <c r="G48" s="113"/>
      <c r="H48" s="113"/>
      <c r="I48" s="113"/>
      <c r="J48" s="113"/>
      <c r="K48" s="128"/>
      <c r="L48" s="114"/>
      <c r="M48" s="124"/>
      <c r="N48" s="124"/>
      <c r="O48" s="124"/>
      <c r="P48" s="114"/>
      <c r="R48" s="89"/>
      <c r="S48" s="89"/>
      <c r="T48" s="89"/>
      <c r="U48" s="89"/>
      <c r="V48" s="89"/>
      <c r="W48" s="89"/>
      <c r="X48" s="83">
        <f t="shared" si="2"/>
        <v>0</v>
      </c>
      <c r="Y48" s="1"/>
      <c r="Z48" s="1"/>
    </row>
    <row r="49" spans="2:24" s="110" customFormat="1" ht="15" outlineLevel="1" thickBot="1" x14ac:dyDescent="0.3">
      <c r="B49" s="115"/>
      <c r="C49" s="115"/>
      <c r="D49" s="115"/>
      <c r="E49" s="115"/>
      <c r="F49" s="116" t="str">
        <f>"Zwischensumme "&amp;E47</f>
        <v>Zwischensumme Service Request</v>
      </c>
      <c r="G49" s="130"/>
      <c r="H49" s="145"/>
      <c r="I49" s="145"/>
      <c r="J49" s="145"/>
      <c r="K49" s="129"/>
      <c r="L49" s="118"/>
      <c r="M49" s="124"/>
      <c r="N49" s="124"/>
      <c r="O49" s="124"/>
      <c r="P49" s="117"/>
      <c r="R49" s="94"/>
      <c r="S49" s="94"/>
      <c r="T49" s="94"/>
      <c r="U49" s="94"/>
      <c r="V49" s="94"/>
      <c r="W49" s="94"/>
      <c r="X49" s="94"/>
    </row>
    <row r="50" spans="2:24" ht="19.5" customHeight="1" thickTop="1" thickBot="1" x14ac:dyDescent="0.35">
      <c r="F50" s="818" t="s">
        <v>942</v>
      </c>
      <c r="G50" s="819"/>
      <c r="H50" s="819"/>
      <c r="I50" s="819"/>
      <c r="J50" s="819"/>
      <c r="K50" s="819"/>
      <c r="L50" s="131"/>
      <c r="M50" s="131"/>
      <c r="N50" s="131"/>
      <c r="O50" s="131"/>
      <c r="P50" s="131"/>
      <c r="R50" s="86"/>
      <c r="S50" s="86"/>
      <c r="T50" s="86"/>
      <c r="U50" s="86"/>
      <c r="V50" s="86"/>
      <c r="W50" s="183"/>
      <c r="X50" s="183"/>
    </row>
    <row r="51" spans="2:24" ht="15" thickTop="1" x14ac:dyDescent="0.3">
      <c r="F51" s="820" t="s">
        <v>1060</v>
      </c>
      <c r="G51" s="820"/>
      <c r="H51" s="820"/>
      <c r="I51" s="820"/>
      <c r="J51" s="820"/>
      <c r="K51" s="820"/>
      <c r="R51" s="23"/>
      <c r="S51" s="23"/>
      <c r="T51" s="23"/>
      <c r="U51" s="23"/>
      <c r="V51" s="23"/>
      <c r="W51" s="23"/>
      <c r="X51" s="23"/>
    </row>
    <row r="52" spans="2:24" x14ac:dyDescent="0.3">
      <c r="F52" s="820" t="s">
        <v>1061</v>
      </c>
      <c r="G52" s="820"/>
      <c r="H52" s="820"/>
      <c r="I52" s="820"/>
      <c r="J52" s="820"/>
      <c r="K52" s="820"/>
    </row>
    <row r="53" spans="2:24" ht="15" thickBot="1" x14ac:dyDescent="0.35">
      <c r="F53" s="814" t="s">
        <v>1062</v>
      </c>
      <c r="G53" s="814"/>
      <c r="H53" s="814"/>
      <c r="I53" s="814"/>
      <c r="J53" s="814"/>
      <c r="K53" s="814"/>
      <c r="L53" s="120"/>
      <c r="M53" s="120"/>
      <c r="N53" s="120"/>
      <c r="O53" s="120"/>
      <c r="P53" s="120"/>
      <c r="R53" s="85"/>
      <c r="S53" s="85"/>
      <c r="T53" s="85"/>
      <c r="U53" s="85"/>
      <c r="V53" s="85"/>
      <c r="W53" s="182"/>
      <c r="X53" s="182"/>
    </row>
    <row r="54" spans="2:24" ht="15" thickTop="1" x14ac:dyDescent="0.3">
      <c r="R54" s="111"/>
      <c r="S54" s="111"/>
      <c r="T54" s="111"/>
      <c r="U54" s="111"/>
      <c r="V54" s="111"/>
      <c r="W54" s="111"/>
      <c r="X54" s="111"/>
    </row>
    <row r="55" spans="2:24" x14ac:dyDescent="0.3">
      <c r="R55" s="111"/>
      <c r="S55" s="111"/>
      <c r="T55" s="111"/>
      <c r="U55" s="111"/>
      <c r="V55" s="111"/>
      <c r="W55" s="111"/>
      <c r="X55" s="111"/>
    </row>
    <row r="56" spans="2:24" x14ac:dyDescent="0.3">
      <c r="R56" s="111"/>
      <c r="S56" s="111"/>
      <c r="T56" s="111"/>
      <c r="U56" s="111"/>
      <c r="V56" s="111"/>
      <c r="W56" s="111"/>
      <c r="X56" s="111"/>
    </row>
    <row r="57" spans="2:24" x14ac:dyDescent="0.3">
      <c r="R57" s="110"/>
      <c r="S57" s="110"/>
      <c r="T57" s="110"/>
      <c r="U57" s="110"/>
      <c r="V57" s="110"/>
      <c r="W57" s="110"/>
      <c r="X57" s="110"/>
    </row>
  </sheetData>
  <autoFilter ref="A5:Z5"/>
  <mergeCells count="7">
    <mergeCell ref="F53:K53"/>
    <mergeCell ref="Z4:Z5"/>
    <mergeCell ref="F41:G41"/>
    <mergeCell ref="K41:P41"/>
    <mergeCell ref="F50:K50"/>
    <mergeCell ref="F51:K51"/>
    <mergeCell ref="F52:K52"/>
  </mergeCells>
  <printOptions horizontalCentered="1"/>
  <pageMargins left="0" right="0" top="0.98425196850393704" bottom="0.98425196850393704" header="0.39370078740157483" footer="0.39370078740157483"/>
  <pageSetup paperSize="9" scale="20" fitToHeight="0" orientation="landscape"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Right="0"/>
    <pageSetUpPr fitToPage="1"/>
  </sheetPr>
  <dimension ref="A1:Z57"/>
  <sheetViews>
    <sheetView zoomScale="85" zoomScaleNormal="85" workbookViewId="0">
      <pane xSplit="6" ySplit="5" topLeftCell="Q6" activePane="bottomRight" state="frozen"/>
      <selection pane="topRight" activeCell="E28" sqref="E28"/>
      <selection pane="bottomLeft" activeCell="E28" sqref="E28"/>
      <selection pane="bottomRight" activeCell="T16" sqref="T16"/>
    </sheetView>
  </sheetViews>
  <sheetFormatPr baseColWidth="10" defaultColWidth="9.44140625" defaultRowHeight="14.4" outlineLevelRow="2" outlineLevelCol="1" x14ac:dyDescent="0.3"/>
  <cols>
    <col min="1" max="1" width="4.44140625" style="98" customWidth="1"/>
    <col min="2" max="2" width="9.44140625" style="98" customWidth="1" collapsed="1"/>
    <col min="3" max="3" width="28.33203125" style="98" hidden="1" customWidth="1" outlineLevel="1"/>
    <col min="4" max="4" width="28.33203125" style="96" hidden="1" customWidth="1" outlineLevel="1"/>
    <col min="5" max="5" width="40.5546875" style="96" bestFit="1" customWidth="1"/>
    <col min="6" max="6" width="55.44140625" style="98" bestFit="1" customWidth="1"/>
    <col min="7" max="10" width="22.33203125" style="97" customWidth="1"/>
    <col min="11" max="11" width="17.5546875" style="125" customWidth="1"/>
    <col min="12" max="12" width="17.5546875" style="96" customWidth="1"/>
    <col min="13" max="13" width="25.44140625" style="96" bestFit="1" customWidth="1"/>
    <col min="14" max="14" width="25.44140625" style="96" customWidth="1"/>
    <col min="15" max="15" width="17.5546875" style="96" customWidth="1"/>
    <col min="16" max="16" width="30" style="97" bestFit="1" customWidth="1"/>
    <col min="17" max="17" width="9.44140625" style="98"/>
    <col min="18" max="19" width="15.5546875" style="98" customWidth="1"/>
    <col min="20" max="22" width="19.44140625" style="98" customWidth="1"/>
    <col min="23" max="24" width="15.5546875" style="98" customWidth="1"/>
    <col min="25" max="25" width="9.44140625" style="98"/>
    <col min="26" max="26" width="48.33203125" style="98" customWidth="1"/>
    <col min="27" max="16384" width="9.44140625" style="98"/>
  </cols>
  <sheetData>
    <row r="1" spans="2:26" ht="15.6" x14ac:dyDescent="0.3">
      <c r="C1" s="95"/>
      <c r="F1" s="95" t="s">
        <v>33</v>
      </c>
    </row>
    <row r="2" spans="2:26" x14ac:dyDescent="0.3">
      <c r="F2" s="98" t="s">
        <v>807</v>
      </c>
    </row>
    <row r="3" spans="2:26" ht="73.5" customHeight="1" x14ac:dyDescent="0.3">
      <c r="G3" s="168" t="s">
        <v>983</v>
      </c>
      <c r="K3" s="168" t="s">
        <v>984</v>
      </c>
      <c r="O3" s="97"/>
      <c r="P3" s="168" t="s">
        <v>985</v>
      </c>
    </row>
    <row r="4" spans="2:26" s="103" customFormat="1" x14ac:dyDescent="0.3">
      <c r="B4" s="99"/>
      <c r="C4" s="99"/>
      <c r="D4" s="99"/>
      <c r="E4" s="99"/>
      <c r="F4" s="99" t="s">
        <v>986</v>
      </c>
      <c r="G4" s="100"/>
      <c r="H4" s="102"/>
      <c r="I4" s="102"/>
      <c r="J4" s="102"/>
      <c r="K4" s="126"/>
      <c r="L4" s="102"/>
      <c r="M4" s="121"/>
      <c r="N4" s="121"/>
      <c r="O4" s="121"/>
      <c r="P4" s="101"/>
      <c r="R4" s="88"/>
      <c r="S4" s="88"/>
      <c r="T4" s="88" t="s">
        <v>987</v>
      </c>
      <c r="U4" s="88" t="s">
        <v>987</v>
      </c>
      <c r="V4" s="88" t="s">
        <v>988</v>
      </c>
      <c r="W4" s="88"/>
      <c r="X4" s="88"/>
      <c r="Y4" s="7"/>
      <c r="Z4" s="815" t="s">
        <v>989</v>
      </c>
    </row>
    <row r="5" spans="2:26" s="110" customFormat="1" ht="57.75" customHeight="1" x14ac:dyDescent="0.25">
      <c r="B5" s="104" t="s">
        <v>36</v>
      </c>
      <c r="C5" s="104" t="s">
        <v>37</v>
      </c>
      <c r="D5" s="105" t="s">
        <v>38</v>
      </c>
      <c r="E5" s="106" t="s">
        <v>39</v>
      </c>
      <c r="F5" s="81" t="s">
        <v>40</v>
      </c>
      <c r="G5" s="107" t="s">
        <v>42</v>
      </c>
      <c r="H5" s="143" t="s">
        <v>990</v>
      </c>
      <c r="I5" s="143" t="s">
        <v>991</v>
      </c>
      <c r="J5" s="143" t="s">
        <v>992</v>
      </c>
      <c r="K5" s="127" t="s">
        <v>993</v>
      </c>
      <c r="L5" s="109" t="s">
        <v>328</v>
      </c>
      <c r="M5" s="92" t="s">
        <v>994</v>
      </c>
      <c r="N5" s="92" t="s">
        <v>995</v>
      </c>
      <c r="O5" s="92" t="s">
        <v>49</v>
      </c>
      <c r="P5" s="108" t="s">
        <v>50</v>
      </c>
      <c r="R5" s="142" t="s">
        <v>52</v>
      </c>
      <c r="S5" s="142" t="s">
        <v>767</v>
      </c>
      <c r="T5" s="142" t="s">
        <v>996</v>
      </c>
      <c r="U5" s="142" t="s">
        <v>997</v>
      </c>
      <c r="V5" s="142" t="s">
        <v>998</v>
      </c>
      <c r="W5" s="87" t="s">
        <v>329</v>
      </c>
      <c r="X5" s="142" t="s">
        <v>815</v>
      </c>
      <c r="Y5" s="8"/>
      <c r="Z5" s="816"/>
    </row>
    <row r="6" spans="2:26" s="110" customFormat="1" x14ac:dyDescent="0.25">
      <c r="B6" s="133" t="s">
        <v>999</v>
      </c>
      <c r="C6" s="133"/>
      <c r="D6" s="133"/>
      <c r="E6" s="134"/>
      <c r="F6" s="135"/>
      <c r="G6" s="136"/>
      <c r="H6" s="136"/>
      <c r="I6" s="136"/>
      <c r="J6" s="136"/>
      <c r="K6" s="137"/>
      <c r="L6" s="138"/>
      <c r="M6" s="139"/>
      <c r="N6" s="139"/>
      <c r="O6" s="139"/>
      <c r="P6" s="140"/>
      <c r="R6" s="135"/>
      <c r="S6" s="135"/>
      <c r="T6" s="135"/>
      <c r="U6" s="135"/>
      <c r="V6" s="135"/>
      <c r="W6" s="135"/>
      <c r="X6" s="135"/>
      <c r="Y6" s="8"/>
      <c r="Z6" s="181"/>
    </row>
    <row r="7" spans="2:26" s="111" customFormat="1" ht="21" customHeight="1" outlineLevel="2" x14ac:dyDescent="0.25">
      <c r="B7" s="141" t="s">
        <v>67</v>
      </c>
      <c r="C7" s="112" t="s">
        <v>819</v>
      </c>
      <c r="D7" s="112" t="s">
        <v>1000</v>
      </c>
      <c r="E7" s="112" t="s">
        <v>1001</v>
      </c>
      <c r="F7" s="112" t="s">
        <v>1002</v>
      </c>
      <c r="G7" s="113" t="s">
        <v>1003</v>
      </c>
      <c r="H7" s="113"/>
      <c r="I7" s="113"/>
      <c r="J7" s="113"/>
      <c r="K7" s="128" t="s">
        <v>1004</v>
      </c>
      <c r="L7" s="114" t="s">
        <v>77</v>
      </c>
      <c r="M7" s="122" t="s">
        <v>1005</v>
      </c>
      <c r="N7" s="122" t="s">
        <v>79</v>
      </c>
      <c r="O7" s="122" t="s">
        <v>858</v>
      </c>
      <c r="P7" s="113"/>
      <c r="R7" s="84">
        <v>4500</v>
      </c>
      <c r="S7" s="84">
        <v>36</v>
      </c>
      <c r="T7" s="180"/>
      <c r="U7" s="180">
        <v>0.63</v>
      </c>
      <c r="V7" s="180"/>
      <c r="W7" s="89">
        <v>10</v>
      </c>
      <c r="X7" s="154">
        <f>(R7*S7*W7)</f>
        <v>1620000</v>
      </c>
      <c r="Y7" s="5"/>
      <c r="Z7" s="5"/>
    </row>
    <row r="8" spans="2:26" s="110" customFormat="1" ht="21" customHeight="1" outlineLevel="1" x14ac:dyDescent="0.25">
      <c r="B8" s="115"/>
      <c r="C8" s="115"/>
      <c r="D8" s="115"/>
      <c r="E8" s="115"/>
      <c r="F8" s="116" t="str">
        <f>"Zwischensumme "&amp;E7</f>
        <v>Zwischensumme Office Arbeitsplatz</v>
      </c>
      <c r="G8" s="115"/>
      <c r="H8" s="144"/>
      <c r="I8" s="144"/>
      <c r="J8" s="144"/>
      <c r="K8" s="129"/>
      <c r="L8" s="118"/>
      <c r="M8" s="124"/>
      <c r="N8" s="124"/>
      <c r="O8" s="123"/>
      <c r="P8" s="117"/>
      <c r="R8" s="90"/>
      <c r="S8" s="91"/>
      <c r="T8" s="91"/>
      <c r="U8" s="91"/>
      <c r="V8" s="91"/>
      <c r="W8" s="91"/>
      <c r="X8" s="155"/>
      <c r="Y8" s="5"/>
      <c r="Z8" s="5"/>
    </row>
    <row r="9" spans="2:26" s="110" customFormat="1" ht="21" customHeight="1" outlineLevel="2" x14ac:dyDescent="0.25">
      <c r="B9" s="141" t="s">
        <v>87</v>
      </c>
      <c r="C9" s="112" t="s">
        <v>819</v>
      </c>
      <c r="D9" s="112" t="s">
        <v>1000</v>
      </c>
      <c r="E9" s="112" t="s">
        <v>1006</v>
      </c>
      <c r="F9" s="112" t="s">
        <v>1007</v>
      </c>
      <c r="G9" s="113" t="s">
        <v>1008</v>
      </c>
      <c r="H9" s="113" t="s">
        <v>987</v>
      </c>
      <c r="I9" s="113"/>
      <c r="J9" s="113"/>
      <c r="K9" s="128" t="s">
        <v>1009</v>
      </c>
      <c r="L9" s="114" t="s">
        <v>77</v>
      </c>
      <c r="M9" s="122" t="s">
        <v>243</v>
      </c>
      <c r="N9" s="122" t="s">
        <v>79</v>
      </c>
      <c r="O9" s="122" t="s">
        <v>244</v>
      </c>
      <c r="P9" s="113"/>
      <c r="Q9" s="111"/>
      <c r="R9" s="84">
        <v>500</v>
      </c>
      <c r="S9" s="84"/>
      <c r="T9" s="89"/>
      <c r="U9" s="89"/>
      <c r="V9" s="84"/>
      <c r="W9" s="89"/>
      <c r="X9" s="154">
        <f t="shared" ref="X9:X30" si="0">W9*R9</f>
        <v>0</v>
      </c>
      <c r="Y9" s="5"/>
      <c r="Z9" s="5"/>
    </row>
    <row r="10" spans="2:26" s="110" customFormat="1" ht="21" customHeight="1" outlineLevel="2" x14ac:dyDescent="0.25">
      <c r="B10" s="141" t="s">
        <v>90</v>
      </c>
      <c r="C10" s="112" t="s">
        <v>819</v>
      </c>
      <c r="D10" s="112" t="s">
        <v>1000</v>
      </c>
      <c r="E10" s="112" t="s">
        <v>1006</v>
      </c>
      <c r="F10" s="112" t="s">
        <v>1010</v>
      </c>
      <c r="G10" s="113" t="s">
        <v>1011</v>
      </c>
      <c r="H10" s="113" t="s">
        <v>987</v>
      </c>
      <c r="I10" s="113"/>
      <c r="J10" s="113"/>
      <c r="K10" s="128" t="s">
        <v>1009</v>
      </c>
      <c r="L10" s="114" t="s">
        <v>77</v>
      </c>
      <c r="M10" s="122" t="s">
        <v>243</v>
      </c>
      <c r="N10" s="122" t="s">
        <v>79</v>
      </c>
      <c r="O10" s="122" t="s">
        <v>244</v>
      </c>
      <c r="P10" s="113"/>
      <c r="Q10" s="111"/>
      <c r="R10" s="84">
        <v>400</v>
      </c>
      <c r="S10" s="84"/>
      <c r="T10" s="89"/>
      <c r="U10" s="89"/>
      <c r="V10" s="84"/>
      <c r="W10" s="89"/>
      <c r="X10" s="154">
        <f t="shared" si="0"/>
        <v>0</v>
      </c>
      <c r="Y10" s="5"/>
      <c r="Z10" s="5"/>
    </row>
    <row r="11" spans="2:26" s="110" customFormat="1" ht="21" customHeight="1" outlineLevel="2" x14ac:dyDescent="0.25">
      <c r="B11" s="141" t="s">
        <v>93</v>
      </c>
      <c r="C11" s="112" t="s">
        <v>819</v>
      </c>
      <c r="D11" s="112" t="s">
        <v>1000</v>
      </c>
      <c r="E11" s="112" t="s">
        <v>1006</v>
      </c>
      <c r="F11" s="112" t="s">
        <v>1012</v>
      </c>
      <c r="G11" s="113" t="s">
        <v>1013</v>
      </c>
      <c r="H11" s="113" t="s">
        <v>987</v>
      </c>
      <c r="I11" s="113"/>
      <c r="J11" s="113"/>
      <c r="K11" s="128" t="s">
        <v>1009</v>
      </c>
      <c r="L11" s="114" t="s">
        <v>77</v>
      </c>
      <c r="M11" s="122" t="s">
        <v>243</v>
      </c>
      <c r="N11" s="122" t="s">
        <v>79</v>
      </c>
      <c r="O11" s="122" t="s">
        <v>244</v>
      </c>
      <c r="P11" s="113"/>
      <c r="R11" s="84">
        <v>200</v>
      </c>
      <c r="S11" s="84"/>
      <c r="T11" s="89"/>
      <c r="U11" s="89"/>
      <c r="V11" s="84"/>
      <c r="W11" s="89"/>
      <c r="X11" s="154">
        <f t="shared" si="0"/>
        <v>0</v>
      </c>
      <c r="Y11" s="5"/>
      <c r="Z11" s="5"/>
    </row>
    <row r="12" spans="2:26" s="110" customFormat="1" ht="21" customHeight="1" outlineLevel="2" x14ac:dyDescent="0.25">
      <c r="B12" s="141" t="s">
        <v>96</v>
      </c>
      <c r="C12" s="112" t="s">
        <v>819</v>
      </c>
      <c r="D12" s="112" t="s">
        <v>1000</v>
      </c>
      <c r="E12" s="112" t="s">
        <v>1006</v>
      </c>
      <c r="F12" s="112" t="s">
        <v>1014</v>
      </c>
      <c r="G12" s="113" t="s">
        <v>1015</v>
      </c>
      <c r="H12" s="113" t="s">
        <v>987</v>
      </c>
      <c r="I12" s="113"/>
      <c r="J12" s="113"/>
      <c r="K12" s="128" t="s">
        <v>1009</v>
      </c>
      <c r="L12" s="114" t="s">
        <v>77</v>
      </c>
      <c r="M12" s="122" t="s">
        <v>243</v>
      </c>
      <c r="N12" s="122" t="s">
        <v>79</v>
      </c>
      <c r="O12" s="122" t="s">
        <v>244</v>
      </c>
      <c r="P12" s="113"/>
      <c r="Q12" s="111"/>
      <c r="R12" s="84">
        <v>50</v>
      </c>
      <c r="S12" s="84"/>
      <c r="T12" s="89"/>
      <c r="U12" s="89"/>
      <c r="V12" s="84"/>
      <c r="W12" s="89"/>
      <c r="X12" s="154">
        <f t="shared" si="0"/>
        <v>0</v>
      </c>
      <c r="Y12" s="5"/>
      <c r="Z12" s="5"/>
    </row>
    <row r="13" spans="2:26" s="110" customFormat="1" ht="21" customHeight="1" outlineLevel="2" x14ac:dyDescent="0.25">
      <c r="B13" s="141" t="s">
        <v>99</v>
      </c>
      <c r="C13" s="112" t="s">
        <v>819</v>
      </c>
      <c r="D13" s="112" t="s">
        <v>1000</v>
      </c>
      <c r="E13" s="112" t="s">
        <v>1006</v>
      </c>
      <c r="F13" s="112" t="s">
        <v>1016</v>
      </c>
      <c r="G13" s="113" t="s">
        <v>1017</v>
      </c>
      <c r="H13" s="113" t="s">
        <v>987</v>
      </c>
      <c r="I13" s="113"/>
      <c r="J13" s="113"/>
      <c r="K13" s="128" t="s">
        <v>1018</v>
      </c>
      <c r="L13" s="114" t="s">
        <v>77</v>
      </c>
      <c r="M13" s="122" t="s">
        <v>243</v>
      </c>
      <c r="N13" s="122" t="s">
        <v>79</v>
      </c>
      <c r="O13" s="122" t="s">
        <v>244</v>
      </c>
      <c r="P13" s="113"/>
      <c r="Q13" s="111"/>
      <c r="R13" s="179">
        <f>7000*8*22</f>
        <v>1232000</v>
      </c>
      <c r="S13" s="84"/>
      <c r="T13" s="89"/>
      <c r="U13" s="89"/>
      <c r="V13" s="84"/>
      <c r="W13" s="89"/>
      <c r="X13" s="154">
        <f t="shared" si="0"/>
        <v>0</v>
      </c>
      <c r="Y13" s="5"/>
      <c r="Z13" s="5"/>
    </row>
    <row r="14" spans="2:26" s="110" customFormat="1" ht="21" customHeight="1" outlineLevel="2" x14ac:dyDescent="0.25">
      <c r="B14" s="141" t="s">
        <v>96</v>
      </c>
      <c r="C14" s="112" t="s">
        <v>819</v>
      </c>
      <c r="D14" s="112" t="s">
        <v>1000</v>
      </c>
      <c r="E14" s="112" t="s">
        <v>1006</v>
      </c>
      <c r="F14" s="112" t="s">
        <v>1019</v>
      </c>
      <c r="G14" s="113" t="s">
        <v>1017</v>
      </c>
      <c r="H14" s="113" t="s">
        <v>987</v>
      </c>
      <c r="I14" s="113"/>
      <c r="J14" s="113"/>
      <c r="K14" s="128" t="s">
        <v>1018</v>
      </c>
      <c r="L14" s="114" t="s">
        <v>77</v>
      </c>
      <c r="M14" s="122" t="s">
        <v>243</v>
      </c>
      <c r="N14" s="122" t="s">
        <v>79</v>
      </c>
      <c r="O14" s="122" t="s">
        <v>244</v>
      </c>
      <c r="P14" s="113"/>
      <c r="Q14" s="111"/>
      <c r="R14" s="179">
        <f>(11000*24*22)-R13</f>
        <v>4576000</v>
      </c>
      <c r="S14" s="84"/>
      <c r="T14" s="89"/>
      <c r="U14" s="89"/>
      <c r="V14" s="84"/>
      <c r="W14" s="89"/>
      <c r="X14" s="154">
        <f t="shared" si="0"/>
        <v>0</v>
      </c>
      <c r="Y14" s="5"/>
      <c r="Z14" s="5"/>
    </row>
    <row r="15" spans="2:26" s="110" customFormat="1" ht="21" customHeight="1" outlineLevel="2" x14ac:dyDescent="0.25">
      <c r="B15" s="141" t="s">
        <v>96</v>
      </c>
      <c r="C15" s="132" t="s">
        <v>819</v>
      </c>
      <c r="D15" s="132" t="s">
        <v>1000</v>
      </c>
      <c r="E15" s="112" t="s">
        <v>1006</v>
      </c>
      <c r="F15" s="111" t="s">
        <v>1020</v>
      </c>
      <c r="G15" s="113" t="s">
        <v>1017</v>
      </c>
      <c r="H15" s="113" t="s">
        <v>987</v>
      </c>
      <c r="I15" s="113"/>
      <c r="J15" s="113"/>
      <c r="K15" s="96" t="s">
        <v>77</v>
      </c>
      <c r="L15" s="114" t="s">
        <v>77</v>
      </c>
      <c r="M15" s="122" t="s">
        <v>243</v>
      </c>
      <c r="N15" s="122" t="s">
        <v>79</v>
      </c>
      <c r="O15" s="122" t="s">
        <v>244</v>
      </c>
      <c r="P15" s="167"/>
      <c r="Q15" s="111"/>
      <c r="R15" s="84">
        <v>1</v>
      </c>
      <c r="S15" s="84"/>
      <c r="T15" s="89"/>
      <c r="U15" s="89"/>
      <c r="V15" s="84"/>
      <c r="W15" s="89"/>
      <c r="X15" s="154">
        <f t="shared" si="0"/>
        <v>0</v>
      </c>
      <c r="Y15" s="5"/>
      <c r="Z15" s="5"/>
    </row>
    <row r="16" spans="2:26" s="110" customFormat="1" ht="21" customHeight="1" outlineLevel="1" x14ac:dyDescent="0.25">
      <c r="B16" s="115"/>
      <c r="C16" s="115"/>
      <c r="D16" s="115"/>
      <c r="E16" s="115"/>
      <c r="F16" s="116" t="str">
        <f>"Zwischensumme "&amp;E13</f>
        <v>Zwischensumme Virtueller Arbeitsplatz Shared</v>
      </c>
      <c r="G16" s="115"/>
      <c r="H16" s="144"/>
      <c r="I16" s="144"/>
      <c r="J16" s="144"/>
      <c r="K16" s="129"/>
      <c r="L16" s="118"/>
      <c r="M16" s="124"/>
      <c r="N16" s="124"/>
      <c r="O16" s="123"/>
      <c r="P16" s="117"/>
      <c r="Q16" s="111"/>
      <c r="R16" s="90"/>
      <c r="S16" s="91"/>
      <c r="T16" s="91"/>
      <c r="U16" s="91"/>
      <c r="V16" s="91"/>
      <c r="W16" s="91"/>
      <c r="X16" s="155"/>
      <c r="Y16" s="5"/>
      <c r="Z16" s="5"/>
    </row>
    <row r="17" spans="2:26" s="111" customFormat="1" ht="21" customHeight="1" outlineLevel="2" x14ac:dyDescent="0.25">
      <c r="B17" s="141" t="s">
        <v>87</v>
      </c>
      <c r="C17" s="112" t="s">
        <v>819</v>
      </c>
      <c r="D17" s="112" t="s">
        <v>1000</v>
      </c>
      <c r="E17" s="112" t="s">
        <v>1021</v>
      </c>
      <c r="F17" s="112" t="s">
        <v>1007</v>
      </c>
      <c r="G17" s="113" t="s">
        <v>1008</v>
      </c>
      <c r="H17" s="113" t="s">
        <v>988</v>
      </c>
      <c r="I17" s="113"/>
      <c r="J17" s="113"/>
      <c r="K17" s="128" t="s">
        <v>1009</v>
      </c>
      <c r="L17" s="114" t="s">
        <v>77</v>
      </c>
      <c r="M17" s="122" t="s">
        <v>243</v>
      </c>
      <c r="N17" s="122" t="s">
        <v>79</v>
      </c>
      <c r="O17" s="122" t="s">
        <v>244</v>
      </c>
      <c r="P17" s="113"/>
      <c r="R17" s="84">
        <v>500</v>
      </c>
      <c r="S17" s="84"/>
      <c r="T17" s="84"/>
      <c r="U17" s="84"/>
      <c r="V17" s="89"/>
      <c r="W17" s="89"/>
      <c r="X17" s="154">
        <f t="shared" si="0"/>
        <v>0</v>
      </c>
      <c r="Y17" s="5"/>
      <c r="Z17" s="5"/>
    </row>
    <row r="18" spans="2:26" s="111" customFormat="1" ht="21" customHeight="1" outlineLevel="2" x14ac:dyDescent="0.25">
      <c r="B18" s="141" t="s">
        <v>90</v>
      </c>
      <c r="C18" s="112" t="s">
        <v>819</v>
      </c>
      <c r="D18" s="112" t="s">
        <v>1000</v>
      </c>
      <c r="E18" s="112" t="s">
        <v>1021</v>
      </c>
      <c r="F18" s="112" t="s">
        <v>1010</v>
      </c>
      <c r="G18" s="113" t="s">
        <v>1011</v>
      </c>
      <c r="H18" s="113" t="s">
        <v>988</v>
      </c>
      <c r="I18" s="113"/>
      <c r="J18" s="113"/>
      <c r="K18" s="128" t="s">
        <v>1009</v>
      </c>
      <c r="L18" s="114" t="s">
        <v>77</v>
      </c>
      <c r="M18" s="122" t="s">
        <v>243</v>
      </c>
      <c r="N18" s="122" t="s">
        <v>79</v>
      </c>
      <c r="O18" s="122" t="s">
        <v>244</v>
      </c>
      <c r="P18" s="113"/>
      <c r="R18" s="84">
        <v>400</v>
      </c>
      <c r="S18" s="84"/>
      <c r="T18" s="84"/>
      <c r="U18" s="84"/>
      <c r="V18" s="89"/>
      <c r="W18" s="89"/>
      <c r="X18" s="154">
        <f t="shared" si="0"/>
        <v>0</v>
      </c>
      <c r="Y18" s="5"/>
      <c r="Z18" s="5"/>
    </row>
    <row r="19" spans="2:26" s="111" customFormat="1" ht="21" customHeight="1" outlineLevel="2" x14ac:dyDescent="0.25">
      <c r="B19" s="141" t="s">
        <v>93</v>
      </c>
      <c r="C19" s="112" t="s">
        <v>819</v>
      </c>
      <c r="D19" s="112" t="s">
        <v>1000</v>
      </c>
      <c r="E19" s="112" t="s">
        <v>1021</v>
      </c>
      <c r="F19" s="112" t="s">
        <v>1012</v>
      </c>
      <c r="G19" s="113" t="s">
        <v>1013</v>
      </c>
      <c r="H19" s="113" t="s">
        <v>988</v>
      </c>
      <c r="I19" s="113"/>
      <c r="J19" s="113"/>
      <c r="K19" s="128" t="s">
        <v>1009</v>
      </c>
      <c r="L19" s="114" t="s">
        <v>77</v>
      </c>
      <c r="M19" s="122" t="s">
        <v>243</v>
      </c>
      <c r="N19" s="122" t="s">
        <v>79</v>
      </c>
      <c r="O19" s="122" t="s">
        <v>244</v>
      </c>
      <c r="P19" s="113"/>
      <c r="R19" s="84">
        <v>200</v>
      </c>
      <c r="S19" s="84"/>
      <c r="T19" s="84"/>
      <c r="U19" s="84"/>
      <c r="V19" s="89"/>
      <c r="W19" s="89"/>
      <c r="X19" s="154">
        <f t="shared" si="0"/>
        <v>0</v>
      </c>
      <c r="Y19" s="8"/>
      <c r="Z19" s="8"/>
    </row>
    <row r="20" spans="2:26" s="111" customFormat="1" ht="21" customHeight="1" outlineLevel="2" x14ac:dyDescent="0.25">
      <c r="B20" s="141" t="s">
        <v>96</v>
      </c>
      <c r="C20" s="112" t="s">
        <v>819</v>
      </c>
      <c r="D20" s="112" t="s">
        <v>1000</v>
      </c>
      <c r="E20" s="112" t="s">
        <v>1021</v>
      </c>
      <c r="F20" s="112" t="s">
        <v>1014</v>
      </c>
      <c r="G20" s="113" t="s">
        <v>1015</v>
      </c>
      <c r="H20" s="113" t="s">
        <v>988</v>
      </c>
      <c r="I20" s="113"/>
      <c r="J20" s="113"/>
      <c r="K20" s="128" t="s">
        <v>1009</v>
      </c>
      <c r="L20" s="114" t="s">
        <v>77</v>
      </c>
      <c r="M20" s="122" t="s">
        <v>243</v>
      </c>
      <c r="N20" s="122" t="s">
        <v>79</v>
      </c>
      <c r="O20" s="122" t="s">
        <v>244</v>
      </c>
      <c r="P20" s="113"/>
      <c r="R20" s="84">
        <v>50</v>
      </c>
      <c r="S20" s="84"/>
      <c r="T20" s="84"/>
      <c r="U20" s="84"/>
      <c r="V20" s="89"/>
      <c r="W20" s="89"/>
      <c r="X20" s="154">
        <f t="shared" si="0"/>
        <v>0</v>
      </c>
      <c r="Y20" s="5"/>
      <c r="Z20" s="5"/>
    </row>
    <row r="21" spans="2:26" s="111" customFormat="1" ht="21" customHeight="1" outlineLevel="2" x14ac:dyDescent="0.25">
      <c r="B21" s="141" t="s">
        <v>99</v>
      </c>
      <c r="C21" s="112" t="s">
        <v>819</v>
      </c>
      <c r="D21" s="112" t="s">
        <v>1000</v>
      </c>
      <c r="E21" s="112" t="s">
        <v>1021</v>
      </c>
      <c r="F21" s="119" t="s">
        <v>1022</v>
      </c>
      <c r="G21" s="113" t="s">
        <v>1017</v>
      </c>
      <c r="H21" s="113" t="s">
        <v>988</v>
      </c>
      <c r="I21" s="113"/>
      <c r="J21" s="113"/>
      <c r="K21" s="128" t="s">
        <v>1023</v>
      </c>
      <c r="L21" s="114" t="s">
        <v>77</v>
      </c>
      <c r="M21" s="122" t="s">
        <v>243</v>
      </c>
      <c r="N21" s="122" t="s">
        <v>79</v>
      </c>
      <c r="O21" s="122" t="s">
        <v>244</v>
      </c>
      <c r="P21" s="113"/>
      <c r="R21" s="84">
        <v>11000</v>
      </c>
      <c r="S21" s="84"/>
      <c r="T21" s="84"/>
      <c r="U21" s="84"/>
      <c r="V21" s="89"/>
      <c r="W21" s="89"/>
      <c r="X21" s="154">
        <f t="shared" si="0"/>
        <v>0</v>
      </c>
      <c r="Y21" s="5"/>
      <c r="Z21" s="5"/>
    </row>
    <row r="22" spans="2:26" s="110" customFormat="1" ht="21" customHeight="1" outlineLevel="1" x14ac:dyDescent="0.25">
      <c r="B22" s="115"/>
      <c r="C22" s="115"/>
      <c r="D22" s="115"/>
      <c r="E22" s="115"/>
      <c r="F22" s="116" t="str">
        <f>"Zwischensumme "&amp;E17</f>
        <v>Zwischensumme Virtueller Arbeitsplatz Dedicated</v>
      </c>
      <c r="G22" s="115"/>
      <c r="H22" s="144"/>
      <c r="I22" s="144"/>
      <c r="J22" s="144"/>
      <c r="K22" s="129"/>
      <c r="L22" s="118"/>
      <c r="M22" s="124"/>
      <c r="N22" s="124"/>
      <c r="O22" s="123"/>
      <c r="P22" s="117"/>
      <c r="Q22" s="111"/>
      <c r="R22" s="90"/>
      <c r="S22" s="91"/>
      <c r="T22" s="91"/>
      <c r="U22" s="91"/>
      <c r="V22" s="91"/>
      <c r="W22" s="91"/>
      <c r="X22" s="155"/>
      <c r="Y22" s="5"/>
      <c r="Z22" s="5"/>
    </row>
    <row r="23" spans="2:26" s="111" customFormat="1" ht="21" customHeight="1" outlineLevel="2" x14ac:dyDescent="0.25">
      <c r="B23" s="141" t="s">
        <v>445</v>
      </c>
      <c r="C23" s="112" t="s">
        <v>819</v>
      </c>
      <c r="D23" s="112" t="s">
        <v>1000</v>
      </c>
      <c r="E23" s="112" t="s">
        <v>1024</v>
      </c>
      <c r="F23" s="112" t="s">
        <v>1025</v>
      </c>
      <c r="G23" s="113" t="s">
        <v>1026</v>
      </c>
      <c r="H23" s="113"/>
      <c r="I23" s="113"/>
      <c r="J23" s="113"/>
      <c r="K23" s="128" t="s">
        <v>1027</v>
      </c>
      <c r="L23" s="114" t="s">
        <v>77</v>
      </c>
      <c r="M23" s="122" t="s">
        <v>30</v>
      </c>
      <c r="N23" s="122" t="s">
        <v>79</v>
      </c>
      <c r="O23" s="122" t="s">
        <v>858</v>
      </c>
      <c r="P23" s="113"/>
      <c r="R23" s="84">
        <v>15</v>
      </c>
      <c r="S23" s="84"/>
      <c r="T23" s="84"/>
      <c r="U23" s="84"/>
      <c r="V23" s="84"/>
      <c r="W23" s="89"/>
      <c r="X23" s="154">
        <f t="shared" si="0"/>
        <v>0</v>
      </c>
      <c r="Y23" s="5"/>
      <c r="Z23" s="5"/>
    </row>
    <row r="24" spans="2:26" s="111" customFormat="1" ht="21" customHeight="1" outlineLevel="2" x14ac:dyDescent="0.25">
      <c r="B24" s="141" t="s">
        <v>447</v>
      </c>
      <c r="C24" s="112" t="s">
        <v>819</v>
      </c>
      <c r="D24" s="112" t="s">
        <v>1000</v>
      </c>
      <c r="E24" s="112" t="s">
        <v>1024</v>
      </c>
      <c r="F24" s="112" t="s">
        <v>1028</v>
      </c>
      <c r="G24" s="113" t="s">
        <v>1029</v>
      </c>
      <c r="H24" s="113"/>
      <c r="I24" s="113"/>
      <c r="J24" s="113"/>
      <c r="K24" s="128" t="s">
        <v>1027</v>
      </c>
      <c r="L24" s="114" t="s">
        <v>77</v>
      </c>
      <c r="M24" s="122" t="s">
        <v>30</v>
      </c>
      <c r="N24" s="122" t="s">
        <v>79</v>
      </c>
      <c r="O24" s="122" t="s">
        <v>858</v>
      </c>
      <c r="P24" s="113"/>
      <c r="R24" s="84">
        <v>7</v>
      </c>
      <c r="S24" s="84"/>
      <c r="T24" s="84"/>
      <c r="U24" s="84"/>
      <c r="V24" s="84"/>
      <c r="W24" s="89"/>
      <c r="X24" s="154">
        <f t="shared" si="0"/>
        <v>0</v>
      </c>
      <c r="Y24" s="5"/>
      <c r="Z24" s="5"/>
    </row>
    <row r="25" spans="2:26" s="111" customFormat="1" ht="21" customHeight="1" outlineLevel="2" x14ac:dyDescent="0.25">
      <c r="B25" s="141" t="s">
        <v>448</v>
      </c>
      <c r="C25" s="112" t="s">
        <v>819</v>
      </c>
      <c r="D25" s="112" t="s">
        <v>1000</v>
      </c>
      <c r="E25" s="112" t="s">
        <v>1024</v>
      </c>
      <c r="F25" s="112" t="s">
        <v>1030</v>
      </c>
      <c r="G25" s="113" t="s">
        <v>1031</v>
      </c>
      <c r="H25" s="113"/>
      <c r="I25" s="113"/>
      <c r="J25" s="113"/>
      <c r="K25" s="128" t="s">
        <v>1027</v>
      </c>
      <c r="L25" s="114" t="s">
        <v>77</v>
      </c>
      <c r="M25" s="122" t="s">
        <v>30</v>
      </c>
      <c r="N25" s="122" t="s">
        <v>79</v>
      </c>
      <c r="O25" s="122" t="s">
        <v>858</v>
      </c>
      <c r="P25" s="113"/>
      <c r="R25" s="84">
        <v>1</v>
      </c>
      <c r="S25" s="84"/>
      <c r="T25" s="84"/>
      <c r="U25" s="84"/>
      <c r="V25" s="84"/>
      <c r="W25" s="89"/>
      <c r="X25" s="154">
        <f t="shared" si="0"/>
        <v>0</v>
      </c>
      <c r="Y25" s="8"/>
      <c r="Z25" s="8"/>
    </row>
    <row r="26" spans="2:26" s="111" customFormat="1" ht="21" customHeight="1" outlineLevel="2" x14ac:dyDescent="0.25">
      <c r="B26" s="141" t="s">
        <v>449</v>
      </c>
      <c r="C26" s="112" t="s">
        <v>819</v>
      </c>
      <c r="D26" s="112" t="s">
        <v>1000</v>
      </c>
      <c r="E26" s="112" t="s">
        <v>1024</v>
      </c>
      <c r="F26" s="112" t="s">
        <v>1032</v>
      </c>
      <c r="G26" s="113"/>
      <c r="H26" s="113"/>
      <c r="I26" s="113"/>
      <c r="J26" s="113"/>
      <c r="K26" s="128" t="s">
        <v>1027</v>
      </c>
      <c r="L26" s="114" t="s">
        <v>77</v>
      </c>
      <c r="M26" s="122" t="s">
        <v>30</v>
      </c>
      <c r="N26" s="122" t="s">
        <v>79</v>
      </c>
      <c r="O26" s="122" t="s">
        <v>858</v>
      </c>
      <c r="P26" s="113"/>
      <c r="R26" s="169">
        <v>1</v>
      </c>
      <c r="S26" s="169"/>
      <c r="T26" s="169"/>
      <c r="U26" s="169"/>
      <c r="V26" s="169"/>
      <c r="W26" s="170"/>
      <c r="X26" s="154">
        <f t="shared" si="0"/>
        <v>0</v>
      </c>
      <c r="Y26" s="8"/>
      <c r="Z26" s="8"/>
    </row>
    <row r="27" spans="2:26" s="111" customFormat="1" ht="21" customHeight="1" outlineLevel="2" x14ac:dyDescent="0.25">
      <c r="B27" s="141" t="s">
        <v>450</v>
      </c>
      <c r="C27" s="112" t="s">
        <v>819</v>
      </c>
      <c r="D27" s="112" t="s">
        <v>1000</v>
      </c>
      <c r="E27" s="112" t="s">
        <v>1024</v>
      </c>
      <c r="F27" s="112" t="s">
        <v>1033</v>
      </c>
      <c r="G27" s="113"/>
      <c r="H27" s="113"/>
      <c r="I27" s="113"/>
      <c r="J27" s="113"/>
      <c r="K27" s="128" t="s">
        <v>1027</v>
      </c>
      <c r="L27" s="114" t="s">
        <v>77</v>
      </c>
      <c r="M27" s="122" t="s">
        <v>30</v>
      </c>
      <c r="N27" s="122" t="s">
        <v>79</v>
      </c>
      <c r="O27" s="122" t="s">
        <v>858</v>
      </c>
      <c r="P27" s="113"/>
      <c r="R27" s="169">
        <v>1</v>
      </c>
      <c r="S27" s="169"/>
      <c r="T27" s="169"/>
      <c r="U27" s="169"/>
      <c r="V27" s="169"/>
      <c r="W27" s="170"/>
      <c r="X27" s="154">
        <f t="shared" si="0"/>
        <v>0</v>
      </c>
      <c r="Y27" s="8"/>
      <c r="Z27" s="8"/>
    </row>
    <row r="28" spans="2:26" s="111" customFormat="1" ht="21" customHeight="1" outlineLevel="2" x14ac:dyDescent="0.25">
      <c r="B28" s="141" t="s">
        <v>451</v>
      </c>
      <c r="C28" s="112" t="s">
        <v>819</v>
      </c>
      <c r="D28" s="112" t="s">
        <v>1000</v>
      </c>
      <c r="E28" s="112" t="s">
        <v>1024</v>
      </c>
      <c r="F28" s="112" t="s">
        <v>1034</v>
      </c>
      <c r="G28" s="113"/>
      <c r="H28" s="113"/>
      <c r="I28" s="113"/>
      <c r="J28" s="113"/>
      <c r="K28" s="128" t="s">
        <v>1027</v>
      </c>
      <c r="L28" s="114" t="s">
        <v>77</v>
      </c>
      <c r="M28" s="122" t="s">
        <v>30</v>
      </c>
      <c r="N28" s="122" t="s">
        <v>79</v>
      </c>
      <c r="O28" s="122" t="s">
        <v>858</v>
      </c>
      <c r="P28" s="113"/>
      <c r="R28" s="169">
        <v>1</v>
      </c>
      <c r="S28" s="169"/>
      <c r="T28" s="169"/>
      <c r="U28" s="169"/>
      <c r="V28" s="169"/>
      <c r="W28" s="170"/>
      <c r="X28" s="154">
        <f t="shared" si="0"/>
        <v>0</v>
      </c>
      <c r="Y28" s="8"/>
      <c r="Z28" s="8"/>
    </row>
    <row r="29" spans="2:26" s="110" customFormat="1" ht="21" customHeight="1" outlineLevel="1" x14ac:dyDescent="0.25">
      <c r="B29" s="115"/>
      <c r="C29" s="115"/>
      <c r="D29" s="115"/>
      <c r="E29" s="115"/>
      <c r="F29" s="116" t="str">
        <f>"Zwischensumme "&amp;E23</f>
        <v>Zwischensumme Software Management</v>
      </c>
      <c r="G29" s="115"/>
      <c r="H29" s="144"/>
      <c r="I29" s="144"/>
      <c r="J29" s="144"/>
      <c r="K29" s="129"/>
      <c r="L29" s="118"/>
      <c r="M29" s="124"/>
      <c r="N29" s="124"/>
      <c r="O29" s="123"/>
      <c r="P29" s="117"/>
      <c r="R29" s="90"/>
      <c r="S29" s="91"/>
      <c r="T29" s="91"/>
      <c r="U29" s="91"/>
      <c r="V29" s="91"/>
      <c r="W29" s="91"/>
      <c r="X29" s="155"/>
      <c r="Y29" s="5"/>
    </row>
    <row r="30" spans="2:26" s="111" customFormat="1" ht="21" customHeight="1" outlineLevel="2" x14ac:dyDescent="0.25">
      <c r="B30" s="141" t="s">
        <v>452</v>
      </c>
      <c r="C30" s="112" t="s">
        <v>819</v>
      </c>
      <c r="D30" s="112" t="s">
        <v>1000</v>
      </c>
      <c r="E30" s="112" t="s">
        <v>1035</v>
      </c>
      <c r="F30" s="112" t="s">
        <v>1036</v>
      </c>
      <c r="G30" s="113" t="s">
        <v>1037</v>
      </c>
      <c r="H30" s="113"/>
      <c r="I30" s="113"/>
      <c r="J30" s="113"/>
      <c r="K30" s="128" t="s">
        <v>1004</v>
      </c>
      <c r="L30" s="114" t="s">
        <v>77</v>
      </c>
      <c r="M30" s="122" t="s">
        <v>114</v>
      </c>
      <c r="N30" s="122" t="s">
        <v>79</v>
      </c>
      <c r="O30" s="122" t="s">
        <v>858</v>
      </c>
      <c r="P30" s="113"/>
      <c r="R30" s="93">
        <v>1400</v>
      </c>
      <c r="S30" s="93"/>
      <c r="T30" s="93"/>
      <c r="U30" s="93"/>
      <c r="V30" s="93"/>
      <c r="W30" s="89"/>
      <c r="X30" s="154">
        <f t="shared" si="0"/>
        <v>0</v>
      </c>
      <c r="Y30" s="5"/>
      <c r="Z30" s="5"/>
    </row>
    <row r="31" spans="2:26" s="110" customFormat="1" ht="21" customHeight="1" outlineLevel="1" x14ac:dyDescent="0.25">
      <c r="B31" s="115"/>
      <c r="C31" s="115"/>
      <c r="D31" s="115"/>
      <c r="E31" s="115"/>
      <c r="F31" s="116" t="str">
        <f>"Zwischensumme "&amp;E30</f>
        <v>Zwischensumme Arbeitsplatzdruck</v>
      </c>
      <c r="G31" s="115"/>
      <c r="H31" s="144"/>
      <c r="I31" s="144"/>
      <c r="J31" s="144"/>
      <c r="K31" s="129"/>
      <c r="L31" s="118"/>
      <c r="M31" s="124"/>
      <c r="N31" s="124"/>
      <c r="O31" s="123"/>
      <c r="P31" s="117"/>
      <c r="R31" s="90"/>
      <c r="S31" s="91"/>
      <c r="T31" s="91"/>
      <c r="U31" s="91"/>
      <c r="V31" s="91"/>
      <c r="W31" s="91"/>
      <c r="X31" s="155"/>
      <c r="Y31" s="8"/>
      <c r="Z31" s="8"/>
    </row>
    <row r="32" spans="2:26" s="110" customFormat="1" x14ac:dyDescent="0.25">
      <c r="B32" s="133" t="s">
        <v>1038</v>
      </c>
      <c r="C32" s="133"/>
      <c r="D32" s="133"/>
      <c r="E32" s="134"/>
      <c r="F32" s="135"/>
      <c r="G32" s="136"/>
      <c r="H32" s="136"/>
      <c r="I32" s="136"/>
      <c r="J32" s="136"/>
      <c r="K32" s="137"/>
      <c r="L32" s="138"/>
      <c r="M32" s="139"/>
      <c r="N32" s="139"/>
      <c r="O32" s="139"/>
      <c r="P32" s="140"/>
      <c r="R32" s="140"/>
      <c r="S32" s="140"/>
      <c r="T32" s="140"/>
      <c r="U32" s="140"/>
      <c r="V32" s="140"/>
      <c r="W32" s="140"/>
      <c r="X32" s="156"/>
      <c r="Y32" s="8"/>
      <c r="Z32" s="181"/>
    </row>
    <row r="33" spans="1:26" s="111" customFormat="1" ht="21" customHeight="1" outlineLevel="2" x14ac:dyDescent="0.3">
      <c r="B33" s="141" t="s">
        <v>102</v>
      </c>
      <c r="C33" s="112" t="s">
        <v>819</v>
      </c>
      <c r="D33" s="112" t="s">
        <v>1039</v>
      </c>
      <c r="E33" s="112" t="s">
        <v>1040</v>
      </c>
      <c r="F33" s="112" t="s">
        <v>1041</v>
      </c>
      <c r="G33" s="113" t="s">
        <v>1042</v>
      </c>
      <c r="H33" s="113"/>
      <c r="I33" s="113"/>
      <c r="J33" s="113"/>
      <c r="K33" s="128" t="s">
        <v>1043</v>
      </c>
      <c r="L33" s="114" t="s">
        <v>77</v>
      </c>
      <c r="M33" s="122" t="s">
        <v>243</v>
      </c>
      <c r="N33" s="122" t="s">
        <v>79</v>
      </c>
      <c r="O33" s="122" t="s">
        <v>858</v>
      </c>
      <c r="P33" s="113"/>
      <c r="R33" s="93">
        <v>21000</v>
      </c>
      <c r="S33" s="93"/>
      <c r="T33" s="93"/>
      <c r="U33" s="93"/>
      <c r="V33" s="93"/>
      <c r="W33" s="89"/>
      <c r="X33" s="154">
        <f t="shared" ref="X33:X35" si="1">W33*R33</f>
        <v>0</v>
      </c>
      <c r="Y33" s="1"/>
      <c r="Z33" s="1"/>
    </row>
    <row r="34" spans="1:26" s="111" customFormat="1" ht="21" customHeight="1" outlineLevel="2" x14ac:dyDescent="0.3">
      <c r="B34" s="141" t="s">
        <v>109</v>
      </c>
      <c r="C34" s="112" t="s">
        <v>819</v>
      </c>
      <c r="D34" s="112" t="s">
        <v>1039</v>
      </c>
      <c r="E34" s="112" t="s">
        <v>1040</v>
      </c>
      <c r="F34" s="112" t="s">
        <v>1044</v>
      </c>
      <c r="G34" s="113" t="s">
        <v>1045</v>
      </c>
      <c r="H34" s="113"/>
      <c r="I34" s="113"/>
      <c r="J34" s="113"/>
      <c r="K34" s="128" t="s">
        <v>1046</v>
      </c>
      <c r="L34" s="114" t="s">
        <v>77</v>
      </c>
      <c r="M34" s="122" t="s">
        <v>243</v>
      </c>
      <c r="N34" s="122" t="s">
        <v>79</v>
      </c>
      <c r="O34" s="122" t="s">
        <v>858</v>
      </c>
      <c r="P34" s="113"/>
      <c r="R34" s="93">
        <v>250</v>
      </c>
      <c r="S34" s="93"/>
      <c r="T34" s="93"/>
      <c r="U34" s="93"/>
      <c r="V34" s="93"/>
      <c r="W34" s="89"/>
      <c r="X34" s="154">
        <f t="shared" si="1"/>
        <v>0</v>
      </c>
      <c r="Y34" s="1"/>
      <c r="Z34" s="1"/>
    </row>
    <row r="35" spans="1:26" s="111" customFormat="1" ht="21" customHeight="1" outlineLevel="2" x14ac:dyDescent="0.3">
      <c r="B35" s="158" t="s">
        <v>115</v>
      </c>
      <c r="C35" s="159" t="s">
        <v>819</v>
      </c>
      <c r="D35" s="159" t="s">
        <v>1039</v>
      </c>
      <c r="E35" s="159" t="s">
        <v>1040</v>
      </c>
      <c r="F35" s="159" t="s">
        <v>1047</v>
      </c>
      <c r="G35" s="160" t="s">
        <v>1048</v>
      </c>
      <c r="H35" s="160"/>
      <c r="I35" s="160"/>
      <c r="J35" s="160"/>
      <c r="K35" s="161" t="s">
        <v>1023</v>
      </c>
      <c r="L35" s="162" t="s">
        <v>77</v>
      </c>
      <c r="M35" s="163" t="s">
        <v>243</v>
      </c>
      <c r="N35" s="163"/>
      <c r="O35" s="163" t="s">
        <v>858</v>
      </c>
      <c r="P35" s="160"/>
      <c r="Q35" s="164"/>
      <c r="R35" s="165"/>
      <c r="S35" s="165"/>
      <c r="T35" s="165"/>
      <c r="U35" s="165"/>
      <c r="V35" s="165"/>
      <c r="W35" s="166"/>
      <c r="X35" s="154">
        <f t="shared" si="1"/>
        <v>0</v>
      </c>
      <c r="Y35" s="1"/>
      <c r="Z35" s="1"/>
    </row>
    <row r="36" spans="1:26" s="110" customFormat="1" ht="21" customHeight="1" outlineLevel="1" x14ac:dyDescent="0.3">
      <c r="B36" s="115"/>
      <c r="C36" s="115"/>
      <c r="D36" s="115"/>
      <c r="E36" s="115"/>
      <c r="F36" s="116" t="str">
        <f>"Zwischensumme "&amp;E32</f>
        <v xml:space="preserve">Zwischensumme </v>
      </c>
      <c r="G36" s="115"/>
      <c r="H36" s="144"/>
      <c r="I36" s="144"/>
      <c r="J36" s="144"/>
      <c r="K36" s="129"/>
      <c r="L36" s="118"/>
      <c r="M36" s="124"/>
      <c r="N36" s="124"/>
      <c r="O36" s="123"/>
      <c r="P36" s="117"/>
      <c r="R36" s="90"/>
      <c r="S36" s="91"/>
      <c r="T36" s="91"/>
      <c r="U36" s="91"/>
      <c r="V36" s="91"/>
      <c r="W36" s="91"/>
      <c r="X36" s="155"/>
      <c r="Y36" s="1"/>
      <c r="Z36" s="1"/>
    </row>
    <row r="37" spans="1:26" s="110" customFormat="1" ht="21" customHeight="1" outlineLevel="1" x14ac:dyDescent="0.3">
      <c r="B37" s="133" t="s">
        <v>1049</v>
      </c>
      <c r="C37" s="133"/>
      <c r="D37" s="133"/>
      <c r="E37" s="134"/>
      <c r="F37" s="135"/>
      <c r="G37" s="173"/>
      <c r="H37" s="173"/>
      <c r="I37" s="173"/>
      <c r="J37" s="173"/>
      <c r="K37" s="174"/>
      <c r="L37" s="175"/>
      <c r="M37" s="176"/>
      <c r="N37" s="176"/>
      <c r="O37" s="175"/>
      <c r="P37" s="173"/>
      <c r="R37" s="177"/>
      <c r="S37" s="177"/>
      <c r="T37" s="177"/>
      <c r="U37" s="177"/>
      <c r="V37" s="177"/>
      <c r="W37" s="177"/>
      <c r="X37" s="178"/>
      <c r="Y37" s="1"/>
      <c r="Z37" s="1"/>
    </row>
    <row r="38" spans="1:26" s="111" customFormat="1" ht="21" customHeight="1" outlineLevel="2" x14ac:dyDescent="0.3">
      <c r="B38" s="141" t="s">
        <v>117</v>
      </c>
      <c r="C38" s="112"/>
      <c r="D38" s="112"/>
      <c r="E38" s="112" t="s">
        <v>1050</v>
      </c>
      <c r="F38" s="112"/>
      <c r="G38" s="113"/>
      <c r="H38" s="113"/>
      <c r="I38" s="113"/>
      <c r="J38" s="113"/>
      <c r="K38" s="128"/>
      <c r="L38" s="114"/>
      <c r="M38" s="122"/>
      <c r="N38" s="122"/>
      <c r="O38" s="122"/>
      <c r="P38" s="113"/>
      <c r="R38" s="93"/>
      <c r="S38" s="93"/>
      <c r="T38" s="93"/>
      <c r="U38" s="93"/>
      <c r="V38" s="93"/>
      <c r="W38" s="89"/>
      <c r="X38" s="154"/>
      <c r="Y38" s="1"/>
      <c r="Z38" s="1"/>
    </row>
    <row r="39" spans="1:26" s="111" customFormat="1" ht="21" customHeight="1" outlineLevel="2" x14ac:dyDescent="0.3">
      <c r="B39" s="141" t="s">
        <v>121</v>
      </c>
      <c r="C39" s="112"/>
      <c r="D39" s="112"/>
      <c r="E39" s="112" t="s">
        <v>1051</v>
      </c>
      <c r="F39" s="112"/>
      <c r="G39" s="113"/>
      <c r="H39" s="113"/>
      <c r="I39" s="113"/>
      <c r="J39" s="113"/>
      <c r="K39" s="128"/>
      <c r="L39" s="114"/>
      <c r="M39" s="122"/>
      <c r="N39" s="122"/>
      <c r="O39" s="122"/>
      <c r="P39" s="113"/>
      <c r="R39" s="93"/>
      <c r="S39" s="93"/>
      <c r="T39" s="93"/>
      <c r="U39" s="93"/>
      <c r="V39" s="93"/>
      <c r="W39" s="89"/>
      <c r="X39" s="154"/>
      <c r="Y39" s="1"/>
      <c r="Z39" s="1"/>
    </row>
    <row r="40" spans="1:26" s="110" customFormat="1" ht="21" customHeight="1" outlineLevel="1" x14ac:dyDescent="0.3">
      <c r="B40" s="171"/>
      <c r="C40" s="171"/>
      <c r="D40" s="171"/>
      <c r="E40" s="171"/>
      <c r="F40" s="172"/>
      <c r="G40" s="173"/>
      <c r="H40" s="173"/>
      <c r="I40" s="173"/>
      <c r="J40" s="173"/>
      <c r="K40" s="174"/>
      <c r="L40" s="175"/>
      <c r="M40" s="176"/>
      <c r="N40" s="176"/>
      <c r="O40" s="175"/>
      <c r="P40" s="173"/>
      <c r="R40" s="177"/>
      <c r="S40" s="177"/>
      <c r="T40" s="177"/>
      <c r="U40" s="177"/>
      <c r="V40" s="177"/>
      <c r="W40" s="177"/>
      <c r="X40" s="178"/>
      <c r="Y40" s="1"/>
      <c r="Z40" s="1"/>
    </row>
    <row r="41" spans="1:26" ht="21" customHeight="1" thickBot="1" x14ac:dyDescent="0.35">
      <c r="F41" s="817" t="s">
        <v>325</v>
      </c>
      <c r="G41" s="817"/>
      <c r="H41" s="184"/>
      <c r="I41" s="184"/>
      <c r="J41" s="184"/>
      <c r="K41" s="817"/>
      <c r="L41" s="817"/>
      <c r="M41" s="817"/>
      <c r="N41" s="817"/>
      <c r="O41" s="817"/>
      <c r="P41" s="817"/>
      <c r="R41" s="94"/>
      <c r="S41" s="94"/>
      <c r="T41" s="94"/>
      <c r="U41" s="94"/>
      <c r="V41" s="94"/>
      <c r="W41" s="94"/>
      <c r="X41" s="157"/>
      <c r="Y41" s="1"/>
      <c r="Z41" s="1"/>
    </row>
    <row r="42" spans="1:26" ht="15" thickTop="1" x14ac:dyDescent="0.3">
      <c r="R42" s="23"/>
      <c r="S42" s="23"/>
      <c r="T42" s="23"/>
      <c r="U42" s="23"/>
      <c r="V42" s="23"/>
      <c r="W42" s="23"/>
      <c r="X42" s="23"/>
      <c r="Y42" s="1"/>
      <c r="Z42" s="1"/>
    </row>
    <row r="43" spans="1:26" s="110" customFormat="1" ht="28.8" x14ac:dyDescent="0.3">
      <c r="B43" s="104"/>
      <c r="C43" s="104" t="s">
        <v>37</v>
      </c>
      <c r="D43" s="105" t="s">
        <v>38</v>
      </c>
      <c r="E43" s="106" t="s">
        <v>39</v>
      </c>
      <c r="F43" s="81" t="s">
        <v>326</v>
      </c>
      <c r="G43" s="107" t="s">
        <v>327</v>
      </c>
      <c r="H43" s="143"/>
      <c r="I43" s="143"/>
      <c r="J43" s="143"/>
      <c r="K43" s="127" t="s">
        <v>45</v>
      </c>
      <c r="L43" s="109" t="s">
        <v>328</v>
      </c>
      <c r="M43" s="124"/>
      <c r="N43" s="124"/>
      <c r="O43" s="124"/>
      <c r="P43" s="108" t="s">
        <v>50</v>
      </c>
      <c r="R43" s="142" t="s">
        <v>52</v>
      </c>
      <c r="S43" s="142" t="s">
        <v>767</v>
      </c>
      <c r="T43" s="142"/>
      <c r="U43" s="142"/>
      <c r="V43" s="142"/>
      <c r="W43" s="87" t="s">
        <v>329</v>
      </c>
      <c r="X43" s="142" t="s">
        <v>815</v>
      </c>
      <c r="Y43" s="1"/>
      <c r="Z43" s="1"/>
    </row>
    <row r="44" spans="1:26" s="111" customFormat="1" outlineLevel="2" x14ac:dyDescent="0.3">
      <c r="B44" s="132"/>
      <c r="C44" s="132" t="s">
        <v>819</v>
      </c>
      <c r="D44" s="132" t="s">
        <v>331</v>
      </c>
      <c r="E44" s="132" t="s">
        <v>326</v>
      </c>
      <c r="F44" s="132" t="s">
        <v>1052</v>
      </c>
      <c r="G44" s="113" t="s">
        <v>1053</v>
      </c>
      <c r="H44" s="113"/>
      <c r="I44" s="113"/>
      <c r="J44" s="113"/>
      <c r="K44" s="128" t="s">
        <v>1054</v>
      </c>
      <c r="L44" s="114" t="s">
        <v>336</v>
      </c>
      <c r="M44" s="124"/>
      <c r="N44" s="124"/>
      <c r="O44" s="124"/>
      <c r="P44" s="113" t="str">
        <f>G44&amp;"-01"</f>
        <v>SR-IMAC-INST-01</v>
      </c>
      <c r="R44" s="89"/>
      <c r="S44" s="89"/>
      <c r="T44" s="89"/>
      <c r="U44" s="89"/>
      <c r="V44" s="89"/>
      <c r="W44" s="89"/>
      <c r="X44" s="83">
        <f t="shared" ref="X44:X48" si="2">W44</f>
        <v>0</v>
      </c>
      <c r="Y44" s="1"/>
      <c r="Z44" s="1"/>
    </row>
    <row r="45" spans="1:26" s="111" customFormat="1" outlineLevel="2" x14ac:dyDescent="0.3">
      <c r="B45" s="132"/>
      <c r="C45" s="132" t="s">
        <v>819</v>
      </c>
      <c r="D45" s="132" t="s">
        <v>331</v>
      </c>
      <c r="E45" s="132" t="s">
        <v>326</v>
      </c>
      <c r="F45" s="132" t="s">
        <v>1055</v>
      </c>
      <c r="G45" s="113" t="s">
        <v>1056</v>
      </c>
      <c r="H45" s="113"/>
      <c r="I45" s="113"/>
      <c r="J45" s="113"/>
      <c r="K45" s="128" t="s">
        <v>1054</v>
      </c>
      <c r="L45" s="114" t="s">
        <v>336</v>
      </c>
      <c r="M45" s="124"/>
      <c r="N45" s="124"/>
      <c r="O45" s="124"/>
      <c r="P45" s="113" t="str">
        <f>G45&amp;"-01"</f>
        <v>SR-IMAC-DEINST-01</v>
      </c>
      <c r="R45" s="89"/>
      <c r="S45" s="89"/>
      <c r="T45" s="89"/>
      <c r="U45" s="89"/>
      <c r="V45" s="89"/>
      <c r="W45" s="89"/>
      <c r="X45" s="83">
        <f t="shared" si="2"/>
        <v>0</v>
      </c>
      <c r="Y45" s="1"/>
      <c r="Z45" s="1"/>
    </row>
    <row r="46" spans="1:26" s="111" customFormat="1" outlineLevel="2" x14ac:dyDescent="0.3">
      <c r="B46" s="132"/>
      <c r="C46" s="132" t="s">
        <v>819</v>
      </c>
      <c r="D46" s="132" t="s">
        <v>331</v>
      </c>
      <c r="E46" s="132" t="s">
        <v>326</v>
      </c>
      <c r="F46" s="132" t="s">
        <v>1057</v>
      </c>
      <c r="G46" s="113" t="s">
        <v>1058</v>
      </c>
      <c r="H46" s="113"/>
      <c r="I46" s="113"/>
      <c r="J46" s="113"/>
      <c r="K46" s="128" t="s">
        <v>1054</v>
      </c>
      <c r="L46" s="114" t="s">
        <v>336</v>
      </c>
      <c r="M46" s="124"/>
      <c r="N46" s="124"/>
      <c r="O46" s="124"/>
      <c r="P46" s="113" t="str">
        <f>G46&amp;"-01"</f>
        <v>SR-REL-MSWR-01</v>
      </c>
      <c r="R46" s="89"/>
      <c r="S46" s="89"/>
      <c r="T46" s="89"/>
      <c r="U46" s="89"/>
      <c r="V46" s="89"/>
      <c r="W46" s="89"/>
      <c r="X46" s="83">
        <f t="shared" si="2"/>
        <v>0</v>
      </c>
      <c r="Y46" s="1"/>
      <c r="Z46" s="1"/>
    </row>
    <row r="47" spans="1:26" s="146" customFormat="1" outlineLevel="2" x14ac:dyDescent="0.3">
      <c r="A47" s="111"/>
      <c r="B47" s="132"/>
      <c r="C47" s="132" t="s">
        <v>819</v>
      </c>
      <c r="D47" s="132" t="s">
        <v>331</v>
      </c>
      <c r="E47" s="132" t="s">
        <v>326</v>
      </c>
      <c r="F47" s="132" t="s">
        <v>1059</v>
      </c>
      <c r="G47" s="147"/>
      <c r="H47" s="147"/>
      <c r="I47" s="147"/>
      <c r="J47" s="147"/>
      <c r="K47" s="148"/>
      <c r="L47" s="149"/>
      <c r="M47" s="152"/>
      <c r="N47" s="152"/>
      <c r="O47" s="152"/>
      <c r="P47" s="149"/>
      <c r="R47" s="150"/>
      <c r="S47" s="150"/>
      <c r="T47" s="150"/>
      <c r="U47" s="150"/>
      <c r="V47" s="150"/>
      <c r="W47" s="150"/>
      <c r="X47" s="151">
        <f t="shared" si="2"/>
        <v>0</v>
      </c>
      <c r="Y47" s="153"/>
      <c r="Z47" s="153"/>
    </row>
    <row r="48" spans="1:26" s="111" customFormat="1" ht="15.75" customHeight="1" outlineLevel="2" x14ac:dyDescent="0.3">
      <c r="G48" s="113"/>
      <c r="H48" s="113"/>
      <c r="I48" s="113"/>
      <c r="J48" s="113"/>
      <c r="K48" s="128"/>
      <c r="L48" s="114"/>
      <c r="M48" s="124"/>
      <c r="N48" s="124"/>
      <c r="O48" s="124"/>
      <c r="P48" s="114"/>
      <c r="R48" s="89"/>
      <c r="S48" s="89"/>
      <c r="T48" s="89"/>
      <c r="U48" s="89"/>
      <c r="V48" s="89"/>
      <c r="W48" s="89"/>
      <c r="X48" s="83">
        <f t="shared" si="2"/>
        <v>0</v>
      </c>
      <c r="Y48" s="1"/>
      <c r="Z48" s="1"/>
    </row>
    <row r="49" spans="2:24" s="110" customFormat="1" ht="15" outlineLevel="1" thickBot="1" x14ac:dyDescent="0.3">
      <c r="B49" s="115"/>
      <c r="C49" s="115"/>
      <c r="D49" s="115"/>
      <c r="E49" s="115"/>
      <c r="F49" s="116" t="str">
        <f>"Zwischensumme "&amp;E47</f>
        <v>Zwischensumme Service Request</v>
      </c>
      <c r="G49" s="130"/>
      <c r="H49" s="145"/>
      <c r="I49" s="145"/>
      <c r="J49" s="145"/>
      <c r="K49" s="129"/>
      <c r="L49" s="118"/>
      <c r="M49" s="124"/>
      <c r="N49" s="124"/>
      <c r="O49" s="124"/>
      <c r="P49" s="117"/>
      <c r="R49" s="94"/>
      <c r="S49" s="94"/>
      <c r="T49" s="94"/>
      <c r="U49" s="94"/>
      <c r="V49" s="94"/>
      <c r="W49" s="94"/>
      <c r="X49" s="94"/>
    </row>
    <row r="50" spans="2:24" ht="19.5" customHeight="1" thickTop="1" thickBot="1" x14ac:dyDescent="0.35">
      <c r="F50" s="818" t="s">
        <v>942</v>
      </c>
      <c r="G50" s="819"/>
      <c r="H50" s="819"/>
      <c r="I50" s="819"/>
      <c r="J50" s="819"/>
      <c r="K50" s="819"/>
      <c r="L50" s="131"/>
      <c r="M50" s="131"/>
      <c r="N50" s="131"/>
      <c r="O50" s="131"/>
      <c r="P50" s="131"/>
      <c r="R50" s="86"/>
      <c r="S50" s="86"/>
      <c r="T50" s="86"/>
      <c r="U50" s="86"/>
      <c r="V50" s="86"/>
      <c r="W50" s="183"/>
      <c r="X50" s="183"/>
    </row>
    <row r="51" spans="2:24" ht="15" thickTop="1" x14ac:dyDescent="0.3">
      <c r="F51" s="820" t="s">
        <v>1060</v>
      </c>
      <c r="G51" s="820"/>
      <c r="H51" s="820"/>
      <c r="I51" s="820"/>
      <c r="J51" s="820"/>
      <c r="K51" s="820"/>
      <c r="R51" s="23"/>
      <c r="S51" s="23"/>
      <c r="T51" s="23"/>
      <c r="U51" s="23"/>
      <c r="V51" s="23"/>
      <c r="W51" s="23"/>
      <c r="X51" s="23"/>
    </row>
    <row r="52" spans="2:24" x14ac:dyDescent="0.3">
      <c r="F52" s="820" t="s">
        <v>1061</v>
      </c>
      <c r="G52" s="820"/>
      <c r="H52" s="820"/>
      <c r="I52" s="820"/>
      <c r="J52" s="820"/>
      <c r="K52" s="820"/>
    </row>
    <row r="53" spans="2:24" ht="15" thickBot="1" x14ac:dyDescent="0.35">
      <c r="F53" s="814" t="s">
        <v>1062</v>
      </c>
      <c r="G53" s="814"/>
      <c r="H53" s="814"/>
      <c r="I53" s="814"/>
      <c r="J53" s="814"/>
      <c r="K53" s="814"/>
      <c r="L53" s="120"/>
      <c r="M53" s="120"/>
      <c r="N53" s="120"/>
      <c r="O53" s="120"/>
      <c r="P53" s="120"/>
      <c r="R53" s="85"/>
      <c r="S53" s="85"/>
      <c r="T53" s="85"/>
      <c r="U53" s="85"/>
      <c r="V53" s="85"/>
      <c r="W53" s="182"/>
      <c r="X53" s="182"/>
    </row>
    <row r="54" spans="2:24" ht="15" thickTop="1" x14ac:dyDescent="0.3">
      <c r="R54" s="111"/>
      <c r="S54" s="111"/>
      <c r="T54" s="111"/>
      <c r="U54" s="111"/>
      <c r="V54" s="111"/>
      <c r="W54" s="111"/>
      <c r="X54" s="111"/>
    </row>
    <row r="55" spans="2:24" x14ac:dyDescent="0.3">
      <c r="R55" s="111"/>
      <c r="S55" s="111"/>
      <c r="T55" s="111"/>
      <c r="U55" s="111"/>
      <c r="V55" s="111"/>
      <c r="W55" s="111"/>
      <c r="X55" s="111"/>
    </row>
    <row r="56" spans="2:24" x14ac:dyDescent="0.3">
      <c r="R56" s="111"/>
      <c r="S56" s="111"/>
      <c r="T56" s="111"/>
      <c r="U56" s="111"/>
      <c r="V56" s="111"/>
      <c r="W56" s="111"/>
      <c r="X56" s="111"/>
    </row>
    <row r="57" spans="2:24" x14ac:dyDescent="0.3">
      <c r="R57" s="110"/>
      <c r="S57" s="110"/>
      <c r="T57" s="110"/>
      <c r="U57" s="110"/>
      <c r="V57" s="110"/>
      <c r="W57" s="110"/>
      <c r="X57" s="110"/>
    </row>
  </sheetData>
  <autoFilter ref="A5:Z5"/>
  <mergeCells count="7">
    <mergeCell ref="F53:K53"/>
    <mergeCell ref="Z4:Z5"/>
    <mergeCell ref="F41:G41"/>
    <mergeCell ref="K41:P41"/>
    <mergeCell ref="F50:K50"/>
    <mergeCell ref="F51:K51"/>
    <mergeCell ref="F52:K52"/>
  </mergeCells>
  <printOptions horizontalCentered="1"/>
  <pageMargins left="0" right="0" top="0.98425196850393704" bottom="0.98425196850393704" header="0.39370078740157483" footer="0.39370078740157483"/>
  <pageSetup paperSize="9" scale="20" fitToHeight="0" orientation="landscape" r:id="rId1"/>
  <headerFooter scaleWithDoc="0"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354"/>
  <sheetViews>
    <sheetView showGridLines="0" zoomScaleNormal="100" zoomScalePageLayoutView="90" workbookViewId="0">
      <selection activeCell="F8" sqref="F8"/>
    </sheetView>
  </sheetViews>
  <sheetFormatPr baseColWidth="10" defaultColWidth="11.44140625" defaultRowHeight="13.2" x14ac:dyDescent="0.25"/>
  <cols>
    <col min="1" max="1" width="2.5546875" style="413" customWidth="1"/>
    <col min="2" max="2" width="14.44140625" style="413" customWidth="1"/>
    <col min="3" max="3" width="60.5546875" style="413" customWidth="1"/>
    <col min="4" max="5" width="18.5546875" style="414" customWidth="1"/>
    <col min="6" max="6" width="18.5546875" style="413" customWidth="1"/>
    <col min="7" max="7" width="18.5546875" style="414" customWidth="1"/>
    <col min="8" max="9" width="18.5546875" style="413" customWidth="1"/>
    <col min="10" max="10" width="8.33203125" style="413" customWidth="1"/>
    <col min="11" max="11" width="24.33203125" style="413" customWidth="1"/>
    <col min="12" max="14" width="18.5546875" style="416" customWidth="1"/>
    <col min="15" max="15" width="8.33203125" style="416" customWidth="1"/>
    <col min="16" max="16" width="25.33203125" style="416" customWidth="1"/>
    <col min="17" max="19" width="18.5546875" style="416" customWidth="1"/>
    <col min="20" max="56" width="11.44140625" style="416"/>
    <col min="57" max="16384" width="11.44140625" style="413"/>
  </cols>
  <sheetData>
    <row r="1" spans="2:57" ht="14.85" customHeight="1" x14ac:dyDescent="0.25">
      <c r="B1" s="462"/>
      <c r="C1" s="462"/>
      <c r="D1" s="463"/>
      <c r="E1" s="463"/>
      <c r="F1" s="462"/>
      <c r="G1" s="463"/>
      <c r="H1" s="462"/>
      <c r="I1" s="462"/>
      <c r="J1" s="415"/>
      <c r="K1" s="462"/>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2"/>
    </row>
    <row r="2" spans="2:57" ht="17.7" customHeight="1" x14ac:dyDescent="0.25">
      <c r="B2" s="785" t="s">
        <v>425</v>
      </c>
      <c r="C2" s="785"/>
      <c r="D2" s="463"/>
      <c r="E2" s="705" t="s">
        <v>760</v>
      </c>
      <c r="F2" s="705"/>
      <c r="G2" s="705"/>
      <c r="H2" s="705"/>
      <c r="I2" s="705"/>
      <c r="J2" s="415"/>
      <c r="K2" s="462"/>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2"/>
    </row>
    <row r="3" spans="2:57" ht="17.399999999999999" x14ac:dyDescent="0.25">
      <c r="B3" s="785" t="s">
        <v>1063</v>
      </c>
      <c r="C3" s="785"/>
      <c r="D3" s="281"/>
      <c r="E3" s="705"/>
      <c r="F3" s="705"/>
      <c r="G3" s="705"/>
      <c r="H3" s="705"/>
      <c r="I3" s="705"/>
      <c r="J3" s="415"/>
      <c r="K3" s="462"/>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2"/>
    </row>
    <row r="4" spans="2:57" x14ac:dyDescent="0.25">
      <c r="B4" s="417"/>
      <c r="C4" s="417"/>
      <c r="D4" s="281"/>
      <c r="E4" s="705"/>
      <c r="F4" s="705"/>
      <c r="G4" s="705"/>
      <c r="H4" s="705"/>
      <c r="I4" s="705"/>
      <c r="J4" s="415"/>
      <c r="K4" s="462"/>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2"/>
    </row>
    <row r="5" spans="2:57" ht="20.100000000000001" customHeight="1" x14ac:dyDescent="0.25">
      <c r="B5" s="398" t="s">
        <v>408</v>
      </c>
      <c r="C5" s="465" t="str">
        <f>IF(Übersicht!$C$5="","",Übersicht!$C$5)</f>
        <v/>
      </c>
      <c r="D5" s="281"/>
      <c r="E5" s="418"/>
      <c r="F5" s="418"/>
      <c r="G5" s="418"/>
      <c r="H5" s="418"/>
      <c r="I5" s="418"/>
      <c r="J5" s="415"/>
      <c r="K5" s="462"/>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2"/>
    </row>
    <row r="6" spans="2:57" x14ac:dyDescent="0.25">
      <c r="B6" s="282"/>
      <c r="C6" s="282"/>
      <c r="D6" s="281"/>
      <c r="E6" s="419"/>
      <c r="F6" s="419"/>
      <c r="G6" s="419"/>
      <c r="H6" s="419"/>
      <c r="I6" s="419"/>
      <c r="J6" s="415"/>
      <c r="K6" s="462"/>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2"/>
    </row>
    <row r="7" spans="2:57" ht="39.6" x14ac:dyDescent="0.25">
      <c r="B7" s="420" t="s">
        <v>36</v>
      </c>
      <c r="C7" s="421" t="s">
        <v>944</v>
      </c>
      <c r="D7" s="422" t="s">
        <v>52</v>
      </c>
      <c r="E7" s="422" t="s">
        <v>45</v>
      </c>
      <c r="F7" s="422" t="s">
        <v>945</v>
      </c>
      <c r="G7" s="422" t="s">
        <v>946</v>
      </c>
      <c r="H7" s="422" t="s">
        <v>762</v>
      </c>
      <c r="I7" s="422" t="s">
        <v>947</v>
      </c>
      <c r="J7" s="415"/>
      <c r="K7" s="464"/>
      <c r="L7" s="422" t="s">
        <v>431</v>
      </c>
      <c r="M7" s="422" t="s">
        <v>948</v>
      </c>
      <c r="N7" s="422" t="s">
        <v>433</v>
      </c>
      <c r="O7" s="464"/>
      <c r="P7" s="464"/>
      <c r="Q7" s="422" t="s">
        <v>434</v>
      </c>
      <c r="R7" s="422" t="s">
        <v>949</v>
      </c>
      <c r="S7" s="422" t="s">
        <v>436</v>
      </c>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2"/>
      <c r="BE7" s="462"/>
    </row>
    <row r="8" spans="2:57" s="416" customFormat="1" ht="15" customHeight="1" x14ac:dyDescent="0.25">
      <c r="B8" s="808" t="s">
        <v>950</v>
      </c>
      <c r="C8" s="809" t="s">
        <v>951</v>
      </c>
      <c r="D8" s="810">
        <v>25</v>
      </c>
      <c r="E8" s="810" t="s">
        <v>791</v>
      </c>
      <c r="F8" s="407"/>
      <c r="G8" s="423" t="s">
        <v>952</v>
      </c>
      <c r="H8" s="424">
        <f>+'Skillprofile BARMER'!H8</f>
        <v>0</v>
      </c>
      <c r="I8" s="424">
        <f t="shared" ref="I8:I20" si="0">F8*H8</f>
        <v>0</v>
      </c>
      <c r="J8" s="415"/>
      <c r="K8" s="464"/>
      <c r="L8" s="425">
        <f>F8*0.2</f>
        <v>0</v>
      </c>
      <c r="M8" s="424">
        <f>H8</f>
        <v>0</v>
      </c>
      <c r="N8" s="424">
        <f>L8*M8</f>
        <v>0</v>
      </c>
      <c r="O8" s="464"/>
      <c r="P8" s="464"/>
      <c r="Q8" s="425">
        <f>+L8</f>
        <v>0</v>
      </c>
      <c r="R8" s="424">
        <f>H8</f>
        <v>0</v>
      </c>
      <c r="S8" s="424">
        <f>Q8*R8</f>
        <v>0</v>
      </c>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2"/>
      <c r="BE8" s="462"/>
    </row>
    <row r="9" spans="2:57" s="416" customFormat="1" ht="15" customHeight="1" thickBot="1" x14ac:dyDescent="0.3">
      <c r="B9" s="790"/>
      <c r="C9" s="792"/>
      <c r="D9" s="794"/>
      <c r="E9" s="794"/>
      <c r="F9" s="426">
        <f>+D8-F8</f>
        <v>25</v>
      </c>
      <c r="G9" s="426" t="s">
        <v>953</v>
      </c>
      <c r="H9" s="427">
        <f>+'Skillprofile BARMER'!H9</f>
        <v>0</v>
      </c>
      <c r="I9" s="427">
        <f t="shared" si="0"/>
        <v>0</v>
      </c>
      <c r="J9" s="415"/>
      <c r="K9" s="464"/>
      <c r="L9" s="428">
        <f t="shared" ref="L9:L26" si="1">F9*0.2</f>
        <v>5</v>
      </c>
      <c r="M9" s="427">
        <f>H9</f>
        <v>0</v>
      </c>
      <c r="N9" s="427">
        <f t="shared" ref="N9:N28" si="2">L9*M9</f>
        <v>0</v>
      </c>
      <c r="O9" s="464"/>
      <c r="P9" s="464"/>
      <c r="Q9" s="428">
        <f t="shared" ref="Q9:Q19" si="3">+L9</f>
        <v>5</v>
      </c>
      <c r="R9" s="427">
        <f t="shared" ref="R9:R28" si="4">H9</f>
        <v>0</v>
      </c>
      <c r="S9" s="427">
        <f t="shared" ref="S9:S28" si="5">Q9*R9</f>
        <v>0</v>
      </c>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2"/>
      <c r="BE9" s="462"/>
    </row>
    <row r="10" spans="2:57" s="416" customFormat="1" ht="15" customHeight="1" x14ac:dyDescent="0.25">
      <c r="B10" s="789" t="s">
        <v>954</v>
      </c>
      <c r="C10" s="791" t="s">
        <v>955</v>
      </c>
      <c r="D10" s="793">
        <v>10</v>
      </c>
      <c r="E10" s="793" t="s">
        <v>791</v>
      </c>
      <c r="F10" s="410"/>
      <c r="G10" s="429" t="s">
        <v>952</v>
      </c>
      <c r="H10" s="430">
        <f>+'Skillprofile BARMER'!H10</f>
        <v>0</v>
      </c>
      <c r="I10" s="430">
        <f t="shared" si="0"/>
        <v>0</v>
      </c>
      <c r="J10" s="415"/>
      <c r="K10" s="464"/>
      <c r="L10" s="431">
        <f t="shared" si="1"/>
        <v>0</v>
      </c>
      <c r="M10" s="430">
        <f t="shared" ref="M10:M28" si="6">H10</f>
        <v>0</v>
      </c>
      <c r="N10" s="430">
        <f t="shared" si="2"/>
        <v>0</v>
      </c>
      <c r="O10" s="464"/>
      <c r="P10" s="464"/>
      <c r="Q10" s="431">
        <f t="shared" si="3"/>
        <v>0</v>
      </c>
      <c r="R10" s="430">
        <f t="shared" si="4"/>
        <v>0</v>
      </c>
      <c r="S10" s="430">
        <f t="shared" si="5"/>
        <v>0</v>
      </c>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2"/>
      <c r="BE10" s="462"/>
    </row>
    <row r="11" spans="2:57" s="416" customFormat="1" ht="15" customHeight="1" thickBot="1" x14ac:dyDescent="0.3">
      <c r="B11" s="790"/>
      <c r="C11" s="792"/>
      <c r="D11" s="794"/>
      <c r="E11" s="794"/>
      <c r="F11" s="426">
        <f>+D10-F10</f>
        <v>10</v>
      </c>
      <c r="G11" s="426" t="s">
        <v>953</v>
      </c>
      <c r="H11" s="427">
        <f>+'Skillprofile BARMER'!H11</f>
        <v>0</v>
      </c>
      <c r="I11" s="427">
        <f t="shared" si="0"/>
        <v>0</v>
      </c>
      <c r="J11" s="415"/>
      <c r="K11" s="464"/>
      <c r="L11" s="428">
        <f t="shared" si="1"/>
        <v>2</v>
      </c>
      <c r="M11" s="427">
        <f t="shared" si="6"/>
        <v>0</v>
      </c>
      <c r="N11" s="427">
        <f t="shared" si="2"/>
        <v>0</v>
      </c>
      <c r="O11" s="464"/>
      <c r="P11" s="464"/>
      <c r="Q11" s="428">
        <f t="shared" si="3"/>
        <v>2</v>
      </c>
      <c r="R11" s="427">
        <f t="shared" si="4"/>
        <v>0</v>
      </c>
      <c r="S11" s="427">
        <f t="shared" si="5"/>
        <v>0</v>
      </c>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2"/>
      <c r="BE11" s="462"/>
    </row>
    <row r="12" spans="2:57" s="416" customFormat="1" ht="15" customHeight="1" x14ac:dyDescent="0.25">
      <c r="B12" s="789" t="s">
        <v>956</v>
      </c>
      <c r="C12" s="791" t="s">
        <v>957</v>
      </c>
      <c r="D12" s="793">
        <v>25</v>
      </c>
      <c r="E12" s="793" t="s">
        <v>791</v>
      </c>
      <c r="F12" s="410"/>
      <c r="G12" s="429" t="s">
        <v>952</v>
      </c>
      <c r="H12" s="430">
        <f>+'Skillprofile BARMER'!H12</f>
        <v>0</v>
      </c>
      <c r="I12" s="430">
        <f t="shared" si="0"/>
        <v>0</v>
      </c>
      <c r="J12" s="415"/>
      <c r="K12" s="464"/>
      <c r="L12" s="431">
        <f t="shared" si="1"/>
        <v>0</v>
      </c>
      <c r="M12" s="430">
        <f t="shared" si="6"/>
        <v>0</v>
      </c>
      <c r="N12" s="430">
        <f t="shared" si="2"/>
        <v>0</v>
      </c>
      <c r="O12" s="464"/>
      <c r="P12" s="464"/>
      <c r="Q12" s="431">
        <f t="shared" si="3"/>
        <v>0</v>
      </c>
      <c r="R12" s="430">
        <f t="shared" si="4"/>
        <v>0</v>
      </c>
      <c r="S12" s="430">
        <f t="shared" si="5"/>
        <v>0</v>
      </c>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2"/>
      <c r="BE12" s="462"/>
    </row>
    <row r="13" spans="2:57" s="416" customFormat="1" ht="15" customHeight="1" thickBot="1" x14ac:dyDescent="0.3">
      <c r="B13" s="790"/>
      <c r="C13" s="792"/>
      <c r="D13" s="794"/>
      <c r="E13" s="794"/>
      <c r="F13" s="432">
        <f>+D12-F12</f>
        <v>25</v>
      </c>
      <c r="G13" s="426" t="s">
        <v>953</v>
      </c>
      <c r="H13" s="427">
        <f>+'Skillprofile BARMER'!H13</f>
        <v>0</v>
      </c>
      <c r="I13" s="427">
        <f t="shared" si="0"/>
        <v>0</v>
      </c>
      <c r="J13" s="415"/>
      <c r="K13" s="464"/>
      <c r="L13" s="428">
        <f t="shared" si="1"/>
        <v>5</v>
      </c>
      <c r="M13" s="427">
        <f t="shared" si="6"/>
        <v>0</v>
      </c>
      <c r="N13" s="427">
        <f t="shared" si="2"/>
        <v>0</v>
      </c>
      <c r="O13" s="464"/>
      <c r="P13" s="464"/>
      <c r="Q13" s="428">
        <f t="shared" si="3"/>
        <v>5</v>
      </c>
      <c r="R13" s="427">
        <f t="shared" si="4"/>
        <v>0</v>
      </c>
      <c r="S13" s="427">
        <f t="shared" si="5"/>
        <v>0</v>
      </c>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2"/>
      <c r="BE13" s="462"/>
    </row>
    <row r="14" spans="2:57" s="416" customFormat="1" ht="15" customHeight="1" x14ac:dyDescent="0.25">
      <c r="B14" s="789" t="s">
        <v>958</v>
      </c>
      <c r="C14" s="791" t="s">
        <v>959</v>
      </c>
      <c r="D14" s="793">
        <v>25</v>
      </c>
      <c r="E14" s="793" t="s">
        <v>791</v>
      </c>
      <c r="F14" s="410"/>
      <c r="G14" s="429" t="s">
        <v>952</v>
      </c>
      <c r="H14" s="430">
        <f>+'Skillprofile BARMER'!H14</f>
        <v>0</v>
      </c>
      <c r="I14" s="430">
        <f t="shared" si="0"/>
        <v>0</v>
      </c>
      <c r="J14" s="415"/>
      <c r="K14" s="464"/>
      <c r="L14" s="431">
        <f t="shared" si="1"/>
        <v>0</v>
      </c>
      <c r="M14" s="430">
        <f t="shared" si="6"/>
        <v>0</v>
      </c>
      <c r="N14" s="430">
        <f t="shared" si="2"/>
        <v>0</v>
      </c>
      <c r="O14" s="464"/>
      <c r="P14" s="464"/>
      <c r="Q14" s="431">
        <f t="shared" si="3"/>
        <v>0</v>
      </c>
      <c r="R14" s="430">
        <f t="shared" si="4"/>
        <v>0</v>
      </c>
      <c r="S14" s="430">
        <f t="shared" si="5"/>
        <v>0</v>
      </c>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2"/>
      <c r="BE14" s="462"/>
    </row>
    <row r="15" spans="2:57" s="416" customFormat="1" ht="15" customHeight="1" thickBot="1" x14ac:dyDescent="0.3">
      <c r="B15" s="790"/>
      <c r="C15" s="792"/>
      <c r="D15" s="794"/>
      <c r="E15" s="794"/>
      <c r="F15" s="432">
        <f>+D14-F14</f>
        <v>25</v>
      </c>
      <c r="G15" s="426" t="s">
        <v>953</v>
      </c>
      <c r="H15" s="427">
        <f>+'Skillprofile BARMER'!H15</f>
        <v>0</v>
      </c>
      <c r="I15" s="427">
        <f t="shared" si="0"/>
        <v>0</v>
      </c>
      <c r="J15" s="415"/>
      <c r="K15" s="464"/>
      <c r="L15" s="428">
        <f t="shared" si="1"/>
        <v>5</v>
      </c>
      <c r="M15" s="427">
        <f t="shared" si="6"/>
        <v>0</v>
      </c>
      <c r="N15" s="427">
        <f t="shared" si="2"/>
        <v>0</v>
      </c>
      <c r="O15" s="464"/>
      <c r="P15" s="464"/>
      <c r="Q15" s="428">
        <f t="shared" si="3"/>
        <v>5</v>
      </c>
      <c r="R15" s="427">
        <f t="shared" si="4"/>
        <v>0</v>
      </c>
      <c r="S15" s="427">
        <f t="shared" si="5"/>
        <v>0</v>
      </c>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2"/>
      <c r="BE15" s="462"/>
    </row>
    <row r="16" spans="2:57" s="416" customFormat="1" ht="15" customHeight="1" x14ac:dyDescent="0.25">
      <c r="B16" s="789" t="s">
        <v>960</v>
      </c>
      <c r="C16" s="791" t="s">
        <v>961</v>
      </c>
      <c r="D16" s="793">
        <v>10</v>
      </c>
      <c r="E16" s="793" t="s">
        <v>791</v>
      </c>
      <c r="F16" s="410"/>
      <c r="G16" s="429" t="s">
        <v>952</v>
      </c>
      <c r="H16" s="430">
        <f>+'Skillprofile BARMER'!H16</f>
        <v>0</v>
      </c>
      <c r="I16" s="430">
        <f t="shared" si="0"/>
        <v>0</v>
      </c>
      <c r="J16" s="415"/>
      <c r="K16" s="464"/>
      <c r="L16" s="431">
        <f t="shared" si="1"/>
        <v>0</v>
      </c>
      <c r="M16" s="430">
        <f t="shared" si="6"/>
        <v>0</v>
      </c>
      <c r="N16" s="430">
        <f t="shared" si="2"/>
        <v>0</v>
      </c>
      <c r="O16" s="464"/>
      <c r="P16" s="464"/>
      <c r="Q16" s="431">
        <f t="shared" si="3"/>
        <v>0</v>
      </c>
      <c r="R16" s="430">
        <f t="shared" si="4"/>
        <v>0</v>
      </c>
      <c r="S16" s="430">
        <f t="shared" si="5"/>
        <v>0</v>
      </c>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2"/>
      <c r="BE16" s="462"/>
    </row>
    <row r="17" spans="2:57" s="416" customFormat="1" ht="15" customHeight="1" thickBot="1" x14ac:dyDescent="0.3">
      <c r="B17" s="790"/>
      <c r="C17" s="792"/>
      <c r="D17" s="794"/>
      <c r="E17" s="794"/>
      <c r="F17" s="426">
        <f>+D16-F16</f>
        <v>10</v>
      </c>
      <c r="G17" s="426" t="s">
        <v>953</v>
      </c>
      <c r="H17" s="427">
        <f>+'Skillprofile BARMER'!H17</f>
        <v>0</v>
      </c>
      <c r="I17" s="427">
        <f t="shared" si="0"/>
        <v>0</v>
      </c>
      <c r="J17" s="415"/>
      <c r="K17" s="464"/>
      <c r="L17" s="428">
        <f t="shared" si="1"/>
        <v>2</v>
      </c>
      <c r="M17" s="427">
        <f t="shared" si="6"/>
        <v>0</v>
      </c>
      <c r="N17" s="427">
        <f t="shared" si="2"/>
        <v>0</v>
      </c>
      <c r="O17" s="464"/>
      <c r="P17" s="464"/>
      <c r="Q17" s="428">
        <f t="shared" si="3"/>
        <v>2</v>
      </c>
      <c r="R17" s="427">
        <f t="shared" si="4"/>
        <v>0</v>
      </c>
      <c r="S17" s="427">
        <f t="shared" si="5"/>
        <v>0</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2"/>
      <c r="BE17" s="462"/>
    </row>
    <row r="18" spans="2:57" s="416" customFormat="1" ht="15" customHeight="1" x14ac:dyDescent="0.25">
      <c r="B18" s="789" t="s">
        <v>962</v>
      </c>
      <c r="C18" s="791" t="s">
        <v>963</v>
      </c>
      <c r="D18" s="793">
        <v>10</v>
      </c>
      <c r="E18" s="793" t="s">
        <v>791</v>
      </c>
      <c r="F18" s="410"/>
      <c r="G18" s="429" t="s">
        <v>952</v>
      </c>
      <c r="H18" s="430">
        <f>+'Skillprofile BARMER'!H18</f>
        <v>0</v>
      </c>
      <c r="I18" s="430">
        <f t="shared" si="0"/>
        <v>0</v>
      </c>
      <c r="J18" s="415"/>
      <c r="K18" s="464"/>
      <c r="L18" s="431">
        <f t="shared" si="1"/>
        <v>0</v>
      </c>
      <c r="M18" s="430">
        <f t="shared" si="6"/>
        <v>0</v>
      </c>
      <c r="N18" s="430">
        <f t="shared" si="2"/>
        <v>0</v>
      </c>
      <c r="O18" s="464"/>
      <c r="P18" s="464"/>
      <c r="Q18" s="431">
        <f t="shared" si="3"/>
        <v>0</v>
      </c>
      <c r="R18" s="430">
        <f t="shared" si="4"/>
        <v>0</v>
      </c>
      <c r="S18" s="430">
        <f t="shared" si="5"/>
        <v>0</v>
      </c>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2"/>
    </row>
    <row r="19" spans="2:57" s="416" customFormat="1" ht="15" customHeight="1" thickBot="1" x14ac:dyDescent="0.3">
      <c r="B19" s="790"/>
      <c r="C19" s="792"/>
      <c r="D19" s="794"/>
      <c r="E19" s="794"/>
      <c r="F19" s="426">
        <f>+D18-F18</f>
        <v>10</v>
      </c>
      <c r="G19" s="426" t="s">
        <v>953</v>
      </c>
      <c r="H19" s="427">
        <f>+'Skillprofile BARMER'!H19</f>
        <v>0</v>
      </c>
      <c r="I19" s="427">
        <f t="shared" si="0"/>
        <v>0</v>
      </c>
      <c r="J19" s="415"/>
      <c r="K19" s="464"/>
      <c r="L19" s="428">
        <f t="shared" si="1"/>
        <v>2</v>
      </c>
      <c r="M19" s="427">
        <f t="shared" si="6"/>
        <v>0</v>
      </c>
      <c r="N19" s="427">
        <f t="shared" si="2"/>
        <v>0</v>
      </c>
      <c r="O19" s="464"/>
      <c r="P19" s="464"/>
      <c r="Q19" s="428">
        <f t="shared" si="3"/>
        <v>2</v>
      </c>
      <c r="R19" s="427">
        <f t="shared" si="4"/>
        <v>0</v>
      </c>
      <c r="S19" s="427">
        <f t="shared" si="5"/>
        <v>0</v>
      </c>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2"/>
    </row>
    <row r="20" spans="2:57" s="416" customFormat="1" ht="15" customHeight="1" x14ac:dyDescent="0.25">
      <c r="B20" s="789" t="s">
        <v>964</v>
      </c>
      <c r="C20" s="791" t="s">
        <v>965</v>
      </c>
      <c r="D20" s="786">
        <v>25</v>
      </c>
      <c r="E20" s="786" t="s">
        <v>791</v>
      </c>
      <c r="F20" s="781"/>
      <c r="G20" s="429" t="s">
        <v>952</v>
      </c>
      <c r="H20" s="430">
        <f>+'Skillprofile BARMER'!H20</f>
        <v>0</v>
      </c>
      <c r="I20" s="430">
        <f t="shared" si="0"/>
        <v>0</v>
      </c>
      <c r="J20" s="415"/>
      <c r="K20" s="464"/>
      <c r="L20" s="778">
        <f t="shared" si="1"/>
        <v>0</v>
      </c>
      <c r="M20" s="430">
        <f t="shared" si="6"/>
        <v>0</v>
      </c>
      <c r="N20" s="430">
        <f t="shared" si="2"/>
        <v>0</v>
      </c>
      <c r="O20" s="464"/>
      <c r="P20" s="464"/>
      <c r="Q20" s="778">
        <f>+L20</f>
        <v>0</v>
      </c>
      <c r="R20" s="430">
        <f t="shared" ref="R20:R21" si="7">M20</f>
        <v>0</v>
      </c>
      <c r="S20" s="430">
        <f t="shared" si="5"/>
        <v>0</v>
      </c>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2"/>
    </row>
    <row r="21" spans="2:57" s="416" customFormat="1" ht="15" customHeight="1" thickBot="1" x14ac:dyDescent="0.3">
      <c r="B21" s="790"/>
      <c r="C21" s="792"/>
      <c r="D21" s="787"/>
      <c r="E21" s="787"/>
      <c r="F21" s="782"/>
      <c r="G21" s="426" t="s">
        <v>953</v>
      </c>
      <c r="H21" s="427">
        <f>+'Skillprofile BARMER'!H21</f>
        <v>0</v>
      </c>
      <c r="I21" s="427">
        <f>F22*H21</f>
        <v>0</v>
      </c>
      <c r="J21" s="415"/>
      <c r="K21" s="415"/>
      <c r="L21" s="779"/>
      <c r="M21" s="427">
        <f t="shared" si="6"/>
        <v>0</v>
      </c>
      <c r="N21" s="427">
        <f>+M21*L22</f>
        <v>0</v>
      </c>
      <c r="O21" s="464"/>
      <c r="P21" s="464"/>
      <c r="Q21" s="779"/>
      <c r="R21" s="427">
        <f t="shared" si="7"/>
        <v>0</v>
      </c>
      <c r="S21" s="427">
        <f>+R21*Q22</f>
        <v>0</v>
      </c>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row>
    <row r="22" spans="2:57" s="416" customFormat="1" ht="15" customHeight="1" x14ac:dyDescent="0.25">
      <c r="B22" s="789" t="s">
        <v>966</v>
      </c>
      <c r="C22" s="791" t="s">
        <v>967</v>
      </c>
      <c r="D22" s="787"/>
      <c r="E22" s="787"/>
      <c r="F22" s="821">
        <f>+D20-F20</f>
        <v>25</v>
      </c>
      <c r="G22" s="429" t="s">
        <v>952</v>
      </c>
      <c r="H22" s="430">
        <f>+'Skillprofile BARMER'!H22</f>
        <v>0</v>
      </c>
      <c r="I22" s="430">
        <f>F20*H22</f>
        <v>0</v>
      </c>
      <c r="J22" s="415"/>
      <c r="K22" s="415"/>
      <c r="L22" s="779">
        <f t="shared" si="1"/>
        <v>5</v>
      </c>
      <c r="M22" s="430">
        <f>H22</f>
        <v>0</v>
      </c>
      <c r="N22" s="430">
        <f>L20*M22</f>
        <v>0</v>
      </c>
      <c r="O22" s="464"/>
      <c r="P22" s="464"/>
      <c r="Q22" s="779">
        <f t="shared" ref="Q22" si="8">+L22</f>
        <v>5</v>
      </c>
      <c r="R22" s="430">
        <f>M22</f>
        <v>0</v>
      </c>
      <c r="S22" s="430">
        <f>Q20*R22</f>
        <v>0</v>
      </c>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row>
    <row r="23" spans="2:57" s="416" customFormat="1" ht="15" customHeight="1" thickBot="1" x14ac:dyDescent="0.3">
      <c r="B23" s="790"/>
      <c r="C23" s="792"/>
      <c r="D23" s="788"/>
      <c r="E23" s="788"/>
      <c r="F23" s="822"/>
      <c r="G23" s="426" t="s">
        <v>953</v>
      </c>
      <c r="H23" s="427">
        <f>+'Skillprofile BARMER'!H23</f>
        <v>0</v>
      </c>
      <c r="I23" s="427">
        <f>F22*H23</f>
        <v>0</v>
      </c>
      <c r="J23" s="415"/>
      <c r="K23" s="415"/>
      <c r="L23" s="780"/>
      <c r="M23" s="427">
        <f>H23</f>
        <v>0</v>
      </c>
      <c r="N23" s="427">
        <f>L22*M23</f>
        <v>0</v>
      </c>
      <c r="O23" s="464"/>
      <c r="P23" s="464"/>
      <c r="Q23" s="780"/>
      <c r="R23" s="427">
        <f>M23</f>
        <v>0</v>
      </c>
      <c r="S23" s="427">
        <f>Q22*R23</f>
        <v>0</v>
      </c>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row>
    <row r="24" spans="2:57" s="416" customFormat="1" ht="15" customHeight="1" x14ac:dyDescent="0.25">
      <c r="B24" s="789" t="s">
        <v>968</v>
      </c>
      <c r="C24" s="791" t="s">
        <v>969</v>
      </c>
      <c r="D24" s="786">
        <v>25</v>
      </c>
      <c r="E24" s="786" t="s">
        <v>791</v>
      </c>
      <c r="F24" s="781"/>
      <c r="G24" s="429" t="s">
        <v>952</v>
      </c>
      <c r="H24" s="430">
        <f>+'Skillprofile BARMER'!H24</f>
        <v>0</v>
      </c>
      <c r="I24" s="430">
        <f>F24*H24</f>
        <v>0</v>
      </c>
      <c r="J24" s="415"/>
      <c r="K24" s="464"/>
      <c r="L24" s="778">
        <f t="shared" si="1"/>
        <v>0</v>
      </c>
      <c r="M24" s="430">
        <f t="shared" ref="M24:M25" si="9">H24</f>
        <v>0</v>
      </c>
      <c r="N24" s="430">
        <f t="shared" si="2"/>
        <v>0</v>
      </c>
      <c r="O24" s="464"/>
      <c r="P24" s="464"/>
      <c r="Q24" s="778">
        <f t="shared" ref="Q24" si="10">+L24</f>
        <v>0</v>
      </c>
      <c r="R24" s="430">
        <f t="shared" ref="R24:R25" si="11">M24</f>
        <v>0</v>
      </c>
      <c r="S24" s="430">
        <f t="shared" ref="S24" si="12">Q24*R24</f>
        <v>0</v>
      </c>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2"/>
    </row>
    <row r="25" spans="2:57" s="416" customFormat="1" ht="15" customHeight="1" thickBot="1" x14ac:dyDescent="0.3">
      <c r="B25" s="790"/>
      <c r="C25" s="792"/>
      <c r="D25" s="787"/>
      <c r="E25" s="787"/>
      <c r="F25" s="782"/>
      <c r="G25" s="426" t="s">
        <v>953</v>
      </c>
      <c r="H25" s="427">
        <f>+'Skillprofile BARMER'!H25</f>
        <v>0</v>
      </c>
      <c r="I25" s="427">
        <f>F26*H25</f>
        <v>0</v>
      </c>
      <c r="J25" s="415"/>
      <c r="K25" s="415"/>
      <c r="L25" s="779"/>
      <c r="M25" s="427">
        <f t="shared" si="9"/>
        <v>0</v>
      </c>
      <c r="N25" s="427">
        <f>+M25*L26</f>
        <v>0</v>
      </c>
      <c r="O25" s="464"/>
      <c r="P25" s="464"/>
      <c r="Q25" s="779"/>
      <c r="R25" s="427">
        <f t="shared" si="11"/>
        <v>0</v>
      </c>
      <c r="S25" s="427">
        <f>+R25*Q26</f>
        <v>0</v>
      </c>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row>
    <row r="26" spans="2:57" s="416" customFormat="1" ht="15" customHeight="1" x14ac:dyDescent="0.25">
      <c r="B26" s="789" t="s">
        <v>970</v>
      </c>
      <c r="C26" s="795" t="s">
        <v>971</v>
      </c>
      <c r="D26" s="787"/>
      <c r="E26" s="787"/>
      <c r="F26" s="821">
        <f>+D24-F24</f>
        <v>25</v>
      </c>
      <c r="G26" s="429" t="s">
        <v>952</v>
      </c>
      <c r="H26" s="430">
        <f>+'Skillprofile BARMER'!H26</f>
        <v>0</v>
      </c>
      <c r="I26" s="430">
        <f>F24*H26</f>
        <v>0</v>
      </c>
      <c r="J26" s="415"/>
      <c r="K26" s="415"/>
      <c r="L26" s="779">
        <f t="shared" si="1"/>
        <v>5</v>
      </c>
      <c r="M26" s="430">
        <f>H26</f>
        <v>0</v>
      </c>
      <c r="N26" s="430">
        <f>L24*M26</f>
        <v>0</v>
      </c>
      <c r="O26" s="464"/>
      <c r="P26" s="464"/>
      <c r="Q26" s="779">
        <f t="shared" ref="Q26" si="13">+L26</f>
        <v>5</v>
      </c>
      <c r="R26" s="430">
        <f>M26</f>
        <v>0</v>
      </c>
      <c r="S26" s="430">
        <f>Q24*R26</f>
        <v>0</v>
      </c>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row>
    <row r="27" spans="2:57" s="416" customFormat="1" ht="15" customHeight="1" thickBot="1" x14ac:dyDescent="0.3">
      <c r="B27" s="790"/>
      <c r="C27" s="792"/>
      <c r="D27" s="788"/>
      <c r="E27" s="788"/>
      <c r="F27" s="822"/>
      <c r="G27" s="426" t="s">
        <v>953</v>
      </c>
      <c r="H27" s="427">
        <f>+'Skillprofile BARMER'!H27</f>
        <v>0</v>
      </c>
      <c r="I27" s="427">
        <f>F26*H27</f>
        <v>0</v>
      </c>
      <c r="J27" s="415"/>
      <c r="K27" s="415"/>
      <c r="L27" s="780"/>
      <c r="M27" s="427">
        <f>H27</f>
        <v>0</v>
      </c>
      <c r="N27" s="427">
        <f>L26*M27</f>
        <v>0</v>
      </c>
      <c r="O27" s="464"/>
      <c r="P27" s="464"/>
      <c r="Q27" s="780"/>
      <c r="R27" s="427">
        <f>M27</f>
        <v>0</v>
      </c>
      <c r="S27" s="427">
        <f>Q26*R27</f>
        <v>0</v>
      </c>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row>
    <row r="28" spans="2:57" s="416" customFormat="1" ht="30" customHeight="1" x14ac:dyDescent="0.25">
      <c r="B28" s="434" t="s">
        <v>972</v>
      </c>
      <c r="C28" s="435" t="s">
        <v>973</v>
      </c>
      <c r="D28" s="432">
        <v>15</v>
      </c>
      <c r="E28" s="432" t="s">
        <v>974</v>
      </c>
      <c r="F28" s="432" t="s">
        <v>30</v>
      </c>
      <c r="G28" s="432" t="s">
        <v>30</v>
      </c>
      <c r="H28" s="433">
        <f>+'Skillprofile BARMER'!H28</f>
        <v>0</v>
      </c>
      <c r="I28" s="433">
        <f>D28*H28</f>
        <v>0</v>
      </c>
      <c r="J28" s="415"/>
      <c r="K28" s="415"/>
      <c r="L28" s="436">
        <f>D28*0.2</f>
        <v>3</v>
      </c>
      <c r="M28" s="433">
        <f t="shared" si="6"/>
        <v>0</v>
      </c>
      <c r="N28" s="433">
        <f t="shared" si="2"/>
        <v>0</v>
      </c>
      <c r="O28" s="464"/>
      <c r="P28" s="464"/>
      <c r="Q28" s="436">
        <f>D28*0.2</f>
        <v>3</v>
      </c>
      <c r="R28" s="433">
        <f t="shared" si="4"/>
        <v>0</v>
      </c>
      <c r="S28" s="433">
        <f t="shared" si="5"/>
        <v>0</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row>
    <row r="29" spans="2:57" s="416" customFormat="1" ht="14.1" customHeight="1" x14ac:dyDescent="0.25">
      <c r="B29" s="464"/>
      <c r="C29" s="464"/>
      <c r="D29" s="466"/>
      <c r="E29" s="466"/>
      <c r="F29" s="462"/>
      <c r="G29" s="466"/>
      <c r="H29" s="437"/>
      <c r="I29" s="415"/>
      <c r="J29" s="415"/>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row>
    <row r="30" spans="2:57" s="416" customFormat="1" x14ac:dyDescent="0.25">
      <c r="B30" s="464"/>
      <c r="C30" s="464"/>
      <c r="D30" s="466"/>
      <c r="E30" s="466"/>
      <c r="F30" s="462"/>
      <c r="G30" s="466"/>
      <c r="H30" s="437"/>
      <c r="I30" s="415"/>
      <c r="J30" s="415"/>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row>
    <row r="31" spans="2:57" s="416" customFormat="1" ht="20.100000000000001" customHeight="1" x14ac:dyDescent="0.25">
      <c r="B31" s="467"/>
      <c r="C31" s="467"/>
      <c r="D31" s="468"/>
      <c r="E31" s="796" t="s">
        <v>1064</v>
      </c>
      <c r="F31" s="797"/>
      <c r="G31" s="797"/>
      <c r="H31" s="798"/>
      <c r="I31" s="469">
        <f>SUM(I8:I28)</f>
        <v>0</v>
      </c>
      <c r="J31" s="441"/>
      <c r="K31" s="805" t="s">
        <v>1065</v>
      </c>
      <c r="L31" s="806"/>
      <c r="M31" s="807"/>
      <c r="N31" s="469">
        <f>SUM(N8:N28)</f>
        <v>0</v>
      </c>
      <c r="O31" s="467"/>
      <c r="P31" s="805" t="s">
        <v>1066</v>
      </c>
      <c r="Q31" s="806"/>
      <c r="R31" s="807"/>
      <c r="S31" s="469">
        <f>SUM(S8:S28)</f>
        <v>0</v>
      </c>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row>
    <row r="32" spans="2:57" s="416" customFormat="1" ht="20.100000000000001" customHeight="1" x14ac:dyDescent="0.25">
      <c r="B32" s="467"/>
      <c r="C32" s="467"/>
      <c r="D32" s="468"/>
      <c r="E32" s="799"/>
      <c r="F32" s="800"/>
      <c r="G32" s="800"/>
      <c r="H32" s="800"/>
      <c r="I32" s="801"/>
      <c r="J32" s="441"/>
      <c r="K32" s="811" t="s">
        <v>398</v>
      </c>
      <c r="L32" s="812"/>
      <c r="M32" s="813"/>
      <c r="N32" s="442">
        <v>0.8</v>
      </c>
      <c r="O32" s="467"/>
      <c r="P32" s="811" t="s">
        <v>399</v>
      </c>
      <c r="Q32" s="812"/>
      <c r="R32" s="813"/>
      <c r="S32" s="442">
        <v>0.8</v>
      </c>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row>
    <row r="33" spans="2:19" s="416" customFormat="1" ht="20.100000000000001" customHeight="1" x14ac:dyDescent="0.25">
      <c r="B33" s="467"/>
      <c r="C33" s="467"/>
      <c r="D33" s="468"/>
      <c r="E33" s="802"/>
      <c r="F33" s="803"/>
      <c r="G33" s="803"/>
      <c r="H33" s="803"/>
      <c r="I33" s="804"/>
      <c r="J33" s="441"/>
      <c r="K33" s="805" t="s">
        <v>1067</v>
      </c>
      <c r="L33" s="806"/>
      <c r="M33" s="807"/>
      <c r="N33" s="443">
        <f>N31*N32</f>
        <v>0</v>
      </c>
      <c r="O33" s="467"/>
      <c r="P33" s="805" t="s">
        <v>1068</v>
      </c>
      <c r="Q33" s="806"/>
      <c r="R33" s="807"/>
      <c r="S33" s="444">
        <f>S31*S32*N32</f>
        <v>0</v>
      </c>
    </row>
    <row r="34" spans="2:19" s="416" customFormat="1" ht="20.100000000000001" customHeight="1" x14ac:dyDescent="0.25">
      <c r="B34" s="467"/>
      <c r="C34" s="467"/>
      <c r="D34" s="468"/>
      <c r="E34" s="796" t="s">
        <v>403</v>
      </c>
      <c r="F34" s="797"/>
      <c r="G34" s="797"/>
      <c r="H34" s="798"/>
      <c r="I34" s="438">
        <v>0.19</v>
      </c>
      <c r="J34" s="441"/>
      <c r="K34" s="805" t="s">
        <v>403</v>
      </c>
      <c r="L34" s="806"/>
      <c r="M34" s="807"/>
      <c r="N34" s="439">
        <v>0.19</v>
      </c>
      <c r="O34" s="467"/>
      <c r="P34" s="805" t="s">
        <v>403</v>
      </c>
      <c r="Q34" s="806"/>
      <c r="R34" s="807"/>
      <c r="S34" s="439">
        <v>0.19</v>
      </c>
    </row>
    <row r="35" spans="2:19" s="416" customFormat="1" ht="20.100000000000001" customHeight="1" x14ac:dyDescent="0.25">
      <c r="B35" s="467"/>
      <c r="C35" s="467"/>
      <c r="D35" s="468"/>
      <c r="E35" s="805" t="s">
        <v>1069</v>
      </c>
      <c r="F35" s="806"/>
      <c r="G35" s="806"/>
      <c r="H35" s="807"/>
      <c r="I35" s="440">
        <f>I31*(100%+I34)</f>
        <v>0</v>
      </c>
      <c r="J35" s="441"/>
      <c r="K35" s="805" t="s">
        <v>1070</v>
      </c>
      <c r="L35" s="806"/>
      <c r="M35" s="807"/>
      <c r="N35" s="440">
        <f>N33*1.19</f>
        <v>0</v>
      </c>
      <c r="O35" s="467"/>
      <c r="P35" s="805" t="s">
        <v>1071</v>
      </c>
      <c r="Q35" s="806"/>
      <c r="R35" s="807"/>
      <c r="S35" s="440">
        <f>S33*(1+S34)</f>
        <v>0</v>
      </c>
    </row>
    <row r="36" spans="2:19" s="416" customFormat="1" x14ac:dyDescent="0.25">
      <c r="B36" s="464"/>
      <c r="C36" s="464"/>
      <c r="D36" s="466"/>
      <c r="E36" s="466"/>
      <c r="F36" s="462"/>
      <c r="G36" s="466"/>
      <c r="H36" s="437"/>
      <c r="I36" s="415"/>
      <c r="J36" s="415"/>
      <c r="K36" s="464"/>
      <c r="L36" s="464"/>
      <c r="M36" s="464"/>
      <c r="N36" s="464"/>
      <c r="O36" s="464"/>
      <c r="P36" s="464"/>
      <c r="Q36" s="464"/>
      <c r="R36" s="464"/>
      <c r="S36" s="464"/>
    </row>
    <row r="37" spans="2:19" s="416" customFormat="1" x14ac:dyDescent="0.25">
      <c r="B37" s="464"/>
      <c r="C37" s="464"/>
      <c r="D37" s="466"/>
      <c r="E37" s="466"/>
      <c r="F37" s="462"/>
      <c r="G37" s="466"/>
      <c r="H37" s="437"/>
      <c r="I37" s="415"/>
      <c r="J37" s="415"/>
      <c r="K37" s="464"/>
      <c r="L37" s="464"/>
      <c r="M37" s="464"/>
      <c r="N37" s="464"/>
      <c r="O37" s="464"/>
      <c r="P37" s="464"/>
      <c r="Q37" s="464"/>
      <c r="R37" s="464"/>
      <c r="S37" s="464"/>
    </row>
    <row r="38" spans="2:19" s="416" customFormat="1" x14ac:dyDescent="0.25">
      <c r="B38" s="464"/>
      <c r="C38" s="464"/>
      <c r="D38" s="466"/>
      <c r="E38" s="466"/>
      <c r="F38" s="462"/>
      <c r="G38" s="466"/>
      <c r="H38" s="437"/>
      <c r="I38" s="415"/>
      <c r="J38" s="415"/>
      <c r="K38" s="464"/>
      <c r="L38" s="464"/>
      <c r="M38" s="464"/>
      <c r="N38" s="464"/>
      <c r="O38" s="464"/>
      <c r="P38" s="464"/>
      <c r="Q38" s="464"/>
      <c r="R38" s="464"/>
      <c r="S38" s="464"/>
    </row>
    <row r="39" spans="2:19" s="416" customFormat="1" x14ac:dyDescent="0.25">
      <c r="B39" s="464"/>
      <c r="C39" s="464"/>
      <c r="D39" s="466"/>
      <c r="E39" s="466"/>
      <c r="F39" s="462"/>
      <c r="G39" s="466"/>
      <c r="H39" s="437"/>
      <c r="I39" s="415"/>
      <c r="J39" s="415"/>
      <c r="K39" s="464"/>
      <c r="L39" s="464"/>
      <c r="M39" s="464"/>
      <c r="N39" s="464"/>
      <c r="O39" s="464"/>
      <c r="P39" s="464"/>
      <c r="Q39" s="464"/>
      <c r="R39" s="464"/>
      <c r="S39" s="464"/>
    </row>
    <row r="40" spans="2:19" s="416" customFormat="1" x14ac:dyDescent="0.25">
      <c r="B40" s="464"/>
      <c r="C40" s="464"/>
      <c r="D40" s="466"/>
      <c r="E40" s="466"/>
      <c r="F40" s="462"/>
      <c r="G40" s="466"/>
      <c r="H40" s="437"/>
      <c r="I40" s="415"/>
      <c r="J40" s="415"/>
      <c r="K40" s="464"/>
      <c r="L40" s="464"/>
      <c r="M40" s="464"/>
      <c r="N40" s="464"/>
      <c r="O40" s="464"/>
      <c r="P40" s="464"/>
      <c r="Q40" s="464"/>
      <c r="R40" s="464"/>
      <c r="S40" s="464"/>
    </row>
    <row r="41" spans="2:19" s="416" customFormat="1" x14ac:dyDescent="0.25">
      <c r="B41" s="464"/>
      <c r="C41" s="464"/>
      <c r="D41" s="466"/>
      <c r="E41" s="466"/>
      <c r="F41" s="462"/>
      <c r="G41" s="466"/>
      <c r="H41" s="437"/>
      <c r="I41" s="415"/>
      <c r="J41" s="415"/>
      <c r="K41" s="464"/>
      <c r="L41" s="464"/>
      <c r="M41" s="464"/>
      <c r="N41" s="464"/>
      <c r="O41" s="464"/>
      <c r="P41" s="464"/>
      <c r="Q41" s="464"/>
      <c r="R41" s="464"/>
      <c r="S41" s="464"/>
    </row>
    <row r="42" spans="2:19" s="416" customFormat="1" x14ac:dyDescent="0.25">
      <c r="B42" s="464"/>
      <c r="C42" s="464"/>
      <c r="D42" s="466"/>
      <c r="E42" s="466"/>
      <c r="F42" s="462"/>
      <c r="G42" s="466"/>
      <c r="H42" s="437"/>
      <c r="I42" s="415"/>
      <c r="J42" s="415"/>
      <c r="K42" s="464"/>
      <c r="L42" s="464"/>
      <c r="M42" s="464"/>
      <c r="N42" s="464"/>
      <c r="O42" s="464"/>
      <c r="P42" s="464"/>
      <c r="Q42" s="464"/>
      <c r="R42" s="464"/>
      <c r="S42" s="464"/>
    </row>
    <row r="43" spans="2:19" s="416" customFormat="1" x14ac:dyDescent="0.25">
      <c r="B43" s="464"/>
      <c r="C43" s="464"/>
      <c r="D43" s="466"/>
      <c r="E43" s="466"/>
      <c r="F43" s="462"/>
      <c r="G43" s="466"/>
      <c r="H43" s="437"/>
      <c r="I43" s="415"/>
      <c r="J43" s="415"/>
      <c r="K43" s="464"/>
      <c r="L43" s="464"/>
      <c r="M43" s="464"/>
      <c r="N43" s="464"/>
      <c r="O43" s="464"/>
      <c r="P43" s="464"/>
      <c r="Q43" s="464"/>
      <c r="R43" s="464"/>
      <c r="S43" s="464"/>
    </row>
    <row r="44" spans="2:19" s="416" customFormat="1" x14ac:dyDescent="0.25">
      <c r="B44" s="464"/>
      <c r="C44" s="464"/>
      <c r="D44" s="466"/>
      <c r="E44" s="466"/>
      <c r="F44" s="462"/>
      <c r="G44" s="466"/>
      <c r="H44" s="437"/>
      <c r="I44" s="415"/>
      <c r="J44" s="415"/>
      <c r="K44" s="464"/>
      <c r="L44" s="464"/>
      <c r="M44" s="464"/>
      <c r="N44" s="464"/>
      <c r="O44" s="464"/>
      <c r="P44" s="464"/>
      <c r="Q44" s="464"/>
      <c r="R44" s="464"/>
      <c r="S44" s="464"/>
    </row>
    <row r="45" spans="2:19" s="416" customFormat="1" x14ac:dyDescent="0.25">
      <c r="B45" s="464"/>
      <c r="C45" s="464"/>
      <c r="D45" s="466"/>
      <c r="E45" s="466"/>
      <c r="F45" s="462"/>
      <c r="G45" s="466"/>
      <c r="H45" s="437"/>
      <c r="I45" s="415"/>
      <c r="J45" s="415"/>
      <c r="K45" s="464"/>
      <c r="L45" s="464"/>
      <c r="M45" s="464"/>
      <c r="N45" s="464"/>
      <c r="O45" s="464"/>
      <c r="P45" s="464"/>
      <c r="Q45" s="464"/>
      <c r="R45" s="464"/>
      <c r="S45" s="464"/>
    </row>
    <row r="46" spans="2:19" s="416" customFormat="1" x14ac:dyDescent="0.25">
      <c r="B46" s="464"/>
      <c r="C46" s="464"/>
      <c r="D46" s="466"/>
      <c r="E46" s="466"/>
      <c r="F46" s="462"/>
      <c r="G46" s="466"/>
      <c r="H46" s="437"/>
      <c r="I46" s="415"/>
      <c r="J46" s="415"/>
      <c r="K46" s="464"/>
      <c r="L46" s="464"/>
      <c r="M46" s="464"/>
      <c r="N46" s="464"/>
      <c r="O46" s="464"/>
      <c r="P46" s="464"/>
      <c r="Q46" s="464"/>
      <c r="R46" s="464"/>
      <c r="S46" s="464"/>
    </row>
    <row r="47" spans="2:19" s="416" customFormat="1" x14ac:dyDescent="0.25">
      <c r="B47" s="464"/>
      <c r="C47" s="464"/>
      <c r="D47" s="466"/>
      <c r="E47" s="466"/>
      <c r="F47" s="462"/>
      <c r="G47" s="466"/>
      <c r="H47" s="437"/>
      <c r="I47" s="415"/>
      <c r="J47" s="415"/>
      <c r="K47" s="464"/>
      <c r="L47" s="464"/>
      <c r="M47" s="464"/>
      <c r="N47" s="464"/>
      <c r="O47" s="464"/>
      <c r="P47" s="464"/>
      <c r="Q47" s="464"/>
      <c r="R47" s="464"/>
      <c r="S47" s="464"/>
    </row>
    <row r="48" spans="2:19" s="416" customFormat="1" x14ac:dyDescent="0.25">
      <c r="B48" s="464"/>
      <c r="C48" s="464"/>
      <c r="D48" s="466"/>
      <c r="E48" s="466"/>
      <c r="F48" s="462"/>
      <c r="G48" s="466"/>
      <c r="H48" s="437"/>
      <c r="I48" s="415"/>
      <c r="J48" s="415"/>
      <c r="K48" s="464"/>
      <c r="L48" s="464"/>
      <c r="M48" s="464"/>
      <c r="N48" s="464"/>
      <c r="O48" s="464"/>
      <c r="P48" s="464"/>
      <c r="Q48" s="464"/>
      <c r="R48" s="464"/>
      <c r="S48" s="464"/>
    </row>
    <row r="49" spans="4:10" s="416" customFormat="1" x14ac:dyDescent="0.25">
      <c r="D49" s="466"/>
      <c r="E49" s="466"/>
      <c r="F49" s="462"/>
      <c r="G49" s="466"/>
      <c r="H49" s="437"/>
      <c r="I49" s="415"/>
      <c r="J49" s="415"/>
    </row>
    <row r="50" spans="4:10" s="416" customFormat="1" x14ac:dyDescent="0.25">
      <c r="D50" s="466"/>
      <c r="E50" s="466"/>
      <c r="F50" s="462"/>
      <c r="G50" s="466"/>
      <c r="H50" s="437"/>
      <c r="I50" s="415"/>
      <c r="J50" s="415"/>
    </row>
    <row r="51" spans="4:10" s="416" customFormat="1" x14ac:dyDescent="0.25">
      <c r="D51" s="466"/>
      <c r="E51" s="466"/>
      <c r="F51" s="462"/>
      <c r="G51" s="466"/>
      <c r="H51" s="437"/>
      <c r="I51" s="415"/>
      <c r="J51" s="415"/>
    </row>
    <row r="52" spans="4:10" s="416" customFormat="1" x14ac:dyDescent="0.25">
      <c r="D52" s="466"/>
      <c r="E52" s="466"/>
      <c r="F52" s="462"/>
      <c r="G52" s="466"/>
      <c r="H52" s="464"/>
      <c r="I52" s="415"/>
      <c r="J52" s="415"/>
    </row>
    <row r="53" spans="4:10" s="416" customFormat="1" x14ac:dyDescent="0.25">
      <c r="D53" s="466"/>
      <c r="E53" s="466"/>
      <c r="F53" s="462"/>
      <c r="G53" s="466"/>
      <c r="H53" s="464"/>
      <c r="I53" s="415"/>
      <c r="J53" s="415"/>
    </row>
    <row r="54" spans="4:10" s="416" customFormat="1" x14ac:dyDescent="0.25">
      <c r="D54" s="466"/>
      <c r="E54" s="466"/>
      <c r="F54" s="462"/>
      <c r="G54" s="466"/>
      <c r="H54" s="464"/>
      <c r="I54" s="415"/>
      <c r="J54" s="415"/>
    </row>
    <row r="55" spans="4:10" s="416" customFormat="1" x14ac:dyDescent="0.25">
      <c r="D55" s="466"/>
      <c r="E55" s="466"/>
      <c r="F55" s="462"/>
      <c r="G55" s="466"/>
      <c r="H55" s="464"/>
      <c r="I55" s="415"/>
      <c r="J55" s="415"/>
    </row>
    <row r="56" spans="4:10" s="416" customFormat="1" x14ac:dyDescent="0.25">
      <c r="D56" s="466"/>
      <c r="E56" s="466"/>
      <c r="F56" s="462"/>
      <c r="G56" s="466"/>
      <c r="H56" s="464"/>
      <c r="I56" s="464"/>
      <c r="J56" s="464"/>
    </row>
    <row r="57" spans="4:10" s="416" customFormat="1" x14ac:dyDescent="0.25">
      <c r="D57" s="466"/>
      <c r="E57" s="466"/>
      <c r="F57" s="462"/>
      <c r="G57" s="466"/>
      <c r="H57" s="464"/>
      <c r="I57" s="464"/>
      <c r="J57" s="464"/>
    </row>
    <row r="58" spans="4:10" s="416" customFormat="1" x14ac:dyDescent="0.25">
      <c r="D58" s="466"/>
      <c r="E58" s="466"/>
      <c r="F58" s="462"/>
      <c r="G58" s="466"/>
      <c r="H58" s="464"/>
      <c r="I58" s="464"/>
      <c r="J58" s="464"/>
    </row>
    <row r="59" spans="4:10" s="416" customFormat="1" x14ac:dyDescent="0.25">
      <c r="D59" s="466"/>
      <c r="E59" s="466"/>
      <c r="F59" s="462"/>
      <c r="G59" s="466"/>
      <c r="H59" s="464"/>
      <c r="I59" s="464"/>
      <c r="J59" s="464"/>
    </row>
    <row r="60" spans="4:10" s="416" customFormat="1" x14ac:dyDescent="0.25">
      <c r="D60" s="466"/>
      <c r="E60" s="466"/>
      <c r="F60" s="462"/>
      <c r="G60" s="466"/>
      <c r="H60" s="464"/>
      <c r="I60" s="464"/>
      <c r="J60" s="464"/>
    </row>
    <row r="61" spans="4:10" s="416" customFormat="1" x14ac:dyDescent="0.25">
      <c r="D61" s="466"/>
      <c r="E61" s="466"/>
      <c r="F61" s="462"/>
      <c r="G61" s="466"/>
      <c r="H61" s="464"/>
      <c r="I61" s="464"/>
      <c r="J61" s="464"/>
    </row>
    <row r="62" spans="4:10" s="416" customFormat="1" x14ac:dyDescent="0.25">
      <c r="D62" s="466"/>
      <c r="E62" s="466"/>
      <c r="F62" s="462"/>
      <c r="G62" s="466"/>
      <c r="H62" s="464"/>
      <c r="I62" s="464"/>
      <c r="J62" s="464"/>
    </row>
    <row r="63" spans="4:10" s="416" customFormat="1" x14ac:dyDescent="0.25">
      <c r="D63" s="466"/>
      <c r="E63" s="466"/>
      <c r="F63" s="462"/>
      <c r="G63" s="466"/>
      <c r="H63" s="464"/>
      <c r="I63" s="464"/>
      <c r="J63" s="464"/>
    </row>
    <row r="64" spans="4:10" s="416" customFormat="1" x14ac:dyDescent="0.25">
      <c r="D64" s="466"/>
      <c r="E64" s="466"/>
      <c r="F64" s="462"/>
      <c r="G64" s="466"/>
      <c r="H64" s="464"/>
      <c r="I64" s="464"/>
      <c r="J64" s="464"/>
    </row>
    <row r="65" spans="4:7" s="416" customFormat="1" x14ac:dyDescent="0.25">
      <c r="D65" s="466"/>
      <c r="E65" s="466"/>
      <c r="F65" s="462"/>
      <c r="G65" s="466"/>
    </row>
    <row r="66" spans="4:7" s="416" customFormat="1" x14ac:dyDescent="0.25">
      <c r="D66" s="466"/>
      <c r="E66" s="466"/>
      <c r="F66" s="462"/>
      <c r="G66" s="466"/>
    </row>
    <row r="67" spans="4:7" s="416" customFormat="1" x14ac:dyDescent="0.25">
      <c r="D67" s="466"/>
      <c r="E67" s="466"/>
      <c r="F67" s="462"/>
      <c r="G67" s="466"/>
    </row>
    <row r="68" spans="4:7" s="416" customFormat="1" x14ac:dyDescent="0.25">
      <c r="D68" s="466"/>
      <c r="E68" s="466"/>
      <c r="F68" s="462"/>
      <c r="G68" s="466"/>
    </row>
    <row r="69" spans="4:7" s="416" customFormat="1" x14ac:dyDescent="0.25">
      <c r="D69" s="466"/>
      <c r="E69" s="466"/>
      <c r="F69" s="462"/>
      <c r="G69" s="466"/>
    </row>
    <row r="70" spans="4:7" s="416" customFormat="1" x14ac:dyDescent="0.25">
      <c r="D70" s="466"/>
      <c r="E70" s="466"/>
      <c r="F70" s="462"/>
      <c r="G70" s="466"/>
    </row>
    <row r="71" spans="4:7" s="416" customFormat="1" x14ac:dyDescent="0.25">
      <c r="D71" s="466"/>
      <c r="E71" s="466"/>
      <c r="F71" s="462"/>
      <c r="G71" s="466"/>
    </row>
    <row r="72" spans="4:7" s="416" customFormat="1" x14ac:dyDescent="0.25">
      <c r="D72" s="466"/>
      <c r="E72" s="466"/>
      <c r="F72" s="462"/>
      <c r="G72" s="466"/>
    </row>
    <row r="73" spans="4:7" s="416" customFormat="1" x14ac:dyDescent="0.25">
      <c r="D73" s="466"/>
      <c r="E73" s="466"/>
      <c r="F73" s="462"/>
      <c r="G73" s="466"/>
    </row>
    <row r="74" spans="4:7" s="416" customFormat="1" x14ac:dyDescent="0.25">
      <c r="D74" s="466"/>
      <c r="E74" s="466"/>
      <c r="F74" s="462"/>
      <c r="G74" s="466"/>
    </row>
    <row r="75" spans="4:7" s="416" customFormat="1" x14ac:dyDescent="0.25">
      <c r="D75" s="466"/>
      <c r="E75" s="466"/>
      <c r="F75" s="462"/>
      <c r="G75" s="466"/>
    </row>
    <row r="76" spans="4:7" s="416" customFormat="1" x14ac:dyDescent="0.25">
      <c r="D76" s="466"/>
      <c r="E76" s="466"/>
      <c r="F76" s="462"/>
      <c r="G76" s="466"/>
    </row>
    <row r="77" spans="4:7" s="416" customFormat="1" x14ac:dyDescent="0.25">
      <c r="D77" s="466"/>
      <c r="E77" s="466"/>
      <c r="F77" s="462"/>
      <c r="G77" s="466"/>
    </row>
    <row r="78" spans="4:7" s="416" customFormat="1" x14ac:dyDescent="0.25">
      <c r="D78" s="466"/>
      <c r="E78" s="466"/>
      <c r="F78" s="462"/>
      <c r="G78" s="466"/>
    </row>
    <row r="79" spans="4:7" s="416" customFormat="1" x14ac:dyDescent="0.25">
      <c r="D79" s="466"/>
      <c r="E79" s="466"/>
      <c r="F79" s="462"/>
      <c r="G79" s="466"/>
    </row>
    <row r="80" spans="4:7" s="416" customFormat="1" x14ac:dyDescent="0.25">
      <c r="D80" s="466"/>
      <c r="E80" s="466"/>
      <c r="F80" s="462"/>
      <c r="G80" s="466"/>
    </row>
    <row r="81" spans="4:7" s="416" customFormat="1" x14ac:dyDescent="0.25">
      <c r="D81" s="466"/>
      <c r="E81" s="466"/>
      <c r="F81" s="462"/>
      <c r="G81" s="466"/>
    </row>
    <row r="82" spans="4:7" s="416" customFormat="1" x14ac:dyDescent="0.25">
      <c r="D82" s="466"/>
      <c r="E82" s="466"/>
      <c r="F82" s="462"/>
      <c r="G82" s="466"/>
    </row>
    <row r="83" spans="4:7" s="416" customFormat="1" x14ac:dyDescent="0.25">
      <c r="D83" s="466"/>
      <c r="E83" s="466"/>
      <c r="F83" s="462"/>
      <c r="G83" s="466"/>
    </row>
    <row r="84" spans="4:7" s="416" customFormat="1" x14ac:dyDescent="0.25">
      <c r="D84" s="466"/>
      <c r="E84" s="466"/>
      <c r="F84" s="462"/>
      <c r="G84" s="466"/>
    </row>
    <row r="85" spans="4:7" s="416" customFormat="1" x14ac:dyDescent="0.25">
      <c r="D85" s="466"/>
      <c r="E85" s="466"/>
      <c r="F85" s="462"/>
      <c r="G85" s="466"/>
    </row>
    <row r="86" spans="4:7" s="416" customFormat="1" x14ac:dyDescent="0.25">
      <c r="D86" s="466"/>
      <c r="E86" s="466"/>
      <c r="F86" s="462"/>
      <c r="G86" s="466"/>
    </row>
    <row r="87" spans="4:7" s="416" customFormat="1" x14ac:dyDescent="0.25">
      <c r="D87" s="466"/>
      <c r="E87" s="466"/>
      <c r="F87" s="462"/>
      <c r="G87" s="466"/>
    </row>
    <row r="88" spans="4:7" s="416" customFormat="1" x14ac:dyDescent="0.25">
      <c r="D88" s="466"/>
      <c r="E88" s="466"/>
      <c r="F88" s="462"/>
      <c r="G88" s="466"/>
    </row>
    <row r="89" spans="4:7" s="416" customFormat="1" x14ac:dyDescent="0.25">
      <c r="D89" s="466"/>
      <c r="E89" s="466"/>
      <c r="F89" s="462"/>
      <c r="G89" s="466"/>
    </row>
    <row r="90" spans="4:7" s="416" customFormat="1" x14ac:dyDescent="0.25">
      <c r="D90" s="466"/>
      <c r="E90" s="466"/>
      <c r="F90" s="462"/>
      <c r="G90" s="466"/>
    </row>
    <row r="91" spans="4:7" s="416" customFormat="1" x14ac:dyDescent="0.25">
      <c r="D91" s="466"/>
      <c r="E91" s="466"/>
      <c r="F91" s="462"/>
      <c r="G91" s="466"/>
    </row>
    <row r="92" spans="4:7" s="416" customFormat="1" x14ac:dyDescent="0.25">
      <c r="D92" s="466"/>
      <c r="E92" s="466"/>
      <c r="F92" s="462"/>
      <c r="G92" s="466"/>
    </row>
    <row r="93" spans="4:7" s="416" customFormat="1" x14ac:dyDescent="0.25">
      <c r="D93" s="466"/>
      <c r="E93" s="466"/>
      <c r="F93" s="462"/>
      <c r="G93" s="466"/>
    </row>
    <row r="94" spans="4:7" s="416" customFormat="1" x14ac:dyDescent="0.25">
      <c r="D94" s="466"/>
      <c r="E94" s="466"/>
      <c r="F94" s="462"/>
      <c r="G94" s="466"/>
    </row>
    <row r="95" spans="4:7" s="416" customFormat="1" x14ac:dyDescent="0.25">
      <c r="D95" s="466"/>
      <c r="E95" s="466"/>
      <c r="F95" s="462"/>
      <c r="G95" s="466"/>
    </row>
    <row r="96" spans="4:7" s="416" customFormat="1" x14ac:dyDescent="0.25">
      <c r="D96" s="466"/>
      <c r="E96" s="466"/>
      <c r="F96" s="462"/>
      <c r="G96" s="466"/>
    </row>
    <row r="97" spans="4:7" s="416" customFormat="1" x14ac:dyDescent="0.25">
      <c r="D97" s="466"/>
      <c r="E97" s="466"/>
      <c r="F97" s="462"/>
      <c r="G97" s="466"/>
    </row>
    <row r="98" spans="4:7" s="416" customFormat="1" x14ac:dyDescent="0.25">
      <c r="D98" s="466"/>
      <c r="E98" s="466"/>
      <c r="F98" s="462"/>
      <c r="G98" s="466"/>
    </row>
    <row r="99" spans="4:7" s="416" customFormat="1" x14ac:dyDescent="0.25">
      <c r="D99" s="466"/>
      <c r="E99" s="466"/>
      <c r="F99" s="462"/>
      <c r="G99" s="466"/>
    </row>
    <row r="100" spans="4:7" s="416" customFormat="1" x14ac:dyDescent="0.25">
      <c r="D100" s="466"/>
      <c r="E100" s="466"/>
      <c r="F100" s="462"/>
      <c r="G100" s="466"/>
    </row>
    <row r="101" spans="4:7" s="416" customFormat="1" x14ac:dyDescent="0.25">
      <c r="D101" s="466"/>
      <c r="E101" s="466"/>
      <c r="F101" s="462"/>
      <c r="G101" s="466"/>
    </row>
    <row r="102" spans="4:7" s="416" customFormat="1" x14ac:dyDescent="0.25">
      <c r="D102" s="466"/>
      <c r="E102" s="466"/>
      <c r="F102" s="462"/>
      <c r="G102" s="466"/>
    </row>
    <row r="103" spans="4:7" s="416" customFormat="1" x14ac:dyDescent="0.25">
      <c r="D103" s="466"/>
      <c r="E103" s="466"/>
      <c r="F103" s="462"/>
      <c r="G103" s="466"/>
    </row>
    <row r="104" spans="4:7" s="416" customFormat="1" x14ac:dyDescent="0.25">
      <c r="D104" s="466"/>
      <c r="E104" s="466"/>
      <c r="F104" s="462"/>
      <c r="G104" s="466"/>
    </row>
    <row r="105" spans="4:7" s="416" customFormat="1" x14ac:dyDescent="0.25">
      <c r="D105" s="466"/>
      <c r="E105" s="466"/>
      <c r="F105" s="462"/>
      <c r="G105" s="466"/>
    </row>
    <row r="106" spans="4:7" s="416" customFormat="1" x14ac:dyDescent="0.25">
      <c r="D106" s="466"/>
      <c r="E106" s="466"/>
      <c r="F106" s="462"/>
      <c r="G106" s="466"/>
    </row>
    <row r="107" spans="4:7" s="416" customFormat="1" x14ac:dyDescent="0.25">
      <c r="D107" s="466"/>
      <c r="E107" s="466"/>
      <c r="F107" s="462"/>
      <c r="G107" s="466"/>
    </row>
    <row r="108" spans="4:7" s="416" customFormat="1" x14ac:dyDescent="0.25">
      <c r="D108" s="466"/>
      <c r="E108" s="466"/>
      <c r="F108" s="462"/>
      <c r="G108" s="466"/>
    </row>
    <row r="109" spans="4:7" s="416" customFormat="1" x14ac:dyDescent="0.25">
      <c r="D109" s="466"/>
      <c r="E109" s="466"/>
      <c r="F109" s="462"/>
      <c r="G109" s="466"/>
    </row>
    <row r="110" spans="4:7" s="416" customFormat="1" x14ac:dyDescent="0.25">
      <c r="D110" s="466"/>
      <c r="E110" s="466"/>
      <c r="F110" s="462"/>
      <c r="G110" s="466"/>
    </row>
    <row r="111" spans="4:7" s="416" customFormat="1" x14ac:dyDescent="0.25">
      <c r="D111" s="466"/>
      <c r="E111" s="466"/>
      <c r="F111" s="462"/>
      <c r="G111" s="466"/>
    </row>
    <row r="112" spans="4:7" s="416" customFormat="1" x14ac:dyDescent="0.25">
      <c r="D112" s="466"/>
      <c r="E112" s="466"/>
      <c r="F112" s="462"/>
      <c r="G112" s="466"/>
    </row>
    <row r="113" spans="4:7" s="416" customFormat="1" x14ac:dyDescent="0.25">
      <c r="D113" s="466"/>
      <c r="E113" s="466"/>
      <c r="F113" s="462"/>
      <c r="G113" s="466"/>
    </row>
    <row r="114" spans="4:7" s="416" customFormat="1" x14ac:dyDescent="0.25">
      <c r="D114" s="466"/>
      <c r="E114" s="466"/>
      <c r="F114" s="462"/>
      <c r="G114" s="466"/>
    </row>
    <row r="115" spans="4:7" s="416" customFormat="1" x14ac:dyDescent="0.25">
      <c r="D115" s="466"/>
      <c r="E115" s="466"/>
      <c r="F115" s="462"/>
      <c r="G115" s="466"/>
    </row>
    <row r="116" spans="4:7" s="416" customFormat="1" x14ac:dyDescent="0.25">
      <c r="D116" s="466"/>
      <c r="E116" s="466"/>
      <c r="F116" s="462"/>
      <c r="G116" s="466"/>
    </row>
    <row r="117" spans="4:7" s="416" customFormat="1" x14ac:dyDescent="0.25">
      <c r="D117" s="466"/>
      <c r="E117" s="466"/>
      <c r="F117" s="462"/>
      <c r="G117" s="466"/>
    </row>
    <row r="118" spans="4:7" s="416" customFormat="1" x14ac:dyDescent="0.25">
      <c r="D118" s="466"/>
      <c r="E118" s="466"/>
      <c r="F118" s="462"/>
      <c r="G118" s="466"/>
    </row>
    <row r="119" spans="4:7" s="416" customFormat="1" x14ac:dyDescent="0.25">
      <c r="D119" s="466"/>
      <c r="E119" s="466"/>
      <c r="F119" s="462"/>
      <c r="G119" s="466"/>
    </row>
    <row r="120" spans="4:7" s="416" customFormat="1" x14ac:dyDescent="0.25">
      <c r="D120" s="466"/>
      <c r="E120" s="466"/>
      <c r="F120" s="462"/>
      <c r="G120" s="466"/>
    </row>
    <row r="121" spans="4:7" s="416" customFormat="1" x14ac:dyDescent="0.25">
      <c r="D121" s="466"/>
      <c r="E121" s="466"/>
      <c r="F121" s="462"/>
      <c r="G121" s="466"/>
    </row>
    <row r="122" spans="4:7" s="416" customFormat="1" x14ac:dyDescent="0.25">
      <c r="D122" s="466"/>
      <c r="E122" s="466"/>
      <c r="F122" s="462"/>
      <c r="G122" s="466"/>
    </row>
    <row r="123" spans="4:7" s="416" customFormat="1" x14ac:dyDescent="0.25">
      <c r="D123" s="466"/>
      <c r="E123" s="466"/>
      <c r="F123" s="462"/>
      <c r="G123" s="466"/>
    </row>
    <row r="124" spans="4:7" s="416" customFormat="1" x14ac:dyDescent="0.25">
      <c r="D124" s="466"/>
      <c r="E124" s="466"/>
      <c r="F124" s="462"/>
      <c r="G124" s="466"/>
    </row>
    <row r="125" spans="4:7" s="416" customFormat="1" x14ac:dyDescent="0.25">
      <c r="D125" s="466"/>
      <c r="E125" s="466"/>
      <c r="F125" s="462"/>
      <c r="G125" s="466"/>
    </row>
    <row r="126" spans="4:7" s="416" customFormat="1" x14ac:dyDescent="0.25">
      <c r="D126" s="466"/>
      <c r="E126" s="466"/>
      <c r="F126" s="462"/>
      <c r="G126" s="466"/>
    </row>
    <row r="127" spans="4:7" s="416" customFormat="1" x14ac:dyDescent="0.25">
      <c r="D127" s="466"/>
      <c r="E127" s="466"/>
      <c r="F127" s="462"/>
      <c r="G127" s="466"/>
    </row>
    <row r="128" spans="4:7" s="416" customFormat="1" x14ac:dyDescent="0.25">
      <c r="D128" s="466"/>
      <c r="E128" s="466"/>
      <c r="F128" s="462"/>
      <c r="G128" s="466"/>
    </row>
    <row r="129" spans="4:7" s="416" customFormat="1" x14ac:dyDescent="0.25">
      <c r="D129" s="466"/>
      <c r="E129" s="466"/>
      <c r="F129" s="462"/>
      <c r="G129" s="466"/>
    </row>
    <row r="130" spans="4:7" s="416" customFormat="1" x14ac:dyDescent="0.25">
      <c r="D130" s="466"/>
      <c r="E130" s="466"/>
      <c r="F130" s="462"/>
      <c r="G130" s="466"/>
    </row>
    <row r="131" spans="4:7" s="416" customFormat="1" x14ac:dyDescent="0.25">
      <c r="D131" s="466"/>
      <c r="E131" s="466"/>
      <c r="F131" s="462"/>
      <c r="G131" s="466"/>
    </row>
    <row r="132" spans="4:7" s="416" customFormat="1" x14ac:dyDescent="0.25">
      <c r="D132" s="466"/>
      <c r="E132" s="466"/>
      <c r="F132" s="462"/>
      <c r="G132" s="466"/>
    </row>
    <row r="133" spans="4:7" s="416" customFormat="1" x14ac:dyDescent="0.25">
      <c r="D133" s="466"/>
      <c r="E133" s="466"/>
      <c r="F133" s="462"/>
      <c r="G133" s="466"/>
    </row>
    <row r="134" spans="4:7" s="416" customFormat="1" x14ac:dyDescent="0.25">
      <c r="D134" s="466"/>
      <c r="E134" s="466"/>
      <c r="F134" s="462"/>
      <c r="G134" s="466"/>
    </row>
    <row r="135" spans="4:7" s="416" customFormat="1" x14ac:dyDescent="0.25">
      <c r="D135" s="466"/>
      <c r="E135" s="466"/>
      <c r="F135" s="462"/>
      <c r="G135" s="466"/>
    </row>
    <row r="136" spans="4:7" s="416" customFormat="1" x14ac:dyDescent="0.25">
      <c r="D136" s="466"/>
      <c r="E136" s="466"/>
      <c r="F136" s="462"/>
      <c r="G136" s="466"/>
    </row>
    <row r="137" spans="4:7" s="416" customFormat="1" x14ac:dyDescent="0.25">
      <c r="D137" s="466"/>
      <c r="E137" s="466"/>
      <c r="F137" s="462"/>
      <c r="G137" s="466"/>
    </row>
    <row r="138" spans="4:7" s="416" customFormat="1" x14ac:dyDescent="0.25">
      <c r="D138" s="466"/>
      <c r="E138" s="466"/>
      <c r="F138" s="462"/>
      <c r="G138" s="466"/>
    </row>
    <row r="139" spans="4:7" s="416" customFormat="1" x14ac:dyDescent="0.25">
      <c r="D139" s="466"/>
      <c r="E139" s="466"/>
      <c r="F139" s="462"/>
      <c r="G139" s="466"/>
    </row>
    <row r="140" spans="4:7" s="416" customFormat="1" x14ac:dyDescent="0.25">
      <c r="D140" s="466"/>
      <c r="E140" s="466"/>
      <c r="F140" s="462"/>
      <c r="G140" s="466"/>
    </row>
    <row r="141" spans="4:7" s="416" customFormat="1" x14ac:dyDescent="0.25">
      <c r="D141" s="466"/>
      <c r="E141" s="466"/>
      <c r="F141" s="462"/>
      <c r="G141" s="466"/>
    </row>
    <row r="142" spans="4:7" s="416" customFormat="1" x14ac:dyDescent="0.25">
      <c r="D142" s="466"/>
      <c r="E142" s="466"/>
      <c r="F142" s="462"/>
      <c r="G142" s="466"/>
    </row>
    <row r="143" spans="4:7" s="416" customFormat="1" x14ac:dyDescent="0.25">
      <c r="D143" s="466"/>
      <c r="E143" s="466"/>
      <c r="F143" s="462"/>
      <c r="G143" s="466"/>
    </row>
    <row r="144" spans="4:7" s="416" customFormat="1" x14ac:dyDescent="0.25">
      <c r="D144" s="466"/>
      <c r="E144" s="466"/>
      <c r="F144" s="462"/>
      <c r="G144" s="466"/>
    </row>
    <row r="145" spans="4:7" s="416" customFormat="1" x14ac:dyDescent="0.25">
      <c r="D145" s="466"/>
      <c r="E145" s="466"/>
      <c r="F145" s="462"/>
      <c r="G145" s="466"/>
    </row>
    <row r="146" spans="4:7" s="416" customFormat="1" x14ac:dyDescent="0.25">
      <c r="D146" s="466"/>
      <c r="E146" s="466"/>
      <c r="F146" s="462"/>
      <c r="G146" s="466"/>
    </row>
    <row r="147" spans="4:7" s="416" customFormat="1" x14ac:dyDescent="0.25">
      <c r="D147" s="466"/>
      <c r="E147" s="466"/>
      <c r="F147" s="462"/>
      <c r="G147" s="466"/>
    </row>
    <row r="148" spans="4:7" s="416" customFormat="1" x14ac:dyDescent="0.25">
      <c r="D148" s="466"/>
      <c r="E148" s="466"/>
      <c r="F148" s="462"/>
      <c r="G148" s="466"/>
    </row>
    <row r="149" spans="4:7" s="416" customFormat="1" x14ac:dyDescent="0.25">
      <c r="D149" s="466"/>
      <c r="E149" s="466"/>
      <c r="F149" s="462"/>
      <c r="G149" s="466"/>
    </row>
    <row r="150" spans="4:7" s="416" customFormat="1" x14ac:dyDescent="0.25">
      <c r="D150" s="466"/>
      <c r="E150" s="466"/>
      <c r="F150" s="462"/>
      <c r="G150" s="466"/>
    </row>
    <row r="151" spans="4:7" s="416" customFormat="1" x14ac:dyDescent="0.25">
      <c r="D151" s="466"/>
      <c r="E151" s="466"/>
      <c r="F151" s="462"/>
      <c r="G151" s="466"/>
    </row>
    <row r="152" spans="4:7" s="416" customFormat="1" x14ac:dyDescent="0.25">
      <c r="D152" s="466"/>
      <c r="E152" s="466"/>
      <c r="F152" s="462"/>
      <c r="G152" s="466"/>
    </row>
    <row r="153" spans="4:7" s="416" customFormat="1" x14ac:dyDescent="0.25">
      <c r="D153" s="466"/>
      <c r="E153" s="466"/>
      <c r="F153" s="462"/>
      <c r="G153" s="466"/>
    </row>
    <row r="154" spans="4:7" s="416" customFormat="1" x14ac:dyDescent="0.25">
      <c r="D154" s="466"/>
      <c r="E154" s="466"/>
      <c r="F154" s="462"/>
      <c r="G154" s="466"/>
    </row>
    <row r="155" spans="4:7" s="416" customFormat="1" x14ac:dyDescent="0.25">
      <c r="D155" s="466"/>
      <c r="E155" s="466"/>
      <c r="F155" s="462"/>
      <c r="G155" s="466"/>
    </row>
    <row r="156" spans="4:7" s="416" customFormat="1" x14ac:dyDescent="0.25">
      <c r="D156" s="466"/>
      <c r="E156" s="466"/>
      <c r="F156" s="462"/>
      <c r="G156" s="466"/>
    </row>
    <row r="157" spans="4:7" s="416" customFormat="1" x14ac:dyDescent="0.25">
      <c r="D157" s="466"/>
      <c r="E157" s="466"/>
      <c r="F157" s="462"/>
      <c r="G157" s="466"/>
    </row>
    <row r="158" spans="4:7" s="416" customFormat="1" x14ac:dyDescent="0.25">
      <c r="D158" s="466"/>
      <c r="E158" s="466"/>
      <c r="F158" s="462"/>
      <c r="G158" s="466"/>
    </row>
    <row r="159" spans="4:7" s="416" customFormat="1" x14ac:dyDescent="0.25">
      <c r="D159" s="466"/>
      <c r="E159" s="466"/>
      <c r="F159" s="462"/>
      <c r="G159" s="466"/>
    </row>
    <row r="160" spans="4:7" s="416" customFormat="1" x14ac:dyDescent="0.25">
      <c r="D160" s="466"/>
      <c r="E160" s="466"/>
      <c r="F160" s="462"/>
      <c r="G160" s="466"/>
    </row>
    <row r="161" spans="4:7" s="416" customFormat="1" x14ac:dyDescent="0.25">
      <c r="D161" s="466"/>
      <c r="E161" s="466"/>
      <c r="F161" s="462"/>
      <c r="G161" s="466"/>
    </row>
    <row r="162" spans="4:7" s="416" customFormat="1" x14ac:dyDescent="0.25">
      <c r="D162" s="466"/>
      <c r="E162" s="466"/>
      <c r="F162" s="462"/>
      <c r="G162" s="466"/>
    </row>
    <row r="163" spans="4:7" s="416" customFormat="1" x14ac:dyDescent="0.25">
      <c r="D163" s="466"/>
      <c r="E163" s="466"/>
      <c r="F163" s="462"/>
      <c r="G163" s="466"/>
    </row>
    <row r="164" spans="4:7" s="416" customFormat="1" x14ac:dyDescent="0.25">
      <c r="D164" s="466"/>
      <c r="E164" s="466"/>
      <c r="F164" s="462"/>
      <c r="G164" s="466"/>
    </row>
    <row r="165" spans="4:7" s="416" customFormat="1" x14ac:dyDescent="0.25">
      <c r="D165" s="466"/>
      <c r="E165" s="466"/>
      <c r="F165" s="462"/>
      <c r="G165" s="466"/>
    </row>
    <row r="166" spans="4:7" s="416" customFormat="1" x14ac:dyDescent="0.25">
      <c r="D166" s="466"/>
      <c r="E166" s="466"/>
      <c r="F166" s="462"/>
      <c r="G166" s="466"/>
    </row>
    <row r="167" spans="4:7" s="416" customFormat="1" x14ac:dyDescent="0.25">
      <c r="D167" s="466"/>
      <c r="E167" s="466"/>
      <c r="F167" s="462"/>
      <c r="G167" s="466"/>
    </row>
    <row r="168" spans="4:7" s="416" customFormat="1" x14ac:dyDescent="0.25">
      <c r="D168" s="466"/>
      <c r="E168" s="466"/>
      <c r="F168" s="462"/>
      <c r="G168" s="466"/>
    </row>
    <row r="169" spans="4:7" s="416" customFormat="1" x14ac:dyDescent="0.25">
      <c r="D169" s="466"/>
      <c r="E169" s="466"/>
      <c r="F169" s="462"/>
      <c r="G169" s="466"/>
    </row>
    <row r="170" spans="4:7" s="416" customFormat="1" x14ac:dyDescent="0.25">
      <c r="D170" s="466"/>
      <c r="E170" s="466"/>
      <c r="F170" s="462"/>
      <c r="G170" s="466"/>
    </row>
    <row r="171" spans="4:7" s="416" customFormat="1" x14ac:dyDescent="0.25">
      <c r="D171" s="466"/>
      <c r="E171" s="466"/>
      <c r="F171" s="462"/>
      <c r="G171" s="466"/>
    </row>
    <row r="172" spans="4:7" s="416" customFormat="1" x14ac:dyDescent="0.25">
      <c r="D172" s="466"/>
      <c r="E172" s="466"/>
      <c r="F172" s="462"/>
      <c r="G172" s="466"/>
    </row>
    <row r="173" spans="4:7" s="416" customFormat="1" x14ac:dyDescent="0.25">
      <c r="D173" s="466"/>
      <c r="E173" s="466"/>
      <c r="F173" s="462"/>
      <c r="G173" s="466"/>
    </row>
    <row r="174" spans="4:7" s="416" customFormat="1" x14ac:dyDescent="0.25">
      <c r="D174" s="466"/>
      <c r="E174" s="466"/>
      <c r="F174" s="462"/>
      <c r="G174" s="466"/>
    </row>
    <row r="175" spans="4:7" s="416" customFormat="1" x14ac:dyDescent="0.25">
      <c r="D175" s="466"/>
      <c r="E175" s="466"/>
      <c r="F175" s="462"/>
      <c r="G175" s="466"/>
    </row>
    <row r="176" spans="4:7" s="416" customFormat="1" x14ac:dyDescent="0.25">
      <c r="D176" s="466"/>
      <c r="E176" s="466"/>
      <c r="F176" s="462"/>
      <c r="G176" s="466"/>
    </row>
    <row r="177" spans="4:7" s="416" customFormat="1" x14ac:dyDescent="0.25">
      <c r="D177" s="466"/>
      <c r="E177" s="466"/>
      <c r="F177" s="462"/>
      <c r="G177" s="466"/>
    </row>
    <row r="178" spans="4:7" s="416" customFormat="1" x14ac:dyDescent="0.25">
      <c r="D178" s="466"/>
      <c r="E178" s="466"/>
      <c r="F178" s="462"/>
      <c r="G178" s="466"/>
    </row>
    <row r="179" spans="4:7" s="416" customFormat="1" x14ac:dyDescent="0.25">
      <c r="D179" s="466"/>
      <c r="E179" s="466"/>
      <c r="F179" s="462"/>
      <c r="G179" s="466"/>
    </row>
    <row r="180" spans="4:7" s="416" customFormat="1" x14ac:dyDescent="0.25">
      <c r="D180" s="466"/>
      <c r="E180" s="466"/>
      <c r="F180" s="462"/>
      <c r="G180" s="466"/>
    </row>
    <row r="181" spans="4:7" s="416" customFormat="1" x14ac:dyDescent="0.25">
      <c r="D181" s="466"/>
      <c r="E181" s="466"/>
      <c r="F181" s="462"/>
      <c r="G181" s="466"/>
    </row>
    <row r="182" spans="4:7" s="416" customFormat="1" x14ac:dyDescent="0.25">
      <c r="D182" s="466"/>
      <c r="E182" s="466"/>
      <c r="F182" s="462"/>
      <c r="G182" s="466"/>
    </row>
    <row r="183" spans="4:7" s="416" customFormat="1" x14ac:dyDescent="0.25">
      <c r="D183" s="466"/>
      <c r="E183" s="466"/>
      <c r="F183" s="462"/>
      <c r="G183" s="466"/>
    </row>
    <row r="184" spans="4:7" s="416" customFormat="1" x14ac:dyDescent="0.25">
      <c r="D184" s="466"/>
      <c r="E184" s="466"/>
      <c r="F184" s="462"/>
      <c r="G184" s="466"/>
    </row>
    <row r="185" spans="4:7" s="416" customFormat="1" x14ac:dyDescent="0.25">
      <c r="D185" s="466"/>
      <c r="E185" s="466"/>
      <c r="F185" s="462"/>
      <c r="G185" s="466"/>
    </row>
    <row r="186" spans="4:7" s="416" customFormat="1" x14ac:dyDescent="0.25">
      <c r="D186" s="466"/>
      <c r="E186" s="466"/>
      <c r="F186" s="462"/>
      <c r="G186" s="466"/>
    </row>
    <row r="187" spans="4:7" s="416" customFormat="1" x14ac:dyDescent="0.25">
      <c r="D187" s="466"/>
      <c r="E187" s="466"/>
      <c r="F187" s="462"/>
      <c r="G187" s="466"/>
    </row>
    <row r="188" spans="4:7" s="416" customFormat="1" x14ac:dyDescent="0.25">
      <c r="D188" s="466"/>
      <c r="E188" s="466"/>
      <c r="F188" s="462"/>
      <c r="G188" s="466"/>
    </row>
    <row r="189" spans="4:7" s="416" customFormat="1" x14ac:dyDescent="0.25">
      <c r="D189" s="466"/>
      <c r="E189" s="466"/>
      <c r="F189" s="462"/>
      <c r="G189" s="466"/>
    </row>
    <row r="190" spans="4:7" s="416" customFormat="1" x14ac:dyDescent="0.25">
      <c r="D190" s="466"/>
      <c r="E190" s="466"/>
      <c r="F190" s="462"/>
      <c r="G190" s="466"/>
    </row>
    <row r="191" spans="4:7" s="416" customFormat="1" x14ac:dyDescent="0.25">
      <c r="D191" s="466"/>
      <c r="E191" s="466"/>
      <c r="F191" s="462"/>
      <c r="G191" s="466"/>
    </row>
    <row r="192" spans="4:7" s="416" customFormat="1" x14ac:dyDescent="0.25">
      <c r="D192" s="466"/>
      <c r="E192" s="466"/>
      <c r="F192" s="462"/>
      <c r="G192" s="466"/>
    </row>
    <row r="193" spans="4:7" s="416" customFormat="1" x14ac:dyDescent="0.25">
      <c r="D193" s="466"/>
      <c r="E193" s="466"/>
      <c r="F193" s="462"/>
      <c r="G193" s="466"/>
    </row>
    <row r="194" spans="4:7" s="416" customFormat="1" x14ac:dyDescent="0.25">
      <c r="D194" s="466"/>
      <c r="E194" s="466"/>
      <c r="F194" s="462"/>
      <c r="G194" s="466"/>
    </row>
    <row r="195" spans="4:7" s="416" customFormat="1" x14ac:dyDescent="0.25">
      <c r="D195" s="466"/>
      <c r="E195" s="466"/>
      <c r="F195" s="462"/>
      <c r="G195" s="466"/>
    </row>
    <row r="196" spans="4:7" s="416" customFormat="1" x14ac:dyDescent="0.25">
      <c r="D196" s="466"/>
      <c r="E196" s="466"/>
      <c r="F196" s="462"/>
      <c r="G196" s="466"/>
    </row>
    <row r="197" spans="4:7" s="416" customFormat="1" x14ac:dyDescent="0.25">
      <c r="D197" s="466"/>
      <c r="E197" s="466"/>
      <c r="F197" s="462"/>
      <c r="G197" s="466"/>
    </row>
    <row r="198" spans="4:7" s="416" customFormat="1" x14ac:dyDescent="0.25">
      <c r="D198" s="466"/>
      <c r="E198" s="466"/>
      <c r="F198" s="462"/>
      <c r="G198" s="466"/>
    </row>
    <row r="199" spans="4:7" s="416" customFormat="1" x14ac:dyDescent="0.25">
      <c r="D199" s="466"/>
      <c r="E199" s="466"/>
      <c r="F199" s="462"/>
      <c r="G199" s="466"/>
    </row>
    <row r="200" spans="4:7" s="416" customFormat="1" x14ac:dyDescent="0.25">
      <c r="D200" s="466"/>
      <c r="E200" s="466"/>
      <c r="F200" s="462"/>
      <c r="G200" s="466"/>
    </row>
    <row r="201" spans="4:7" s="416" customFormat="1" x14ac:dyDescent="0.25">
      <c r="D201" s="466"/>
      <c r="E201" s="466"/>
      <c r="F201" s="462"/>
      <c r="G201" s="466"/>
    </row>
    <row r="202" spans="4:7" s="416" customFormat="1" x14ac:dyDescent="0.25">
      <c r="D202" s="466"/>
      <c r="E202" s="466"/>
      <c r="F202" s="462"/>
      <c r="G202" s="466"/>
    </row>
    <row r="203" spans="4:7" s="416" customFormat="1" x14ac:dyDescent="0.25">
      <c r="D203" s="466"/>
      <c r="E203" s="466"/>
      <c r="F203" s="462"/>
      <c r="G203" s="466"/>
    </row>
    <row r="204" spans="4:7" s="416" customFormat="1" x14ac:dyDescent="0.25">
      <c r="D204" s="466"/>
      <c r="E204" s="466"/>
      <c r="F204" s="462"/>
      <c r="G204" s="466"/>
    </row>
    <row r="205" spans="4:7" s="416" customFormat="1" x14ac:dyDescent="0.25">
      <c r="D205" s="466"/>
      <c r="E205" s="466"/>
      <c r="F205" s="462"/>
      <c r="G205" s="466"/>
    </row>
    <row r="206" spans="4:7" s="416" customFormat="1" x14ac:dyDescent="0.25">
      <c r="D206" s="466"/>
      <c r="E206" s="466"/>
      <c r="F206" s="462"/>
      <c r="G206" s="466"/>
    </row>
    <row r="207" spans="4:7" s="416" customFormat="1" x14ac:dyDescent="0.25">
      <c r="D207" s="466"/>
      <c r="E207" s="466"/>
      <c r="F207" s="462"/>
      <c r="G207" s="466"/>
    </row>
    <row r="208" spans="4:7" s="416" customFormat="1" x14ac:dyDescent="0.25">
      <c r="D208" s="466"/>
      <c r="E208" s="466"/>
      <c r="F208" s="462"/>
      <c r="G208" s="466"/>
    </row>
    <row r="209" spans="4:7" s="416" customFormat="1" x14ac:dyDescent="0.25">
      <c r="D209" s="466"/>
      <c r="E209" s="466"/>
      <c r="F209" s="462"/>
      <c r="G209" s="466"/>
    </row>
    <row r="210" spans="4:7" s="416" customFormat="1" x14ac:dyDescent="0.25">
      <c r="D210" s="466"/>
      <c r="E210" s="466"/>
      <c r="F210" s="462"/>
      <c r="G210" s="466"/>
    </row>
    <row r="211" spans="4:7" s="416" customFormat="1" x14ac:dyDescent="0.25">
      <c r="D211" s="466"/>
      <c r="E211" s="466"/>
      <c r="F211" s="462"/>
      <c r="G211" s="466"/>
    </row>
    <row r="212" spans="4:7" s="416" customFormat="1" x14ac:dyDescent="0.25">
      <c r="D212" s="466"/>
      <c r="E212" s="466"/>
      <c r="F212" s="462"/>
      <c r="G212" s="466"/>
    </row>
    <row r="213" spans="4:7" s="416" customFormat="1" x14ac:dyDescent="0.25">
      <c r="D213" s="466"/>
      <c r="E213" s="466"/>
      <c r="F213" s="462"/>
      <c r="G213" s="466"/>
    </row>
    <row r="214" spans="4:7" s="416" customFormat="1" x14ac:dyDescent="0.25">
      <c r="D214" s="466"/>
      <c r="E214" s="466"/>
      <c r="F214" s="462"/>
      <c r="G214" s="466"/>
    </row>
    <row r="215" spans="4:7" s="416" customFormat="1" x14ac:dyDescent="0.25">
      <c r="D215" s="466"/>
      <c r="E215" s="466"/>
      <c r="F215" s="462"/>
      <c r="G215" s="466"/>
    </row>
    <row r="216" spans="4:7" s="416" customFormat="1" x14ac:dyDescent="0.25">
      <c r="D216" s="466"/>
      <c r="E216" s="466"/>
      <c r="F216" s="462"/>
      <c r="G216" s="466"/>
    </row>
    <row r="217" spans="4:7" s="416" customFormat="1" x14ac:dyDescent="0.25">
      <c r="D217" s="466"/>
      <c r="E217" s="466"/>
      <c r="F217" s="462"/>
      <c r="G217" s="466"/>
    </row>
    <row r="218" spans="4:7" s="416" customFormat="1" x14ac:dyDescent="0.25">
      <c r="D218" s="466"/>
      <c r="E218" s="466"/>
      <c r="F218" s="462"/>
      <c r="G218" s="466"/>
    </row>
    <row r="219" spans="4:7" s="416" customFormat="1" x14ac:dyDescent="0.25">
      <c r="D219" s="466"/>
      <c r="E219" s="466"/>
      <c r="F219" s="462"/>
      <c r="G219" s="466"/>
    </row>
    <row r="220" spans="4:7" s="416" customFormat="1" x14ac:dyDescent="0.25">
      <c r="D220" s="466"/>
      <c r="E220" s="466"/>
      <c r="F220" s="462"/>
      <c r="G220" s="466"/>
    </row>
    <row r="221" spans="4:7" s="416" customFormat="1" x14ac:dyDescent="0.25">
      <c r="D221" s="466"/>
      <c r="E221" s="466"/>
      <c r="F221" s="462"/>
      <c r="G221" s="466"/>
    </row>
    <row r="222" spans="4:7" s="416" customFormat="1" x14ac:dyDescent="0.25">
      <c r="D222" s="466"/>
      <c r="E222" s="466"/>
      <c r="F222" s="462"/>
      <c r="G222" s="466"/>
    </row>
    <row r="223" spans="4:7" s="416" customFormat="1" x14ac:dyDescent="0.25">
      <c r="D223" s="466"/>
      <c r="E223" s="466"/>
      <c r="F223" s="462"/>
      <c r="G223" s="466"/>
    </row>
    <row r="224" spans="4:7" s="416" customFormat="1" x14ac:dyDescent="0.25">
      <c r="D224" s="466"/>
      <c r="E224" s="466"/>
      <c r="F224" s="462"/>
      <c r="G224" s="466"/>
    </row>
    <row r="225" spans="4:7" s="416" customFormat="1" x14ac:dyDescent="0.25">
      <c r="D225" s="466"/>
      <c r="E225" s="466"/>
      <c r="F225" s="462"/>
      <c r="G225" s="466"/>
    </row>
    <row r="226" spans="4:7" s="416" customFormat="1" x14ac:dyDescent="0.25">
      <c r="D226" s="466"/>
      <c r="E226" s="466"/>
      <c r="F226" s="462"/>
      <c r="G226" s="466"/>
    </row>
    <row r="227" spans="4:7" s="416" customFormat="1" x14ac:dyDescent="0.25">
      <c r="D227" s="466"/>
      <c r="E227" s="466"/>
      <c r="F227" s="462"/>
      <c r="G227" s="466"/>
    </row>
    <row r="228" spans="4:7" s="416" customFormat="1" x14ac:dyDescent="0.25">
      <c r="D228" s="466"/>
      <c r="E228" s="466"/>
      <c r="F228" s="462"/>
      <c r="G228" s="466"/>
    </row>
    <row r="229" spans="4:7" s="416" customFormat="1" x14ac:dyDescent="0.25">
      <c r="D229" s="466"/>
      <c r="E229" s="466"/>
      <c r="F229" s="462"/>
      <c r="G229" s="466"/>
    </row>
    <row r="230" spans="4:7" s="416" customFormat="1" x14ac:dyDescent="0.25">
      <c r="D230" s="466"/>
      <c r="E230" s="466"/>
      <c r="F230" s="462"/>
      <c r="G230" s="466"/>
    </row>
    <row r="231" spans="4:7" s="416" customFormat="1" x14ac:dyDescent="0.25">
      <c r="D231" s="466"/>
      <c r="E231" s="466"/>
      <c r="F231" s="462"/>
      <c r="G231" s="466"/>
    </row>
    <row r="232" spans="4:7" s="416" customFormat="1" x14ac:dyDescent="0.25">
      <c r="D232" s="466"/>
      <c r="E232" s="466"/>
      <c r="F232" s="462"/>
      <c r="G232" s="466"/>
    </row>
    <row r="233" spans="4:7" s="416" customFormat="1" x14ac:dyDescent="0.25">
      <c r="D233" s="466"/>
      <c r="E233" s="466"/>
      <c r="F233" s="462"/>
      <c r="G233" s="466"/>
    </row>
    <row r="234" spans="4:7" s="416" customFormat="1" x14ac:dyDescent="0.25">
      <c r="D234" s="466"/>
      <c r="E234" s="466"/>
      <c r="F234" s="462"/>
      <c r="G234" s="466"/>
    </row>
    <row r="235" spans="4:7" s="416" customFormat="1" x14ac:dyDescent="0.25">
      <c r="D235" s="466"/>
      <c r="E235" s="466"/>
      <c r="F235" s="462"/>
      <c r="G235" s="466"/>
    </row>
    <row r="236" spans="4:7" s="416" customFormat="1" x14ac:dyDescent="0.25">
      <c r="D236" s="466"/>
      <c r="E236" s="466"/>
      <c r="F236" s="462"/>
      <c r="G236" s="466"/>
    </row>
    <row r="237" spans="4:7" s="416" customFormat="1" x14ac:dyDescent="0.25">
      <c r="D237" s="466"/>
      <c r="E237" s="466"/>
      <c r="F237" s="462"/>
      <c r="G237" s="466"/>
    </row>
    <row r="238" spans="4:7" s="416" customFormat="1" x14ac:dyDescent="0.25">
      <c r="D238" s="466"/>
      <c r="E238" s="466"/>
      <c r="F238" s="462"/>
      <c r="G238" s="466"/>
    </row>
    <row r="239" spans="4:7" s="416" customFormat="1" x14ac:dyDescent="0.25">
      <c r="D239" s="466"/>
      <c r="E239" s="466"/>
      <c r="F239" s="462"/>
      <c r="G239" s="466"/>
    </row>
    <row r="240" spans="4:7" s="416" customFormat="1" x14ac:dyDescent="0.25">
      <c r="D240" s="466"/>
      <c r="E240" s="466"/>
      <c r="F240" s="462"/>
      <c r="G240" s="466"/>
    </row>
    <row r="241" spans="4:7" s="416" customFormat="1" x14ac:dyDescent="0.25">
      <c r="D241" s="466"/>
      <c r="E241" s="466"/>
      <c r="F241" s="462"/>
      <c r="G241" s="466"/>
    </row>
    <row r="242" spans="4:7" s="416" customFormat="1" x14ac:dyDescent="0.25">
      <c r="D242" s="466"/>
      <c r="E242" s="466"/>
      <c r="F242" s="462"/>
      <c r="G242" s="466"/>
    </row>
    <row r="243" spans="4:7" s="416" customFormat="1" x14ac:dyDescent="0.25">
      <c r="D243" s="466"/>
      <c r="E243" s="466"/>
      <c r="F243" s="462"/>
      <c r="G243" s="466"/>
    </row>
    <row r="244" spans="4:7" s="416" customFormat="1" x14ac:dyDescent="0.25">
      <c r="D244" s="466"/>
      <c r="E244" s="466"/>
      <c r="F244" s="462"/>
      <c r="G244" s="466"/>
    </row>
    <row r="245" spans="4:7" s="416" customFormat="1" x14ac:dyDescent="0.25">
      <c r="D245" s="466"/>
      <c r="E245" s="466"/>
      <c r="F245" s="462"/>
      <c r="G245" s="466"/>
    </row>
    <row r="246" spans="4:7" s="416" customFormat="1" x14ac:dyDescent="0.25">
      <c r="D246" s="466"/>
      <c r="E246" s="466"/>
      <c r="F246" s="462"/>
      <c r="G246" s="466"/>
    </row>
    <row r="247" spans="4:7" s="416" customFormat="1" x14ac:dyDescent="0.25">
      <c r="D247" s="466"/>
      <c r="E247" s="466"/>
      <c r="F247" s="462"/>
      <c r="G247" s="466"/>
    </row>
    <row r="248" spans="4:7" s="416" customFormat="1" x14ac:dyDescent="0.25">
      <c r="D248" s="466"/>
      <c r="E248" s="466"/>
      <c r="F248" s="462"/>
      <c r="G248" s="466"/>
    </row>
    <row r="249" spans="4:7" s="416" customFormat="1" x14ac:dyDescent="0.25">
      <c r="D249" s="466"/>
      <c r="E249" s="466"/>
      <c r="F249" s="462"/>
      <c r="G249" s="466"/>
    </row>
    <row r="250" spans="4:7" s="416" customFormat="1" x14ac:dyDescent="0.25">
      <c r="D250" s="466"/>
      <c r="E250" s="466"/>
      <c r="F250" s="462"/>
      <c r="G250" s="466"/>
    </row>
    <row r="251" spans="4:7" s="416" customFormat="1" x14ac:dyDescent="0.25">
      <c r="D251" s="466"/>
      <c r="E251" s="466"/>
      <c r="F251" s="462"/>
      <c r="G251" s="466"/>
    </row>
    <row r="252" spans="4:7" s="416" customFormat="1" x14ac:dyDescent="0.25">
      <c r="D252" s="466"/>
      <c r="E252" s="466"/>
      <c r="F252" s="462"/>
      <c r="G252" s="466"/>
    </row>
    <row r="253" spans="4:7" s="416" customFormat="1" x14ac:dyDescent="0.25">
      <c r="D253" s="466"/>
      <c r="E253" s="466"/>
      <c r="F253" s="462"/>
      <c r="G253" s="466"/>
    </row>
    <row r="254" spans="4:7" s="416" customFormat="1" x14ac:dyDescent="0.25">
      <c r="D254" s="466"/>
      <c r="E254" s="466"/>
      <c r="F254" s="462"/>
      <c r="G254" s="466"/>
    </row>
    <row r="255" spans="4:7" s="416" customFormat="1" x14ac:dyDescent="0.25">
      <c r="D255" s="466"/>
      <c r="E255" s="466"/>
      <c r="F255" s="462"/>
      <c r="G255" s="466"/>
    </row>
    <row r="256" spans="4:7" s="416" customFormat="1" x14ac:dyDescent="0.25">
      <c r="D256" s="466"/>
      <c r="E256" s="466"/>
      <c r="F256" s="462"/>
      <c r="G256" s="466"/>
    </row>
    <row r="257" spans="4:7" s="416" customFormat="1" x14ac:dyDescent="0.25">
      <c r="D257" s="466"/>
      <c r="E257" s="466"/>
      <c r="F257" s="462"/>
      <c r="G257" s="466"/>
    </row>
    <row r="258" spans="4:7" s="416" customFormat="1" x14ac:dyDescent="0.25">
      <c r="D258" s="466"/>
      <c r="E258" s="466"/>
      <c r="F258" s="462"/>
      <c r="G258" s="466"/>
    </row>
    <row r="259" spans="4:7" s="416" customFormat="1" x14ac:dyDescent="0.25">
      <c r="D259" s="466"/>
      <c r="E259" s="466"/>
      <c r="F259" s="462"/>
      <c r="G259" s="466"/>
    </row>
    <row r="260" spans="4:7" s="416" customFormat="1" x14ac:dyDescent="0.25">
      <c r="D260" s="466"/>
      <c r="E260" s="466"/>
      <c r="F260" s="462"/>
      <c r="G260" s="466"/>
    </row>
    <row r="261" spans="4:7" s="416" customFormat="1" x14ac:dyDescent="0.25">
      <c r="D261" s="466"/>
      <c r="E261" s="466"/>
      <c r="F261" s="462"/>
      <c r="G261" s="466"/>
    </row>
    <row r="262" spans="4:7" s="416" customFormat="1" x14ac:dyDescent="0.25">
      <c r="D262" s="466"/>
      <c r="E262" s="466"/>
      <c r="F262" s="462"/>
      <c r="G262" s="466"/>
    </row>
    <row r="263" spans="4:7" s="416" customFormat="1" x14ac:dyDescent="0.25">
      <c r="D263" s="466"/>
      <c r="E263" s="466"/>
      <c r="F263" s="462"/>
      <c r="G263" s="466"/>
    </row>
    <row r="264" spans="4:7" s="416" customFormat="1" x14ac:dyDescent="0.25">
      <c r="D264" s="466"/>
      <c r="E264" s="466"/>
      <c r="F264" s="462"/>
      <c r="G264" s="466"/>
    </row>
    <row r="265" spans="4:7" s="416" customFormat="1" x14ac:dyDescent="0.25">
      <c r="D265" s="466"/>
      <c r="E265" s="466"/>
      <c r="F265" s="462"/>
      <c r="G265" s="466"/>
    </row>
    <row r="266" spans="4:7" s="416" customFormat="1" x14ac:dyDescent="0.25">
      <c r="D266" s="466"/>
      <c r="E266" s="466"/>
      <c r="F266" s="462"/>
      <c r="G266" s="466"/>
    </row>
    <row r="267" spans="4:7" s="416" customFormat="1" x14ac:dyDescent="0.25">
      <c r="D267" s="466"/>
      <c r="E267" s="466"/>
      <c r="F267" s="462"/>
      <c r="G267" s="466"/>
    </row>
    <row r="268" spans="4:7" s="416" customFormat="1" x14ac:dyDescent="0.25">
      <c r="D268" s="466"/>
      <c r="E268" s="466"/>
      <c r="F268" s="462"/>
      <c r="G268" s="466"/>
    </row>
    <row r="269" spans="4:7" s="416" customFormat="1" x14ac:dyDescent="0.25">
      <c r="D269" s="466"/>
      <c r="E269" s="466"/>
      <c r="F269" s="462"/>
      <c r="G269" s="466"/>
    </row>
    <row r="270" spans="4:7" s="416" customFormat="1" x14ac:dyDescent="0.25">
      <c r="D270" s="466"/>
      <c r="E270" s="466"/>
      <c r="F270" s="462"/>
      <c r="G270" s="466"/>
    </row>
    <row r="271" spans="4:7" s="416" customFormat="1" x14ac:dyDescent="0.25">
      <c r="D271" s="466"/>
      <c r="E271" s="466"/>
      <c r="F271" s="462"/>
      <c r="G271" s="466"/>
    </row>
    <row r="272" spans="4:7" s="416" customFormat="1" x14ac:dyDescent="0.25">
      <c r="D272" s="466"/>
      <c r="E272" s="466"/>
      <c r="F272" s="462"/>
      <c r="G272" s="466"/>
    </row>
    <row r="273" spans="4:7" s="416" customFormat="1" x14ac:dyDescent="0.25">
      <c r="D273" s="466"/>
      <c r="E273" s="466"/>
      <c r="F273" s="462"/>
      <c r="G273" s="466"/>
    </row>
    <row r="274" spans="4:7" s="416" customFormat="1" x14ac:dyDescent="0.25">
      <c r="D274" s="466"/>
      <c r="E274" s="466"/>
      <c r="F274" s="462"/>
      <c r="G274" s="466"/>
    </row>
    <row r="275" spans="4:7" s="416" customFormat="1" x14ac:dyDescent="0.25">
      <c r="D275" s="466"/>
      <c r="E275" s="466"/>
      <c r="F275" s="462"/>
      <c r="G275" s="466"/>
    </row>
    <row r="276" spans="4:7" s="416" customFormat="1" x14ac:dyDescent="0.25">
      <c r="D276" s="466"/>
      <c r="E276" s="466"/>
      <c r="F276" s="462"/>
      <c r="G276" s="466"/>
    </row>
    <row r="277" spans="4:7" s="416" customFormat="1" x14ac:dyDescent="0.25">
      <c r="D277" s="466"/>
      <c r="E277" s="466"/>
      <c r="F277" s="462"/>
      <c r="G277" s="466"/>
    </row>
    <row r="278" spans="4:7" s="416" customFormat="1" x14ac:dyDescent="0.25">
      <c r="D278" s="466"/>
      <c r="E278" s="466"/>
      <c r="F278" s="462"/>
      <c r="G278" s="466"/>
    </row>
    <row r="279" spans="4:7" s="416" customFormat="1" x14ac:dyDescent="0.25">
      <c r="D279" s="466"/>
      <c r="E279" s="466"/>
      <c r="F279" s="462"/>
      <c r="G279" s="466"/>
    </row>
    <row r="280" spans="4:7" s="416" customFormat="1" x14ac:dyDescent="0.25">
      <c r="D280" s="466"/>
      <c r="E280" s="466"/>
      <c r="F280" s="462"/>
      <c r="G280" s="466"/>
    </row>
    <row r="281" spans="4:7" s="416" customFormat="1" x14ac:dyDescent="0.25">
      <c r="D281" s="466"/>
      <c r="E281" s="466"/>
      <c r="F281" s="462"/>
      <c r="G281" s="466"/>
    </row>
    <row r="282" spans="4:7" s="416" customFormat="1" x14ac:dyDescent="0.25">
      <c r="D282" s="466"/>
      <c r="E282" s="466"/>
      <c r="F282" s="462"/>
      <c r="G282" s="466"/>
    </row>
    <row r="283" spans="4:7" s="416" customFormat="1" x14ac:dyDescent="0.25">
      <c r="D283" s="466"/>
      <c r="E283" s="466"/>
      <c r="F283" s="462"/>
      <c r="G283" s="466"/>
    </row>
    <row r="284" spans="4:7" s="416" customFormat="1" x14ac:dyDescent="0.25">
      <c r="D284" s="466"/>
      <c r="E284" s="466"/>
      <c r="F284" s="462"/>
      <c r="G284" s="466"/>
    </row>
    <row r="285" spans="4:7" s="416" customFormat="1" x14ac:dyDescent="0.25">
      <c r="D285" s="466"/>
      <c r="E285" s="466"/>
      <c r="F285" s="462"/>
      <c r="G285" s="466"/>
    </row>
    <row r="286" spans="4:7" s="416" customFormat="1" x14ac:dyDescent="0.25">
      <c r="D286" s="466"/>
      <c r="E286" s="466"/>
      <c r="F286" s="462"/>
      <c r="G286" s="466"/>
    </row>
    <row r="287" spans="4:7" s="416" customFormat="1" x14ac:dyDescent="0.25">
      <c r="D287" s="466"/>
      <c r="E287" s="466"/>
      <c r="F287" s="462"/>
      <c r="G287" s="466"/>
    </row>
    <row r="288" spans="4:7" s="416" customFormat="1" x14ac:dyDescent="0.25">
      <c r="D288" s="466"/>
      <c r="E288" s="466"/>
      <c r="F288" s="462"/>
      <c r="G288" s="466"/>
    </row>
    <row r="289" spans="4:7" s="416" customFormat="1" x14ac:dyDescent="0.25">
      <c r="D289" s="466"/>
      <c r="E289" s="466"/>
      <c r="F289" s="462"/>
      <c r="G289" s="466"/>
    </row>
    <row r="290" spans="4:7" s="416" customFormat="1" x14ac:dyDescent="0.25">
      <c r="D290" s="466"/>
      <c r="E290" s="466"/>
      <c r="F290" s="462"/>
      <c r="G290" s="466"/>
    </row>
    <row r="291" spans="4:7" s="416" customFormat="1" x14ac:dyDescent="0.25">
      <c r="D291" s="466"/>
      <c r="E291" s="466"/>
      <c r="F291" s="462"/>
      <c r="G291" s="466"/>
    </row>
    <row r="292" spans="4:7" s="416" customFormat="1" x14ac:dyDescent="0.25">
      <c r="D292" s="466"/>
      <c r="E292" s="466"/>
      <c r="F292" s="462"/>
      <c r="G292" s="466"/>
    </row>
    <row r="293" spans="4:7" s="416" customFormat="1" x14ac:dyDescent="0.25">
      <c r="D293" s="466"/>
      <c r="E293" s="466"/>
      <c r="F293" s="462"/>
      <c r="G293" s="466"/>
    </row>
    <row r="294" spans="4:7" s="416" customFormat="1" x14ac:dyDescent="0.25">
      <c r="D294" s="466"/>
      <c r="E294" s="466"/>
      <c r="F294" s="462"/>
      <c r="G294" s="466"/>
    </row>
    <row r="295" spans="4:7" s="416" customFormat="1" x14ac:dyDescent="0.25">
      <c r="D295" s="466"/>
      <c r="E295" s="466"/>
      <c r="F295" s="462"/>
      <c r="G295" s="466"/>
    </row>
    <row r="296" spans="4:7" s="416" customFormat="1" x14ac:dyDescent="0.25">
      <c r="D296" s="466"/>
      <c r="E296" s="466"/>
      <c r="F296" s="462"/>
      <c r="G296" s="466"/>
    </row>
    <row r="297" spans="4:7" s="416" customFormat="1" x14ac:dyDescent="0.25">
      <c r="D297" s="466"/>
      <c r="E297" s="466"/>
      <c r="F297" s="462"/>
      <c r="G297" s="466"/>
    </row>
    <row r="298" spans="4:7" s="416" customFormat="1" x14ac:dyDescent="0.25">
      <c r="D298" s="466"/>
      <c r="E298" s="466"/>
      <c r="F298" s="462"/>
      <c r="G298" s="466"/>
    </row>
    <row r="299" spans="4:7" s="416" customFormat="1" x14ac:dyDescent="0.25">
      <c r="D299" s="466"/>
      <c r="E299" s="466"/>
      <c r="F299" s="462"/>
      <c r="G299" s="466"/>
    </row>
    <row r="300" spans="4:7" s="416" customFormat="1" x14ac:dyDescent="0.25">
      <c r="D300" s="466"/>
      <c r="E300" s="466"/>
      <c r="F300" s="462"/>
      <c r="G300" s="466"/>
    </row>
    <row r="301" spans="4:7" s="416" customFormat="1" x14ac:dyDescent="0.25">
      <c r="D301" s="466"/>
      <c r="E301" s="466"/>
      <c r="F301" s="462"/>
      <c r="G301" s="466"/>
    </row>
    <row r="302" spans="4:7" s="416" customFormat="1" x14ac:dyDescent="0.25">
      <c r="D302" s="466"/>
      <c r="E302" s="466"/>
      <c r="F302" s="462"/>
      <c r="G302" s="466"/>
    </row>
    <row r="303" spans="4:7" s="416" customFormat="1" x14ac:dyDescent="0.25">
      <c r="D303" s="466"/>
      <c r="E303" s="466"/>
      <c r="F303" s="462"/>
      <c r="G303" s="466"/>
    </row>
    <row r="304" spans="4:7" s="416" customFormat="1" x14ac:dyDescent="0.25">
      <c r="D304" s="466"/>
      <c r="E304" s="466"/>
      <c r="F304" s="462"/>
      <c r="G304" s="466"/>
    </row>
    <row r="305" spans="4:7" s="416" customFormat="1" x14ac:dyDescent="0.25">
      <c r="D305" s="466"/>
      <c r="E305" s="466"/>
      <c r="F305" s="462"/>
      <c r="G305" s="466"/>
    </row>
    <row r="306" spans="4:7" s="416" customFormat="1" x14ac:dyDescent="0.25">
      <c r="D306" s="466"/>
      <c r="E306" s="466"/>
      <c r="F306" s="462"/>
      <c r="G306" s="466"/>
    </row>
    <row r="307" spans="4:7" s="416" customFormat="1" x14ac:dyDescent="0.25">
      <c r="D307" s="466"/>
      <c r="E307" s="466"/>
      <c r="F307" s="462"/>
      <c r="G307" s="466"/>
    </row>
    <row r="308" spans="4:7" s="416" customFormat="1" x14ac:dyDescent="0.25">
      <c r="D308" s="466"/>
      <c r="E308" s="466"/>
      <c r="F308" s="462"/>
      <c r="G308" s="466"/>
    </row>
    <row r="309" spans="4:7" s="416" customFormat="1" x14ac:dyDescent="0.25">
      <c r="D309" s="466"/>
      <c r="E309" s="466"/>
      <c r="F309" s="462"/>
      <c r="G309" s="466"/>
    </row>
    <row r="310" spans="4:7" s="416" customFormat="1" x14ac:dyDescent="0.25">
      <c r="D310" s="466"/>
      <c r="E310" s="466"/>
      <c r="F310" s="462"/>
      <c r="G310" s="466"/>
    </row>
    <row r="311" spans="4:7" s="416" customFormat="1" x14ac:dyDescent="0.25">
      <c r="D311" s="466"/>
      <c r="E311" s="466"/>
      <c r="F311" s="462"/>
      <c r="G311" s="466"/>
    </row>
    <row r="312" spans="4:7" s="416" customFormat="1" x14ac:dyDescent="0.25">
      <c r="D312" s="466"/>
      <c r="E312" s="466"/>
      <c r="F312" s="462"/>
      <c r="G312" s="466"/>
    </row>
    <row r="313" spans="4:7" s="416" customFormat="1" x14ac:dyDescent="0.25">
      <c r="D313" s="466"/>
      <c r="E313" s="466"/>
      <c r="F313" s="462"/>
      <c r="G313" s="466"/>
    </row>
    <row r="314" spans="4:7" s="416" customFormat="1" x14ac:dyDescent="0.25">
      <c r="D314" s="466"/>
      <c r="E314" s="466"/>
      <c r="F314" s="462"/>
      <c r="G314" s="466"/>
    </row>
    <row r="315" spans="4:7" s="416" customFormat="1" x14ac:dyDescent="0.25">
      <c r="D315" s="466"/>
      <c r="E315" s="466"/>
      <c r="F315" s="462"/>
      <c r="G315" s="466"/>
    </row>
    <row r="316" spans="4:7" s="416" customFormat="1" x14ac:dyDescent="0.25">
      <c r="D316" s="466"/>
      <c r="E316" s="466"/>
      <c r="F316" s="462"/>
      <c r="G316" s="466"/>
    </row>
    <row r="317" spans="4:7" s="416" customFormat="1" x14ac:dyDescent="0.25">
      <c r="D317" s="466"/>
      <c r="E317" s="466"/>
      <c r="F317" s="462"/>
      <c r="G317" s="466"/>
    </row>
    <row r="318" spans="4:7" s="416" customFormat="1" x14ac:dyDescent="0.25">
      <c r="D318" s="466"/>
      <c r="E318" s="466"/>
      <c r="F318" s="462"/>
      <c r="G318" s="466"/>
    </row>
    <row r="319" spans="4:7" s="416" customFormat="1" x14ac:dyDescent="0.25">
      <c r="D319" s="466"/>
      <c r="E319" s="466"/>
      <c r="F319" s="462"/>
      <c r="G319" s="466"/>
    </row>
    <row r="320" spans="4:7" s="416" customFormat="1" x14ac:dyDescent="0.25">
      <c r="D320" s="466"/>
      <c r="E320" s="466"/>
      <c r="F320" s="462"/>
      <c r="G320" s="466"/>
    </row>
    <row r="321" spans="4:7" s="416" customFormat="1" x14ac:dyDescent="0.25">
      <c r="D321" s="466"/>
      <c r="E321" s="466"/>
      <c r="F321" s="462"/>
      <c r="G321" s="466"/>
    </row>
    <row r="322" spans="4:7" s="416" customFormat="1" x14ac:dyDescent="0.25">
      <c r="D322" s="466"/>
      <c r="E322" s="466"/>
      <c r="F322" s="462"/>
      <c r="G322" s="466"/>
    </row>
    <row r="323" spans="4:7" s="416" customFormat="1" x14ac:dyDescent="0.25">
      <c r="D323" s="466"/>
      <c r="E323" s="466"/>
      <c r="F323" s="462"/>
      <c r="G323" s="466"/>
    </row>
    <row r="324" spans="4:7" s="416" customFormat="1" x14ac:dyDescent="0.25">
      <c r="D324" s="466"/>
      <c r="E324" s="466"/>
      <c r="F324" s="462"/>
      <c r="G324" s="466"/>
    </row>
    <row r="325" spans="4:7" s="416" customFormat="1" x14ac:dyDescent="0.25">
      <c r="D325" s="466"/>
      <c r="E325" s="466"/>
      <c r="F325" s="462"/>
      <c r="G325" s="466"/>
    </row>
    <row r="326" spans="4:7" s="416" customFormat="1" x14ac:dyDescent="0.25">
      <c r="D326" s="466"/>
      <c r="E326" s="466"/>
      <c r="F326" s="462"/>
      <c r="G326" s="466"/>
    </row>
    <row r="327" spans="4:7" s="416" customFormat="1" x14ac:dyDescent="0.25">
      <c r="D327" s="466"/>
      <c r="E327" s="466"/>
      <c r="F327" s="462"/>
      <c r="G327" s="466"/>
    </row>
    <row r="328" spans="4:7" s="416" customFormat="1" x14ac:dyDescent="0.25">
      <c r="D328" s="466"/>
      <c r="E328" s="466"/>
      <c r="F328" s="462"/>
      <c r="G328" s="466"/>
    </row>
    <row r="329" spans="4:7" s="416" customFormat="1" x14ac:dyDescent="0.25">
      <c r="D329" s="466"/>
      <c r="E329" s="466"/>
      <c r="F329" s="462"/>
      <c r="G329" s="466"/>
    </row>
    <row r="330" spans="4:7" s="416" customFormat="1" x14ac:dyDescent="0.25">
      <c r="D330" s="466"/>
      <c r="E330" s="466"/>
      <c r="F330" s="462"/>
      <c r="G330" s="466"/>
    </row>
    <row r="331" spans="4:7" s="416" customFormat="1" x14ac:dyDescent="0.25">
      <c r="D331" s="466"/>
      <c r="E331" s="466"/>
      <c r="F331" s="462"/>
      <c r="G331" s="466"/>
    </row>
    <row r="332" spans="4:7" s="416" customFormat="1" x14ac:dyDescent="0.25">
      <c r="D332" s="466"/>
      <c r="E332" s="466"/>
      <c r="F332" s="462"/>
      <c r="G332" s="466"/>
    </row>
    <row r="333" spans="4:7" s="416" customFormat="1" x14ac:dyDescent="0.25">
      <c r="D333" s="466"/>
      <c r="E333" s="466"/>
      <c r="F333" s="462"/>
      <c r="G333" s="466"/>
    </row>
    <row r="334" spans="4:7" s="416" customFormat="1" x14ac:dyDescent="0.25">
      <c r="D334" s="466"/>
      <c r="E334" s="466"/>
      <c r="F334" s="462"/>
      <c r="G334" s="466"/>
    </row>
    <row r="335" spans="4:7" s="416" customFormat="1" x14ac:dyDescent="0.25">
      <c r="D335" s="466"/>
      <c r="E335" s="466"/>
      <c r="F335" s="462"/>
      <c r="G335" s="466"/>
    </row>
    <row r="336" spans="4:7" s="416" customFormat="1" x14ac:dyDescent="0.25">
      <c r="D336" s="466"/>
      <c r="E336" s="466"/>
      <c r="F336" s="462"/>
      <c r="G336" s="466"/>
    </row>
    <row r="337" spans="4:7" s="416" customFormat="1" x14ac:dyDescent="0.25">
      <c r="D337" s="466"/>
      <c r="E337" s="466"/>
      <c r="F337" s="462"/>
      <c r="G337" s="466"/>
    </row>
    <row r="338" spans="4:7" s="416" customFormat="1" x14ac:dyDescent="0.25">
      <c r="D338" s="466"/>
      <c r="E338" s="466"/>
      <c r="F338" s="462"/>
      <c r="G338" s="466"/>
    </row>
    <row r="339" spans="4:7" s="416" customFormat="1" x14ac:dyDescent="0.25">
      <c r="D339" s="466"/>
      <c r="E339" s="466"/>
      <c r="F339" s="462"/>
      <c r="G339" s="466"/>
    </row>
    <row r="340" spans="4:7" s="416" customFormat="1" x14ac:dyDescent="0.25">
      <c r="D340" s="466"/>
      <c r="E340" s="466"/>
      <c r="F340" s="462"/>
      <c r="G340" s="466"/>
    </row>
    <row r="341" spans="4:7" s="416" customFormat="1" x14ac:dyDescent="0.25">
      <c r="D341" s="466"/>
      <c r="E341" s="466"/>
      <c r="F341" s="462"/>
      <c r="G341" s="466"/>
    </row>
    <row r="342" spans="4:7" s="416" customFormat="1" x14ac:dyDescent="0.25">
      <c r="D342" s="466"/>
      <c r="E342" s="466"/>
      <c r="F342" s="462"/>
      <c r="G342" s="466"/>
    </row>
    <row r="343" spans="4:7" s="416" customFormat="1" x14ac:dyDescent="0.25">
      <c r="D343" s="466"/>
      <c r="E343" s="466"/>
      <c r="F343" s="462"/>
      <c r="G343" s="466"/>
    </row>
    <row r="344" spans="4:7" s="416" customFormat="1" x14ac:dyDescent="0.25">
      <c r="D344" s="466"/>
      <c r="E344" s="466"/>
      <c r="F344" s="462"/>
      <c r="G344" s="466"/>
    </row>
    <row r="345" spans="4:7" s="416" customFormat="1" x14ac:dyDescent="0.25">
      <c r="D345" s="466"/>
      <c r="E345" s="466"/>
      <c r="F345" s="462"/>
      <c r="G345" s="466"/>
    </row>
    <row r="346" spans="4:7" s="416" customFormat="1" x14ac:dyDescent="0.25">
      <c r="D346" s="466"/>
      <c r="E346" s="466"/>
      <c r="F346" s="462"/>
      <c r="G346" s="466"/>
    </row>
    <row r="347" spans="4:7" s="416" customFormat="1" x14ac:dyDescent="0.25">
      <c r="D347" s="466"/>
      <c r="E347" s="466"/>
      <c r="F347" s="462"/>
      <c r="G347" s="466"/>
    </row>
    <row r="348" spans="4:7" s="416" customFormat="1" x14ac:dyDescent="0.25">
      <c r="D348" s="466"/>
      <c r="E348" s="466"/>
      <c r="F348" s="462"/>
      <c r="G348" s="466"/>
    </row>
    <row r="349" spans="4:7" s="416" customFormat="1" x14ac:dyDescent="0.25">
      <c r="D349" s="466"/>
      <c r="E349" s="466"/>
      <c r="F349" s="462"/>
      <c r="G349" s="466"/>
    </row>
    <row r="350" spans="4:7" s="416" customFormat="1" x14ac:dyDescent="0.25">
      <c r="D350" s="466"/>
      <c r="E350" s="466"/>
      <c r="F350" s="462"/>
      <c r="G350" s="466"/>
    </row>
    <row r="351" spans="4:7" s="416" customFormat="1" x14ac:dyDescent="0.25">
      <c r="D351" s="466"/>
      <c r="E351" s="466"/>
      <c r="F351" s="462"/>
      <c r="G351" s="466"/>
    </row>
    <row r="352" spans="4:7" s="416" customFormat="1" x14ac:dyDescent="0.25">
      <c r="D352" s="466"/>
      <c r="E352" s="466"/>
      <c r="F352" s="462"/>
      <c r="G352" s="466"/>
    </row>
    <row r="353" spans="4:7" s="416" customFormat="1" x14ac:dyDescent="0.25">
      <c r="D353" s="466"/>
      <c r="E353" s="466"/>
      <c r="F353" s="462"/>
      <c r="G353" s="466"/>
    </row>
    <row r="354" spans="4:7" s="416" customFormat="1" x14ac:dyDescent="0.25">
      <c r="D354" s="466"/>
      <c r="E354" s="466"/>
      <c r="F354" s="462"/>
      <c r="G354" s="466"/>
    </row>
    <row r="355" spans="4:7" s="416" customFormat="1" x14ac:dyDescent="0.25">
      <c r="D355" s="466"/>
      <c r="E355" s="466"/>
      <c r="F355" s="462"/>
      <c r="G355" s="466"/>
    </row>
    <row r="356" spans="4:7" s="416" customFormat="1" x14ac:dyDescent="0.25">
      <c r="D356" s="466"/>
      <c r="E356" s="466"/>
      <c r="F356" s="462"/>
      <c r="G356" s="466"/>
    </row>
    <row r="357" spans="4:7" s="416" customFormat="1" x14ac:dyDescent="0.25">
      <c r="D357" s="466"/>
      <c r="E357" s="466"/>
      <c r="F357" s="462"/>
      <c r="G357" s="466"/>
    </row>
    <row r="358" spans="4:7" s="416" customFormat="1" x14ac:dyDescent="0.25">
      <c r="D358" s="466"/>
      <c r="E358" s="466"/>
      <c r="F358" s="462"/>
      <c r="G358" s="466"/>
    </row>
    <row r="359" spans="4:7" s="416" customFormat="1" x14ac:dyDescent="0.25">
      <c r="D359" s="466"/>
      <c r="E359" s="466"/>
      <c r="F359" s="462"/>
      <c r="G359" s="466"/>
    </row>
    <row r="360" spans="4:7" s="416" customFormat="1" x14ac:dyDescent="0.25">
      <c r="D360" s="466"/>
      <c r="E360" s="466"/>
      <c r="F360" s="462"/>
      <c r="G360" s="466"/>
    </row>
    <row r="361" spans="4:7" s="416" customFormat="1" x14ac:dyDescent="0.25">
      <c r="D361" s="466"/>
      <c r="E361" s="466"/>
      <c r="F361" s="462"/>
      <c r="G361" s="466"/>
    </row>
    <row r="362" spans="4:7" s="416" customFormat="1" x14ac:dyDescent="0.25">
      <c r="D362" s="466"/>
      <c r="E362" s="466"/>
      <c r="F362" s="462"/>
      <c r="G362" s="466"/>
    </row>
    <row r="363" spans="4:7" s="416" customFormat="1" x14ac:dyDescent="0.25">
      <c r="D363" s="466"/>
      <c r="E363" s="466"/>
      <c r="F363" s="462"/>
      <c r="G363" s="466"/>
    </row>
    <row r="364" spans="4:7" s="416" customFormat="1" x14ac:dyDescent="0.25">
      <c r="D364" s="466"/>
      <c r="E364" s="466"/>
      <c r="F364" s="462"/>
      <c r="G364" s="466"/>
    </row>
    <row r="365" spans="4:7" s="416" customFormat="1" x14ac:dyDescent="0.25">
      <c r="D365" s="466"/>
      <c r="E365" s="466"/>
      <c r="F365" s="462"/>
      <c r="G365" s="466"/>
    </row>
    <row r="366" spans="4:7" s="416" customFormat="1" x14ac:dyDescent="0.25">
      <c r="D366" s="466"/>
      <c r="E366" s="466"/>
      <c r="F366" s="462"/>
      <c r="G366" s="466"/>
    </row>
    <row r="367" spans="4:7" s="416" customFormat="1" x14ac:dyDescent="0.25">
      <c r="D367" s="466"/>
      <c r="E367" s="466"/>
      <c r="F367" s="462"/>
      <c r="G367" s="466"/>
    </row>
    <row r="368" spans="4:7" s="416" customFormat="1" x14ac:dyDescent="0.25">
      <c r="D368" s="466"/>
      <c r="E368" s="466"/>
      <c r="F368" s="462"/>
      <c r="G368" s="466"/>
    </row>
    <row r="369" spans="4:7" s="416" customFormat="1" x14ac:dyDescent="0.25">
      <c r="D369" s="466"/>
      <c r="E369" s="466"/>
      <c r="F369" s="462"/>
      <c r="G369" s="466"/>
    </row>
    <row r="370" spans="4:7" s="416" customFormat="1" x14ac:dyDescent="0.25">
      <c r="D370" s="466"/>
      <c r="E370" s="466"/>
      <c r="F370" s="462"/>
      <c r="G370" s="466"/>
    </row>
    <row r="371" spans="4:7" s="416" customFormat="1" x14ac:dyDescent="0.25">
      <c r="D371" s="466"/>
      <c r="E371" s="466"/>
      <c r="F371" s="462"/>
      <c r="G371" s="466"/>
    </row>
    <row r="372" spans="4:7" s="416" customFormat="1" x14ac:dyDescent="0.25">
      <c r="D372" s="466"/>
      <c r="E372" s="466"/>
      <c r="F372" s="462"/>
      <c r="G372" s="466"/>
    </row>
    <row r="373" spans="4:7" s="416" customFormat="1" x14ac:dyDescent="0.25">
      <c r="D373" s="466"/>
      <c r="E373" s="466"/>
      <c r="F373" s="462"/>
      <c r="G373" s="466"/>
    </row>
    <row r="374" spans="4:7" s="416" customFormat="1" x14ac:dyDescent="0.25">
      <c r="D374" s="466"/>
      <c r="E374" s="466"/>
      <c r="F374" s="462"/>
      <c r="G374" s="466"/>
    </row>
    <row r="375" spans="4:7" s="416" customFormat="1" x14ac:dyDescent="0.25">
      <c r="D375" s="466"/>
      <c r="E375" s="466"/>
      <c r="F375" s="462"/>
      <c r="G375" s="466"/>
    </row>
    <row r="376" spans="4:7" s="416" customFormat="1" x14ac:dyDescent="0.25">
      <c r="D376" s="466"/>
      <c r="E376" s="466"/>
      <c r="F376" s="462"/>
      <c r="G376" s="466"/>
    </row>
    <row r="377" spans="4:7" s="416" customFormat="1" x14ac:dyDescent="0.25">
      <c r="D377" s="466"/>
      <c r="E377" s="466"/>
      <c r="F377" s="462"/>
      <c r="G377" s="466"/>
    </row>
    <row r="378" spans="4:7" s="416" customFormat="1" x14ac:dyDescent="0.25">
      <c r="D378" s="466"/>
      <c r="E378" s="466"/>
      <c r="F378" s="462"/>
      <c r="G378" s="466"/>
    </row>
    <row r="379" spans="4:7" s="416" customFormat="1" x14ac:dyDescent="0.25">
      <c r="D379" s="466"/>
      <c r="E379" s="466"/>
      <c r="F379" s="462"/>
      <c r="G379" s="466"/>
    </row>
    <row r="380" spans="4:7" s="416" customFormat="1" x14ac:dyDescent="0.25">
      <c r="D380" s="466"/>
      <c r="E380" s="466"/>
      <c r="F380" s="462"/>
      <c r="G380" s="466"/>
    </row>
    <row r="381" spans="4:7" s="416" customFormat="1" x14ac:dyDescent="0.25">
      <c r="D381" s="466"/>
      <c r="E381" s="466"/>
      <c r="F381" s="462"/>
      <c r="G381" s="466"/>
    </row>
    <row r="382" spans="4:7" s="416" customFormat="1" x14ac:dyDescent="0.25">
      <c r="D382" s="466"/>
      <c r="E382" s="466"/>
      <c r="F382" s="462"/>
      <c r="G382" s="466"/>
    </row>
    <row r="383" spans="4:7" s="416" customFormat="1" x14ac:dyDescent="0.25">
      <c r="D383" s="466"/>
      <c r="E383" s="466"/>
      <c r="F383" s="462"/>
      <c r="G383" s="466"/>
    </row>
    <row r="384" spans="4:7" s="416" customFormat="1" x14ac:dyDescent="0.25">
      <c r="D384" s="466"/>
      <c r="E384" s="466"/>
      <c r="F384" s="462"/>
      <c r="G384" s="466"/>
    </row>
    <row r="385" spans="4:7" s="416" customFormat="1" x14ac:dyDescent="0.25">
      <c r="D385" s="466"/>
      <c r="E385" s="466"/>
      <c r="F385" s="462"/>
      <c r="G385" s="466"/>
    </row>
    <row r="386" spans="4:7" s="416" customFormat="1" x14ac:dyDescent="0.25">
      <c r="D386" s="466"/>
      <c r="E386" s="466"/>
      <c r="F386" s="462"/>
      <c r="G386" s="466"/>
    </row>
    <row r="387" spans="4:7" s="416" customFormat="1" x14ac:dyDescent="0.25">
      <c r="D387" s="466"/>
      <c r="E387" s="466"/>
      <c r="F387" s="462"/>
      <c r="G387" s="466"/>
    </row>
    <row r="388" spans="4:7" s="416" customFormat="1" x14ac:dyDescent="0.25">
      <c r="D388" s="466"/>
      <c r="E388" s="466"/>
      <c r="F388" s="462"/>
      <c r="G388" s="466"/>
    </row>
    <row r="389" spans="4:7" s="416" customFormat="1" x14ac:dyDescent="0.25">
      <c r="D389" s="466"/>
      <c r="E389" s="466"/>
      <c r="F389" s="462"/>
      <c r="G389" s="466"/>
    </row>
    <row r="390" spans="4:7" s="416" customFormat="1" x14ac:dyDescent="0.25">
      <c r="D390" s="466"/>
      <c r="E390" s="466"/>
      <c r="F390" s="462"/>
      <c r="G390" s="466"/>
    </row>
    <row r="391" spans="4:7" s="416" customFormat="1" x14ac:dyDescent="0.25">
      <c r="D391" s="466"/>
      <c r="E391" s="466"/>
      <c r="F391" s="462"/>
      <c r="G391" s="466"/>
    </row>
    <row r="392" spans="4:7" s="416" customFormat="1" x14ac:dyDescent="0.25">
      <c r="D392" s="466"/>
      <c r="E392" s="466"/>
      <c r="F392" s="462"/>
      <c r="G392" s="466"/>
    </row>
    <row r="393" spans="4:7" s="416" customFormat="1" x14ac:dyDescent="0.25">
      <c r="D393" s="466"/>
      <c r="E393" s="466"/>
      <c r="F393" s="462"/>
      <c r="G393" s="466"/>
    </row>
    <row r="394" spans="4:7" s="416" customFormat="1" x14ac:dyDescent="0.25">
      <c r="D394" s="466"/>
      <c r="E394" s="466"/>
      <c r="F394" s="462"/>
      <c r="G394" s="466"/>
    </row>
    <row r="395" spans="4:7" s="416" customFormat="1" x14ac:dyDescent="0.25">
      <c r="D395" s="466"/>
      <c r="E395" s="466"/>
      <c r="F395" s="462"/>
      <c r="G395" s="466"/>
    </row>
    <row r="396" spans="4:7" s="416" customFormat="1" x14ac:dyDescent="0.25">
      <c r="D396" s="466"/>
      <c r="E396" s="466"/>
      <c r="F396" s="462"/>
      <c r="G396" s="466"/>
    </row>
    <row r="397" spans="4:7" s="416" customFormat="1" x14ac:dyDescent="0.25">
      <c r="D397" s="466"/>
      <c r="E397" s="466"/>
      <c r="F397" s="462"/>
      <c r="G397" s="466"/>
    </row>
    <row r="398" spans="4:7" s="416" customFormat="1" x14ac:dyDescent="0.25">
      <c r="D398" s="466"/>
      <c r="E398" s="466"/>
      <c r="F398" s="462"/>
      <c r="G398" s="466"/>
    </row>
    <row r="399" spans="4:7" s="416" customFormat="1" x14ac:dyDescent="0.25">
      <c r="D399" s="466"/>
      <c r="E399" s="466"/>
      <c r="F399" s="462"/>
      <c r="G399" s="466"/>
    </row>
    <row r="400" spans="4:7" s="416" customFormat="1" x14ac:dyDescent="0.25">
      <c r="D400" s="466"/>
      <c r="E400" s="466"/>
      <c r="F400" s="462"/>
      <c r="G400" s="466"/>
    </row>
    <row r="401" spans="4:7" s="416" customFormat="1" x14ac:dyDescent="0.25">
      <c r="D401" s="466"/>
      <c r="E401" s="466"/>
      <c r="F401" s="462"/>
      <c r="G401" s="466"/>
    </row>
    <row r="402" spans="4:7" s="416" customFormat="1" x14ac:dyDescent="0.25">
      <c r="D402" s="466"/>
      <c r="E402" s="466"/>
      <c r="F402" s="462"/>
      <c r="G402" s="466"/>
    </row>
    <row r="403" spans="4:7" s="416" customFormat="1" x14ac:dyDescent="0.25">
      <c r="D403" s="466"/>
      <c r="E403" s="466"/>
      <c r="F403" s="462"/>
      <c r="G403" s="466"/>
    </row>
    <row r="404" spans="4:7" s="416" customFormat="1" x14ac:dyDescent="0.25">
      <c r="D404" s="466"/>
      <c r="E404" s="466"/>
      <c r="F404" s="462"/>
      <c r="G404" s="466"/>
    </row>
    <row r="405" spans="4:7" s="416" customFormat="1" x14ac:dyDescent="0.25">
      <c r="D405" s="466"/>
      <c r="E405" s="466"/>
      <c r="F405" s="462"/>
      <c r="G405" s="466"/>
    </row>
    <row r="406" spans="4:7" s="416" customFormat="1" x14ac:dyDescent="0.25">
      <c r="D406" s="466"/>
      <c r="E406" s="466"/>
      <c r="F406" s="462"/>
      <c r="G406" s="466"/>
    </row>
    <row r="407" spans="4:7" s="416" customFormat="1" x14ac:dyDescent="0.25">
      <c r="D407" s="466"/>
      <c r="E407" s="466"/>
      <c r="F407" s="462"/>
      <c r="G407" s="466"/>
    </row>
    <row r="408" spans="4:7" s="416" customFormat="1" x14ac:dyDescent="0.25">
      <c r="D408" s="466"/>
      <c r="E408" s="466"/>
      <c r="F408" s="462"/>
      <c r="G408" s="466"/>
    </row>
    <row r="409" spans="4:7" s="416" customFormat="1" x14ac:dyDescent="0.25">
      <c r="D409" s="466"/>
      <c r="E409" s="466"/>
      <c r="F409" s="462"/>
      <c r="G409" s="466"/>
    </row>
    <row r="410" spans="4:7" s="416" customFormat="1" x14ac:dyDescent="0.25">
      <c r="D410" s="466"/>
      <c r="E410" s="466"/>
      <c r="F410" s="462"/>
      <c r="G410" s="466"/>
    </row>
    <row r="411" spans="4:7" s="416" customFormat="1" x14ac:dyDescent="0.25">
      <c r="D411" s="466"/>
      <c r="E411" s="466"/>
      <c r="F411" s="462"/>
      <c r="G411" s="466"/>
    </row>
    <row r="412" spans="4:7" s="416" customFormat="1" x14ac:dyDescent="0.25">
      <c r="D412" s="466"/>
      <c r="E412" s="466"/>
      <c r="F412" s="462"/>
      <c r="G412" s="466"/>
    </row>
    <row r="413" spans="4:7" s="416" customFormat="1" x14ac:dyDescent="0.25">
      <c r="D413" s="466"/>
      <c r="E413" s="466"/>
      <c r="F413" s="462"/>
      <c r="G413" s="466"/>
    </row>
    <row r="414" spans="4:7" s="416" customFormat="1" x14ac:dyDescent="0.25">
      <c r="D414" s="466"/>
      <c r="E414" s="466"/>
      <c r="F414" s="462"/>
      <c r="G414" s="466"/>
    </row>
    <row r="415" spans="4:7" s="416" customFormat="1" x14ac:dyDescent="0.25">
      <c r="D415" s="466"/>
      <c r="E415" s="466"/>
      <c r="F415" s="462"/>
      <c r="G415" s="466"/>
    </row>
    <row r="416" spans="4:7" s="416" customFormat="1" x14ac:dyDescent="0.25">
      <c r="D416" s="466"/>
      <c r="E416" s="466"/>
      <c r="F416" s="462"/>
      <c r="G416" s="466"/>
    </row>
    <row r="417" spans="4:7" s="416" customFormat="1" x14ac:dyDescent="0.25">
      <c r="D417" s="466"/>
      <c r="E417" s="466"/>
      <c r="F417" s="462"/>
      <c r="G417" s="466"/>
    </row>
    <row r="418" spans="4:7" s="416" customFormat="1" x14ac:dyDescent="0.25">
      <c r="D418" s="466"/>
      <c r="E418" s="466"/>
      <c r="F418" s="462"/>
      <c r="G418" s="466"/>
    </row>
    <row r="419" spans="4:7" s="416" customFormat="1" x14ac:dyDescent="0.25">
      <c r="D419" s="466"/>
      <c r="E419" s="466"/>
      <c r="F419" s="462"/>
      <c r="G419" s="466"/>
    </row>
    <row r="420" spans="4:7" s="416" customFormat="1" x14ac:dyDescent="0.25">
      <c r="D420" s="466"/>
      <c r="E420" s="466"/>
      <c r="F420" s="462"/>
      <c r="G420" s="466"/>
    </row>
    <row r="421" spans="4:7" s="416" customFormat="1" x14ac:dyDescent="0.25">
      <c r="D421" s="466"/>
      <c r="E421" s="466"/>
      <c r="F421" s="462"/>
      <c r="G421" s="466"/>
    </row>
    <row r="422" spans="4:7" s="416" customFormat="1" x14ac:dyDescent="0.25">
      <c r="D422" s="466"/>
      <c r="E422" s="466"/>
      <c r="F422" s="462"/>
      <c r="G422" s="466"/>
    </row>
    <row r="423" spans="4:7" s="416" customFormat="1" x14ac:dyDescent="0.25">
      <c r="D423" s="466"/>
      <c r="E423" s="466"/>
      <c r="F423" s="462"/>
      <c r="G423" s="466"/>
    </row>
    <row r="424" spans="4:7" s="416" customFormat="1" x14ac:dyDescent="0.25">
      <c r="D424" s="466"/>
      <c r="E424" s="466"/>
      <c r="F424" s="462"/>
      <c r="G424" s="466"/>
    </row>
    <row r="425" spans="4:7" s="416" customFormat="1" x14ac:dyDescent="0.25">
      <c r="D425" s="466"/>
      <c r="E425" s="466"/>
      <c r="F425" s="462"/>
      <c r="G425" s="466"/>
    </row>
    <row r="426" spans="4:7" s="416" customFormat="1" x14ac:dyDescent="0.25">
      <c r="D426" s="466"/>
      <c r="E426" s="466"/>
      <c r="F426" s="462"/>
      <c r="G426" s="466"/>
    </row>
    <row r="427" spans="4:7" s="416" customFormat="1" x14ac:dyDescent="0.25">
      <c r="D427" s="466"/>
      <c r="E427" s="466"/>
      <c r="F427" s="462"/>
      <c r="G427" s="466"/>
    </row>
    <row r="428" spans="4:7" s="416" customFormat="1" x14ac:dyDescent="0.25">
      <c r="D428" s="466"/>
      <c r="E428" s="466"/>
      <c r="F428" s="462"/>
      <c r="G428" s="466"/>
    </row>
    <row r="429" spans="4:7" s="416" customFormat="1" x14ac:dyDescent="0.25">
      <c r="D429" s="466"/>
      <c r="E429" s="466"/>
      <c r="F429" s="462"/>
      <c r="G429" s="466"/>
    </row>
    <row r="430" spans="4:7" s="416" customFormat="1" x14ac:dyDescent="0.25">
      <c r="D430" s="466"/>
      <c r="E430" s="466"/>
      <c r="F430" s="462"/>
      <c r="G430" s="466"/>
    </row>
    <row r="431" spans="4:7" s="416" customFormat="1" x14ac:dyDescent="0.25">
      <c r="D431" s="466"/>
      <c r="E431" s="466"/>
      <c r="F431" s="462"/>
      <c r="G431" s="466"/>
    </row>
    <row r="432" spans="4:7" s="416" customFormat="1" x14ac:dyDescent="0.25">
      <c r="D432" s="466"/>
      <c r="E432" s="466"/>
      <c r="F432" s="462"/>
      <c r="G432" s="466"/>
    </row>
    <row r="433" spans="4:7" s="416" customFormat="1" x14ac:dyDescent="0.25">
      <c r="D433" s="466"/>
      <c r="E433" s="466"/>
      <c r="F433" s="462"/>
      <c r="G433" s="466"/>
    </row>
    <row r="434" spans="4:7" s="416" customFormat="1" x14ac:dyDescent="0.25">
      <c r="D434" s="466"/>
      <c r="E434" s="466"/>
      <c r="F434" s="462"/>
      <c r="G434" s="466"/>
    </row>
    <row r="435" spans="4:7" s="416" customFormat="1" x14ac:dyDescent="0.25">
      <c r="D435" s="466"/>
      <c r="E435" s="466"/>
      <c r="F435" s="462"/>
      <c r="G435" s="466"/>
    </row>
    <row r="436" spans="4:7" s="416" customFormat="1" x14ac:dyDescent="0.25">
      <c r="D436" s="466"/>
      <c r="E436" s="466"/>
      <c r="F436" s="462"/>
      <c r="G436" s="466"/>
    </row>
    <row r="437" spans="4:7" s="416" customFormat="1" x14ac:dyDescent="0.25">
      <c r="D437" s="466"/>
      <c r="E437" s="466"/>
      <c r="F437" s="462"/>
      <c r="G437" s="466"/>
    </row>
    <row r="438" spans="4:7" s="416" customFormat="1" x14ac:dyDescent="0.25">
      <c r="D438" s="466"/>
      <c r="E438" s="466"/>
      <c r="F438" s="462"/>
      <c r="G438" s="466"/>
    </row>
    <row r="439" spans="4:7" s="416" customFormat="1" x14ac:dyDescent="0.25">
      <c r="D439" s="466"/>
      <c r="E439" s="466"/>
      <c r="F439" s="462"/>
      <c r="G439" s="466"/>
    </row>
    <row r="440" spans="4:7" s="416" customFormat="1" x14ac:dyDescent="0.25">
      <c r="D440" s="466"/>
      <c r="E440" s="466"/>
      <c r="F440" s="462"/>
      <c r="G440" s="466"/>
    </row>
    <row r="441" spans="4:7" s="416" customFormat="1" x14ac:dyDescent="0.25">
      <c r="D441" s="466"/>
      <c r="E441" s="466"/>
      <c r="F441" s="462"/>
      <c r="G441" s="466"/>
    </row>
    <row r="442" spans="4:7" s="416" customFormat="1" x14ac:dyDescent="0.25">
      <c r="D442" s="466"/>
      <c r="E442" s="466"/>
      <c r="F442" s="462"/>
      <c r="G442" s="466"/>
    </row>
    <row r="443" spans="4:7" s="416" customFormat="1" x14ac:dyDescent="0.25">
      <c r="D443" s="466"/>
      <c r="E443" s="466"/>
      <c r="F443" s="462"/>
      <c r="G443" s="466"/>
    </row>
    <row r="444" spans="4:7" s="416" customFormat="1" x14ac:dyDescent="0.25">
      <c r="D444" s="466"/>
      <c r="E444" s="466"/>
      <c r="F444" s="462"/>
      <c r="G444" s="466"/>
    </row>
    <row r="445" spans="4:7" s="416" customFormat="1" x14ac:dyDescent="0.25">
      <c r="D445" s="466"/>
      <c r="E445" s="466"/>
      <c r="F445" s="462"/>
      <c r="G445" s="466"/>
    </row>
    <row r="446" spans="4:7" s="416" customFormat="1" x14ac:dyDescent="0.25">
      <c r="D446" s="466"/>
      <c r="E446" s="466"/>
      <c r="F446" s="462"/>
      <c r="G446" s="466"/>
    </row>
    <row r="447" spans="4:7" s="416" customFormat="1" x14ac:dyDescent="0.25">
      <c r="D447" s="466"/>
      <c r="E447" s="466"/>
      <c r="F447" s="462"/>
      <c r="G447" s="466"/>
    </row>
    <row r="448" spans="4:7" s="416" customFormat="1" x14ac:dyDescent="0.25">
      <c r="D448" s="466"/>
      <c r="E448" s="466"/>
      <c r="F448" s="462"/>
      <c r="G448" s="466"/>
    </row>
    <row r="449" spans="4:7" s="416" customFormat="1" x14ac:dyDescent="0.25">
      <c r="D449" s="466"/>
      <c r="E449" s="466"/>
      <c r="F449" s="462"/>
      <c r="G449" s="466"/>
    </row>
    <row r="450" spans="4:7" s="416" customFormat="1" x14ac:dyDescent="0.25">
      <c r="D450" s="466"/>
      <c r="E450" s="466"/>
      <c r="F450" s="462"/>
      <c r="G450" s="466"/>
    </row>
    <row r="451" spans="4:7" s="416" customFormat="1" x14ac:dyDescent="0.25">
      <c r="D451" s="466"/>
      <c r="E451" s="466"/>
      <c r="F451" s="462"/>
      <c r="G451" s="466"/>
    </row>
    <row r="452" spans="4:7" s="416" customFormat="1" x14ac:dyDescent="0.25">
      <c r="D452" s="466"/>
      <c r="E452" s="466"/>
      <c r="F452" s="462"/>
      <c r="G452" s="466"/>
    </row>
    <row r="453" spans="4:7" s="416" customFormat="1" x14ac:dyDescent="0.25">
      <c r="D453" s="466"/>
      <c r="E453" s="466"/>
      <c r="F453" s="462"/>
      <c r="G453" s="466"/>
    </row>
    <row r="454" spans="4:7" s="416" customFormat="1" x14ac:dyDescent="0.25">
      <c r="D454" s="466"/>
      <c r="E454" s="466"/>
      <c r="F454" s="462"/>
      <c r="G454" s="466"/>
    </row>
    <row r="455" spans="4:7" s="416" customFormat="1" x14ac:dyDescent="0.25">
      <c r="D455" s="466"/>
      <c r="E455" s="466"/>
      <c r="F455" s="462"/>
      <c r="G455" s="466"/>
    </row>
    <row r="456" spans="4:7" s="416" customFormat="1" x14ac:dyDescent="0.25">
      <c r="D456" s="466"/>
      <c r="E456" s="466"/>
      <c r="F456" s="462"/>
      <c r="G456" s="466"/>
    </row>
    <row r="457" spans="4:7" s="416" customFormat="1" x14ac:dyDescent="0.25">
      <c r="D457" s="466"/>
      <c r="E457" s="466"/>
      <c r="F457" s="462"/>
      <c r="G457" s="466"/>
    </row>
    <row r="458" spans="4:7" s="416" customFormat="1" x14ac:dyDescent="0.25">
      <c r="D458" s="466"/>
      <c r="E458" s="466"/>
      <c r="F458" s="462"/>
      <c r="G458" s="466"/>
    </row>
    <row r="459" spans="4:7" s="416" customFormat="1" x14ac:dyDescent="0.25">
      <c r="D459" s="466"/>
      <c r="E459" s="466"/>
      <c r="F459" s="462"/>
      <c r="G459" s="466"/>
    </row>
    <row r="460" spans="4:7" s="416" customFormat="1" x14ac:dyDescent="0.25">
      <c r="D460" s="466"/>
      <c r="E460" s="466"/>
      <c r="F460" s="462"/>
      <c r="G460" s="466"/>
    </row>
    <row r="461" spans="4:7" s="416" customFormat="1" x14ac:dyDescent="0.25">
      <c r="D461" s="466"/>
      <c r="E461" s="466"/>
      <c r="F461" s="462"/>
      <c r="G461" s="466"/>
    </row>
    <row r="462" spans="4:7" s="416" customFormat="1" x14ac:dyDescent="0.25">
      <c r="D462" s="466"/>
      <c r="E462" s="466"/>
      <c r="F462" s="462"/>
      <c r="G462" s="466"/>
    </row>
    <row r="463" spans="4:7" s="416" customFormat="1" x14ac:dyDescent="0.25">
      <c r="D463" s="466"/>
      <c r="E463" s="466"/>
      <c r="F463" s="462"/>
      <c r="G463" s="466"/>
    </row>
    <row r="464" spans="4:7" s="416" customFormat="1" x14ac:dyDescent="0.25">
      <c r="D464" s="466"/>
      <c r="E464" s="466"/>
      <c r="F464" s="462"/>
      <c r="G464" s="466"/>
    </row>
    <row r="465" spans="4:7" s="416" customFormat="1" x14ac:dyDescent="0.25">
      <c r="D465" s="466"/>
      <c r="E465" s="466"/>
      <c r="F465" s="462"/>
      <c r="G465" s="466"/>
    </row>
    <row r="466" spans="4:7" s="416" customFormat="1" x14ac:dyDescent="0.25">
      <c r="D466" s="466"/>
      <c r="E466" s="466"/>
      <c r="F466" s="462"/>
      <c r="G466" s="466"/>
    </row>
    <row r="467" spans="4:7" s="416" customFormat="1" x14ac:dyDescent="0.25">
      <c r="D467" s="466"/>
      <c r="E467" s="466"/>
      <c r="F467" s="462"/>
      <c r="G467" s="466"/>
    </row>
    <row r="468" spans="4:7" s="416" customFormat="1" x14ac:dyDescent="0.25">
      <c r="D468" s="466"/>
      <c r="E468" s="466"/>
      <c r="F468" s="462"/>
      <c r="G468" s="466"/>
    </row>
    <row r="469" spans="4:7" s="416" customFormat="1" x14ac:dyDescent="0.25">
      <c r="D469" s="466"/>
      <c r="E469" s="466"/>
      <c r="F469" s="462"/>
      <c r="G469" s="466"/>
    </row>
    <row r="470" spans="4:7" s="416" customFormat="1" x14ac:dyDescent="0.25">
      <c r="D470" s="466"/>
      <c r="E470" s="466"/>
      <c r="F470" s="462"/>
      <c r="G470" s="466"/>
    </row>
    <row r="471" spans="4:7" s="416" customFormat="1" x14ac:dyDescent="0.25">
      <c r="D471" s="466"/>
      <c r="E471" s="466"/>
      <c r="F471" s="462"/>
      <c r="G471" s="466"/>
    </row>
    <row r="472" spans="4:7" s="416" customFormat="1" x14ac:dyDescent="0.25">
      <c r="D472" s="466"/>
      <c r="E472" s="466"/>
      <c r="F472" s="462"/>
      <c r="G472" s="466"/>
    </row>
    <row r="473" spans="4:7" s="416" customFormat="1" x14ac:dyDescent="0.25">
      <c r="D473" s="466"/>
      <c r="E473" s="466"/>
      <c r="F473" s="462"/>
      <c r="G473" s="466"/>
    </row>
    <row r="474" spans="4:7" s="416" customFormat="1" x14ac:dyDescent="0.25">
      <c r="D474" s="466"/>
      <c r="E474" s="466"/>
      <c r="F474" s="462"/>
      <c r="G474" s="466"/>
    </row>
    <row r="475" spans="4:7" s="416" customFormat="1" x14ac:dyDescent="0.25">
      <c r="D475" s="466"/>
      <c r="E475" s="466"/>
      <c r="F475" s="462"/>
      <c r="G475" s="466"/>
    </row>
    <row r="476" spans="4:7" s="416" customFormat="1" x14ac:dyDescent="0.25">
      <c r="D476" s="466"/>
      <c r="E476" s="466"/>
      <c r="F476" s="462"/>
      <c r="G476" s="466"/>
    </row>
    <row r="477" spans="4:7" s="416" customFormat="1" x14ac:dyDescent="0.25">
      <c r="D477" s="466"/>
      <c r="E477" s="466"/>
      <c r="F477" s="462"/>
      <c r="G477" s="466"/>
    </row>
    <row r="478" spans="4:7" s="416" customFormat="1" x14ac:dyDescent="0.25">
      <c r="D478" s="466"/>
      <c r="E478" s="466"/>
      <c r="F478" s="462"/>
      <c r="G478" s="466"/>
    </row>
    <row r="479" spans="4:7" s="416" customFormat="1" x14ac:dyDescent="0.25">
      <c r="D479" s="466"/>
      <c r="E479" s="466"/>
      <c r="F479" s="462"/>
      <c r="G479" s="466"/>
    </row>
    <row r="480" spans="4:7" s="416" customFormat="1" x14ac:dyDescent="0.25">
      <c r="D480" s="466"/>
      <c r="E480" s="466"/>
      <c r="F480" s="462"/>
      <c r="G480" s="466"/>
    </row>
    <row r="481" spans="4:7" s="416" customFormat="1" x14ac:dyDescent="0.25">
      <c r="D481" s="466"/>
      <c r="E481" s="466"/>
      <c r="F481" s="462"/>
      <c r="G481" s="466"/>
    </row>
    <row r="482" spans="4:7" s="416" customFormat="1" x14ac:dyDescent="0.25">
      <c r="D482" s="466"/>
      <c r="E482" s="466"/>
      <c r="F482" s="462"/>
      <c r="G482" s="466"/>
    </row>
    <row r="483" spans="4:7" s="416" customFormat="1" x14ac:dyDescent="0.25">
      <c r="D483" s="466"/>
      <c r="E483" s="466"/>
      <c r="F483" s="462"/>
      <c r="G483" s="466"/>
    </row>
    <row r="484" spans="4:7" s="416" customFormat="1" x14ac:dyDescent="0.25">
      <c r="D484" s="466"/>
      <c r="E484" s="466"/>
      <c r="F484" s="462"/>
      <c r="G484" s="466"/>
    </row>
    <row r="485" spans="4:7" s="416" customFormat="1" x14ac:dyDescent="0.25">
      <c r="D485" s="466"/>
      <c r="E485" s="466"/>
      <c r="F485" s="462"/>
      <c r="G485" s="466"/>
    </row>
    <row r="486" spans="4:7" s="416" customFormat="1" x14ac:dyDescent="0.25">
      <c r="D486" s="466"/>
      <c r="E486" s="466"/>
      <c r="F486" s="462"/>
      <c r="G486" s="466"/>
    </row>
    <row r="487" spans="4:7" s="416" customFormat="1" x14ac:dyDescent="0.25">
      <c r="D487" s="466"/>
      <c r="E487" s="466"/>
      <c r="F487" s="462"/>
      <c r="G487" s="466"/>
    </row>
    <row r="488" spans="4:7" s="416" customFormat="1" x14ac:dyDescent="0.25">
      <c r="D488" s="466"/>
      <c r="E488" s="466"/>
      <c r="F488" s="462"/>
      <c r="G488" s="466"/>
    </row>
    <row r="489" spans="4:7" s="416" customFormat="1" x14ac:dyDescent="0.25">
      <c r="D489" s="466"/>
      <c r="E489" s="466"/>
      <c r="F489" s="462"/>
      <c r="G489" s="466"/>
    </row>
    <row r="490" spans="4:7" s="416" customFormat="1" x14ac:dyDescent="0.25">
      <c r="D490" s="466"/>
      <c r="E490" s="466"/>
      <c r="F490" s="462"/>
      <c r="G490" s="466"/>
    </row>
    <row r="491" spans="4:7" s="416" customFormat="1" x14ac:dyDescent="0.25">
      <c r="D491" s="466"/>
      <c r="E491" s="466"/>
      <c r="F491" s="462"/>
      <c r="G491" s="466"/>
    </row>
    <row r="492" spans="4:7" s="416" customFormat="1" x14ac:dyDescent="0.25">
      <c r="D492" s="466"/>
      <c r="E492" s="466"/>
      <c r="F492" s="462"/>
      <c r="G492" s="466"/>
    </row>
    <row r="493" spans="4:7" s="416" customFormat="1" x14ac:dyDescent="0.25">
      <c r="D493" s="466"/>
      <c r="E493" s="466"/>
      <c r="F493" s="462"/>
      <c r="G493" s="466"/>
    </row>
    <row r="494" spans="4:7" s="416" customFormat="1" x14ac:dyDescent="0.25">
      <c r="D494" s="466"/>
      <c r="E494" s="466"/>
      <c r="F494" s="462"/>
      <c r="G494" s="466"/>
    </row>
    <row r="495" spans="4:7" s="416" customFormat="1" x14ac:dyDescent="0.25">
      <c r="D495" s="466"/>
      <c r="E495" s="466"/>
      <c r="F495" s="462"/>
      <c r="G495" s="466"/>
    </row>
    <row r="496" spans="4:7" s="416" customFormat="1" x14ac:dyDescent="0.25">
      <c r="D496" s="466"/>
      <c r="E496" s="466"/>
      <c r="F496" s="462"/>
      <c r="G496" s="466"/>
    </row>
    <row r="497" spans="4:7" s="416" customFormat="1" x14ac:dyDescent="0.25">
      <c r="D497" s="466"/>
      <c r="E497" s="466"/>
      <c r="F497" s="462"/>
      <c r="G497" s="466"/>
    </row>
    <row r="498" spans="4:7" s="416" customFormat="1" x14ac:dyDescent="0.25">
      <c r="D498" s="466"/>
      <c r="E498" s="466"/>
      <c r="F498" s="462"/>
      <c r="G498" s="466"/>
    </row>
    <row r="499" spans="4:7" s="416" customFormat="1" x14ac:dyDescent="0.25">
      <c r="D499" s="466"/>
      <c r="E499" s="466"/>
      <c r="F499" s="462"/>
      <c r="G499" s="466"/>
    </row>
    <row r="500" spans="4:7" s="416" customFormat="1" x14ac:dyDescent="0.25">
      <c r="D500" s="466"/>
      <c r="E500" s="466"/>
      <c r="F500" s="462"/>
      <c r="G500" s="466"/>
    </row>
    <row r="501" spans="4:7" s="416" customFormat="1" x14ac:dyDescent="0.25">
      <c r="D501" s="466"/>
      <c r="E501" s="466"/>
      <c r="F501" s="462"/>
      <c r="G501" s="466"/>
    </row>
    <row r="502" spans="4:7" s="416" customFormat="1" x14ac:dyDescent="0.25">
      <c r="D502" s="466"/>
      <c r="E502" s="466"/>
      <c r="F502" s="462"/>
      <c r="G502" s="466"/>
    </row>
    <row r="503" spans="4:7" s="416" customFormat="1" x14ac:dyDescent="0.25">
      <c r="D503" s="466"/>
      <c r="E503" s="466"/>
      <c r="F503" s="462"/>
      <c r="G503" s="466"/>
    </row>
    <row r="504" spans="4:7" s="416" customFormat="1" x14ac:dyDescent="0.25">
      <c r="D504" s="466"/>
      <c r="E504" s="466"/>
      <c r="F504" s="462"/>
      <c r="G504" s="466"/>
    </row>
    <row r="505" spans="4:7" s="416" customFormat="1" x14ac:dyDescent="0.25">
      <c r="D505" s="466"/>
      <c r="E505" s="466"/>
      <c r="F505" s="462"/>
      <c r="G505" s="466"/>
    </row>
    <row r="506" spans="4:7" s="416" customFormat="1" x14ac:dyDescent="0.25">
      <c r="D506" s="466"/>
      <c r="E506" s="466"/>
      <c r="F506" s="462"/>
      <c r="G506" s="466"/>
    </row>
    <row r="507" spans="4:7" s="416" customFormat="1" x14ac:dyDescent="0.25">
      <c r="D507" s="466"/>
      <c r="E507" s="466"/>
      <c r="F507" s="462"/>
      <c r="G507" s="466"/>
    </row>
    <row r="508" spans="4:7" s="416" customFormat="1" x14ac:dyDescent="0.25">
      <c r="D508" s="466"/>
      <c r="E508" s="466"/>
      <c r="F508" s="462"/>
      <c r="G508" s="466"/>
    </row>
    <row r="509" spans="4:7" s="416" customFormat="1" x14ac:dyDescent="0.25">
      <c r="D509" s="466"/>
      <c r="E509" s="466"/>
      <c r="F509" s="462"/>
      <c r="G509" s="466"/>
    </row>
    <row r="510" spans="4:7" s="416" customFormat="1" x14ac:dyDescent="0.25">
      <c r="D510" s="466"/>
      <c r="E510" s="466"/>
      <c r="F510" s="462"/>
      <c r="G510" s="466"/>
    </row>
    <row r="511" spans="4:7" s="416" customFormat="1" x14ac:dyDescent="0.25">
      <c r="D511" s="466"/>
      <c r="E511" s="466"/>
      <c r="F511" s="462"/>
      <c r="G511" s="466"/>
    </row>
    <row r="512" spans="4:7" s="416" customFormat="1" x14ac:dyDescent="0.25">
      <c r="D512" s="466"/>
      <c r="E512" s="466"/>
      <c r="F512" s="462"/>
      <c r="G512" s="466"/>
    </row>
    <row r="513" spans="4:7" s="416" customFormat="1" x14ac:dyDescent="0.25">
      <c r="D513" s="466"/>
      <c r="E513" s="466"/>
      <c r="F513" s="462"/>
      <c r="G513" s="466"/>
    </row>
    <row r="514" spans="4:7" s="416" customFormat="1" x14ac:dyDescent="0.25">
      <c r="D514" s="466"/>
      <c r="E514" s="466"/>
      <c r="F514" s="462"/>
      <c r="G514" s="466"/>
    </row>
    <row r="515" spans="4:7" s="416" customFormat="1" x14ac:dyDescent="0.25">
      <c r="D515" s="466"/>
      <c r="E515" s="466"/>
      <c r="F515" s="462"/>
      <c r="G515" s="466"/>
    </row>
    <row r="516" spans="4:7" s="416" customFormat="1" x14ac:dyDescent="0.25">
      <c r="D516" s="466"/>
      <c r="E516" s="466"/>
      <c r="F516" s="462"/>
      <c r="G516" s="466"/>
    </row>
    <row r="517" spans="4:7" s="416" customFormat="1" x14ac:dyDescent="0.25">
      <c r="D517" s="466"/>
      <c r="E517" s="466"/>
      <c r="F517" s="462"/>
      <c r="G517" s="466"/>
    </row>
    <row r="518" spans="4:7" s="416" customFormat="1" x14ac:dyDescent="0.25">
      <c r="D518" s="466"/>
      <c r="E518" s="466"/>
      <c r="F518" s="462"/>
      <c r="G518" s="466"/>
    </row>
    <row r="519" spans="4:7" s="416" customFormat="1" x14ac:dyDescent="0.25">
      <c r="D519" s="466"/>
      <c r="E519" s="466"/>
      <c r="F519" s="462"/>
      <c r="G519" s="466"/>
    </row>
    <row r="520" spans="4:7" s="416" customFormat="1" x14ac:dyDescent="0.25">
      <c r="D520" s="466"/>
      <c r="E520" s="466"/>
      <c r="F520" s="462"/>
      <c r="G520" s="466"/>
    </row>
    <row r="521" spans="4:7" s="416" customFormat="1" x14ac:dyDescent="0.25">
      <c r="D521" s="466"/>
      <c r="E521" s="466"/>
      <c r="F521" s="462"/>
      <c r="G521" s="466"/>
    </row>
    <row r="522" spans="4:7" s="416" customFormat="1" x14ac:dyDescent="0.25">
      <c r="D522" s="466"/>
      <c r="E522" s="466"/>
      <c r="F522" s="462"/>
      <c r="G522" s="466"/>
    </row>
    <row r="523" spans="4:7" s="416" customFormat="1" x14ac:dyDescent="0.25">
      <c r="D523" s="466"/>
      <c r="E523" s="466"/>
      <c r="F523" s="462"/>
      <c r="G523" s="466"/>
    </row>
    <row r="524" spans="4:7" s="416" customFormat="1" x14ac:dyDescent="0.25">
      <c r="D524" s="466"/>
      <c r="E524" s="466"/>
      <c r="F524" s="462"/>
      <c r="G524" s="466"/>
    </row>
    <row r="525" spans="4:7" s="416" customFormat="1" x14ac:dyDescent="0.25">
      <c r="D525" s="466"/>
      <c r="E525" s="466"/>
      <c r="F525" s="462"/>
      <c r="G525" s="466"/>
    </row>
    <row r="526" spans="4:7" s="416" customFormat="1" x14ac:dyDescent="0.25">
      <c r="D526" s="466"/>
      <c r="E526" s="466"/>
      <c r="F526" s="462"/>
      <c r="G526" s="466"/>
    </row>
    <row r="527" spans="4:7" s="416" customFormat="1" x14ac:dyDescent="0.25">
      <c r="D527" s="466"/>
      <c r="E527" s="466"/>
      <c r="F527" s="462"/>
      <c r="G527" s="466"/>
    </row>
    <row r="528" spans="4:7" s="416" customFormat="1" x14ac:dyDescent="0.25">
      <c r="D528" s="466"/>
      <c r="E528" s="466"/>
      <c r="F528" s="462"/>
      <c r="G528" s="466"/>
    </row>
    <row r="529" spans="4:7" s="416" customFormat="1" x14ac:dyDescent="0.25">
      <c r="D529" s="466"/>
      <c r="E529" s="466"/>
      <c r="F529" s="462"/>
      <c r="G529" s="466"/>
    </row>
    <row r="530" spans="4:7" s="416" customFormat="1" x14ac:dyDescent="0.25">
      <c r="D530" s="466"/>
      <c r="E530" s="466"/>
      <c r="F530" s="462"/>
      <c r="G530" s="466"/>
    </row>
    <row r="531" spans="4:7" s="416" customFormat="1" x14ac:dyDescent="0.25">
      <c r="D531" s="466"/>
      <c r="E531" s="466"/>
      <c r="F531" s="462"/>
      <c r="G531" s="466"/>
    </row>
    <row r="532" spans="4:7" s="416" customFormat="1" x14ac:dyDescent="0.25">
      <c r="D532" s="466"/>
      <c r="E532" s="466"/>
      <c r="F532" s="462"/>
      <c r="G532" s="466"/>
    </row>
    <row r="533" spans="4:7" s="416" customFormat="1" x14ac:dyDescent="0.25">
      <c r="D533" s="466"/>
      <c r="E533" s="466"/>
      <c r="F533" s="462"/>
      <c r="G533" s="466"/>
    </row>
    <row r="534" spans="4:7" s="416" customFormat="1" x14ac:dyDescent="0.25">
      <c r="D534" s="466"/>
      <c r="E534" s="466"/>
      <c r="F534" s="462"/>
      <c r="G534" s="466"/>
    </row>
    <row r="535" spans="4:7" s="416" customFormat="1" x14ac:dyDescent="0.25">
      <c r="D535" s="466"/>
      <c r="E535" s="466"/>
      <c r="F535" s="462"/>
      <c r="G535" s="466"/>
    </row>
    <row r="536" spans="4:7" s="416" customFormat="1" x14ac:dyDescent="0.25">
      <c r="D536" s="466"/>
      <c r="E536" s="466"/>
      <c r="F536" s="462"/>
      <c r="G536" s="466"/>
    </row>
    <row r="537" spans="4:7" s="416" customFormat="1" x14ac:dyDescent="0.25">
      <c r="D537" s="466"/>
      <c r="E537" s="466"/>
      <c r="F537" s="462"/>
      <c r="G537" s="466"/>
    </row>
    <row r="538" spans="4:7" s="416" customFormat="1" x14ac:dyDescent="0.25">
      <c r="D538" s="466"/>
      <c r="E538" s="466"/>
      <c r="F538" s="462"/>
      <c r="G538" s="466"/>
    </row>
    <row r="539" spans="4:7" s="416" customFormat="1" x14ac:dyDescent="0.25">
      <c r="D539" s="466"/>
      <c r="E539" s="466"/>
      <c r="F539" s="462"/>
      <c r="G539" s="466"/>
    </row>
    <row r="540" spans="4:7" s="416" customFormat="1" x14ac:dyDescent="0.25">
      <c r="D540" s="466"/>
      <c r="E540" s="466"/>
      <c r="F540" s="462"/>
      <c r="G540" s="466"/>
    </row>
    <row r="541" spans="4:7" s="416" customFormat="1" x14ac:dyDescent="0.25">
      <c r="D541" s="466"/>
      <c r="E541" s="466"/>
      <c r="F541" s="462"/>
      <c r="G541" s="466"/>
    </row>
    <row r="542" spans="4:7" s="416" customFormat="1" x14ac:dyDescent="0.25">
      <c r="D542" s="466"/>
      <c r="E542" s="466"/>
      <c r="F542" s="462"/>
      <c r="G542" s="466"/>
    </row>
    <row r="543" spans="4:7" s="416" customFormat="1" x14ac:dyDescent="0.25">
      <c r="D543" s="466"/>
      <c r="E543" s="466"/>
      <c r="F543" s="462"/>
      <c r="G543" s="466"/>
    </row>
    <row r="544" spans="4:7" s="416" customFormat="1" x14ac:dyDescent="0.25">
      <c r="D544" s="466"/>
      <c r="E544" s="466"/>
      <c r="F544" s="462"/>
      <c r="G544" s="466"/>
    </row>
    <row r="545" spans="4:7" s="416" customFormat="1" x14ac:dyDescent="0.25">
      <c r="D545" s="466"/>
      <c r="E545" s="466"/>
      <c r="F545" s="462"/>
      <c r="G545" s="466"/>
    </row>
    <row r="546" spans="4:7" s="416" customFormat="1" x14ac:dyDescent="0.25">
      <c r="D546" s="466"/>
      <c r="E546" s="466"/>
      <c r="F546" s="462"/>
      <c r="G546" s="466"/>
    </row>
    <row r="547" spans="4:7" s="416" customFormat="1" x14ac:dyDescent="0.25">
      <c r="D547" s="466"/>
      <c r="E547" s="466"/>
      <c r="F547" s="462"/>
      <c r="G547" s="466"/>
    </row>
    <row r="548" spans="4:7" s="416" customFormat="1" x14ac:dyDescent="0.25">
      <c r="D548" s="466"/>
      <c r="E548" s="466"/>
      <c r="F548" s="462"/>
      <c r="G548" s="466"/>
    </row>
    <row r="549" spans="4:7" s="416" customFormat="1" x14ac:dyDescent="0.25">
      <c r="D549" s="466"/>
      <c r="E549" s="466"/>
      <c r="F549" s="462"/>
      <c r="G549" s="466"/>
    </row>
    <row r="550" spans="4:7" s="416" customFormat="1" x14ac:dyDescent="0.25">
      <c r="D550" s="466"/>
      <c r="E550" s="466"/>
      <c r="F550" s="462"/>
      <c r="G550" s="466"/>
    </row>
    <row r="551" spans="4:7" s="416" customFormat="1" x14ac:dyDescent="0.25">
      <c r="D551" s="466"/>
      <c r="E551" s="466"/>
      <c r="F551" s="462"/>
      <c r="G551" s="466"/>
    </row>
    <row r="552" spans="4:7" s="416" customFormat="1" x14ac:dyDescent="0.25">
      <c r="D552" s="466"/>
      <c r="E552" s="466"/>
      <c r="F552" s="462"/>
      <c r="G552" s="466"/>
    </row>
    <row r="553" spans="4:7" s="416" customFormat="1" x14ac:dyDescent="0.25">
      <c r="D553" s="466"/>
      <c r="E553" s="466"/>
      <c r="F553" s="462"/>
      <c r="G553" s="466"/>
    </row>
    <row r="554" spans="4:7" s="416" customFormat="1" x14ac:dyDescent="0.25">
      <c r="D554" s="466"/>
      <c r="E554" s="466"/>
      <c r="F554" s="462"/>
      <c r="G554" s="466"/>
    </row>
    <row r="555" spans="4:7" s="416" customFormat="1" x14ac:dyDescent="0.25">
      <c r="D555" s="466"/>
      <c r="E555" s="466"/>
      <c r="F555" s="462"/>
      <c r="G555" s="466"/>
    </row>
    <row r="556" spans="4:7" s="416" customFormat="1" x14ac:dyDescent="0.25">
      <c r="D556" s="466"/>
      <c r="E556" s="466"/>
      <c r="F556" s="462"/>
      <c r="G556" s="466"/>
    </row>
    <row r="557" spans="4:7" s="416" customFormat="1" x14ac:dyDescent="0.25">
      <c r="D557" s="466"/>
      <c r="E557" s="466"/>
      <c r="F557" s="462"/>
      <c r="G557" s="466"/>
    </row>
    <row r="558" spans="4:7" s="416" customFormat="1" x14ac:dyDescent="0.25">
      <c r="D558" s="466"/>
      <c r="E558" s="466"/>
      <c r="F558" s="462"/>
      <c r="G558" s="466"/>
    </row>
    <row r="559" spans="4:7" s="416" customFormat="1" x14ac:dyDescent="0.25">
      <c r="D559" s="466"/>
      <c r="E559" s="466"/>
      <c r="F559" s="462"/>
      <c r="G559" s="466"/>
    </row>
    <row r="560" spans="4:7" s="416" customFormat="1" x14ac:dyDescent="0.25">
      <c r="D560" s="466"/>
      <c r="E560" s="466"/>
      <c r="F560" s="462"/>
      <c r="G560" s="466"/>
    </row>
    <row r="561" spans="4:7" s="416" customFormat="1" x14ac:dyDescent="0.25">
      <c r="D561" s="466"/>
      <c r="E561" s="466"/>
      <c r="F561" s="462"/>
      <c r="G561" s="466"/>
    </row>
    <row r="562" spans="4:7" s="416" customFormat="1" x14ac:dyDescent="0.25">
      <c r="D562" s="466"/>
      <c r="E562" s="466"/>
      <c r="F562" s="462"/>
      <c r="G562" s="466"/>
    </row>
    <row r="563" spans="4:7" s="416" customFormat="1" x14ac:dyDescent="0.25">
      <c r="D563" s="466"/>
      <c r="E563" s="466"/>
      <c r="F563" s="462"/>
      <c r="G563" s="466"/>
    </row>
    <row r="564" spans="4:7" s="416" customFormat="1" x14ac:dyDescent="0.25">
      <c r="D564" s="466"/>
      <c r="E564" s="466"/>
      <c r="F564" s="462"/>
      <c r="G564" s="466"/>
    </row>
    <row r="565" spans="4:7" s="416" customFormat="1" x14ac:dyDescent="0.25">
      <c r="D565" s="466"/>
      <c r="E565" s="466"/>
      <c r="F565" s="462"/>
      <c r="G565" s="466"/>
    </row>
    <row r="566" spans="4:7" s="416" customFormat="1" x14ac:dyDescent="0.25">
      <c r="D566" s="466"/>
      <c r="E566" s="466"/>
      <c r="F566" s="462"/>
      <c r="G566" s="466"/>
    </row>
    <row r="567" spans="4:7" s="416" customFormat="1" x14ac:dyDescent="0.25">
      <c r="D567" s="466"/>
      <c r="E567" s="466"/>
      <c r="F567" s="462"/>
      <c r="G567" s="466"/>
    </row>
    <row r="568" spans="4:7" s="416" customFormat="1" x14ac:dyDescent="0.25">
      <c r="D568" s="466"/>
      <c r="E568" s="466"/>
      <c r="F568" s="462"/>
      <c r="G568" s="466"/>
    </row>
    <row r="569" spans="4:7" s="416" customFormat="1" x14ac:dyDescent="0.25">
      <c r="D569" s="466"/>
      <c r="E569" s="466"/>
      <c r="F569" s="462"/>
      <c r="G569" s="466"/>
    </row>
    <row r="570" spans="4:7" s="416" customFormat="1" x14ac:dyDescent="0.25">
      <c r="D570" s="466"/>
      <c r="E570" s="466"/>
      <c r="F570" s="462"/>
      <c r="G570" s="466"/>
    </row>
    <row r="571" spans="4:7" s="416" customFormat="1" x14ac:dyDescent="0.25">
      <c r="D571" s="466"/>
      <c r="E571" s="466"/>
      <c r="F571" s="462"/>
      <c r="G571" s="466"/>
    </row>
    <row r="572" spans="4:7" s="416" customFormat="1" x14ac:dyDescent="0.25">
      <c r="D572" s="466"/>
      <c r="E572" s="466"/>
      <c r="F572" s="462"/>
      <c r="G572" s="466"/>
    </row>
    <row r="573" spans="4:7" s="416" customFormat="1" x14ac:dyDescent="0.25">
      <c r="D573" s="466"/>
      <c r="E573" s="466"/>
      <c r="F573" s="462"/>
      <c r="G573" s="466"/>
    </row>
    <row r="574" spans="4:7" s="416" customFormat="1" x14ac:dyDescent="0.25">
      <c r="D574" s="466"/>
      <c r="E574" s="466"/>
      <c r="F574" s="462"/>
      <c r="G574" s="466"/>
    </row>
    <row r="575" spans="4:7" s="416" customFormat="1" x14ac:dyDescent="0.25">
      <c r="D575" s="466"/>
      <c r="E575" s="466"/>
      <c r="F575" s="462"/>
      <c r="G575" s="466"/>
    </row>
    <row r="576" spans="4:7" s="416" customFormat="1" x14ac:dyDescent="0.25">
      <c r="D576" s="466"/>
      <c r="E576" s="466"/>
      <c r="F576" s="462"/>
      <c r="G576" s="466"/>
    </row>
    <row r="577" spans="4:7" s="416" customFormat="1" x14ac:dyDescent="0.25">
      <c r="D577" s="466"/>
      <c r="E577" s="466"/>
      <c r="F577" s="462"/>
      <c r="G577" s="466"/>
    </row>
    <row r="578" spans="4:7" s="416" customFormat="1" x14ac:dyDescent="0.25">
      <c r="D578" s="466"/>
      <c r="E578" s="466"/>
      <c r="F578" s="462"/>
      <c r="G578" s="466"/>
    </row>
    <row r="579" spans="4:7" s="416" customFormat="1" x14ac:dyDescent="0.25">
      <c r="D579" s="466"/>
      <c r="E579" s="466"/>
      <c r="F579" s="462"/>
      <c r="G579" s="466"/>
    </row>
    <row r="580" spans="4:7" s="416" customFormat="1" x14ac:dyDescent="0.25">
      <c r="D580" s="466"/>
      <c r="E580" s="466"/>
      <c r="F580" s="462"/>
      <c r="G580" s="466"/>
    </row>
    <row r="581" spans="4:7" s="416" customFormat="1" x14ac:dyDescent="0.25">
      <c r="D581" s="466"/>
      <c r="E581" s="466"/>
      <c r="F581" s="462"/>
      <c r="G581" s="466"/>
    </row>
    <row r="582" spans="4:7" s="416" customFormat="1" x14ac:dyDescent="0.25">
      <c r="D582" s="466"/>
      <c r="E582" s="466"/>
      <c r="F582" s="462"/>
      <c r="G582" s="466"/>
    </row>
    <row r="583" spans="4:7" s="416" customFormat="1" x14ac:dyDescent="0.25">
      <c r="D583" s="466"/>
      <c r="E583" s="466"/>
      <c r="F583" s="462"/>
      <c r="G583" s="466"/>
    </row>
    <row r="584" spans="4:7" s="416" customFormat="1" x14ac:dyDescent="0.25">
      <c r="D584" s="466"/>
      <c r="E584" s="466"/>
      <c r="F584" s="462"/>
      <c r="G584" s="466"/>
    </row>
    <row r="585" spans="4:7" s="416" customFormat="1" x14ac:dyDescent="0.25">
      <c r="D585" s="466"/>
      <c r="E585" s="466"/>
      <c r="F585" s="462"/>
      <c r="G585" s="466"/>
    </row>
    <row r="586" spans="4:7" s="416" customFormat="1" x14ac:dyDescent="0.25">
      <c r="D586" s="466"/>
      <c r="E586" s="466"/>
      <c r="F586" s="462"/>
      <c r="G586" s="466"/>
    </row>
    <row r="587" spans="4:7" s="416" customFormat="1" x14ac:dyDescent="0.25">
      <c r="D587" s="466"/>
      <c r="E587" s="466"/>
      <c r="F587" s="462"/>
      <c r="G587" s="466"/>
    </row>
    <row r="588" spans="4:7" s="416" customFormat="1" x14ac:dyDescent="0.25">
      <c r="D588" s="466"/>
      <c r="E588" s="466"/>
      <c r="F588" s="462"/>
      <c r="G588" s="466"/>
    </row>
    <row r="589" spans="4:7" s="416" customFormat="1" x14ac:dyDescent="0.25">
      <c r="D589" s="466"/>
      <c r="E589" s="466"/>
      <c r="F589" s="462"/>
      <c r="G589" s="466"/>
    </row>
    <row r="590" spans="4:7" s="416" customFormat="1" x14ac:dyDescent="0.25">
      <c r="D590" s="466"/>
      <c r="E590" s="466"/>
      <c r="F590" s="462"/>
      <c r="G590" s="466"/>
    </row>
    <row r="591" spans="4:7" s="416" customFormat="1" x14ac:dyDescent="0.25">
      <c r="D591" s="466"/>
      <c r="E591" s="466"/>
      <c r="F591" s="462"/>
      <c r="G591" s="466"/>
    </row>
    <row r="592" spans="4:7" s="416" customFormat="1" x14ac:dyDescent="0.25">
      <c r="D592" s="466"/>
      <c r="E592" s="466"/>
      <c r="F592" s="462"/>
      <c r="G592" s="466"/>
    </row>
    <row r="593" spans="4:7" s="416" customFormat="1" x14ac:dyDescent="0.25">
      <c r="D593" s="466"/>
      <c r="E593" s="466"/>
      <c r="F593" s="462"/>
      <c r="G593" s="466"/>
    </row>
    <row r="594" spans="4:7" s="416" customFormat="1" x14ac:dyDescent="0.25">
      <c r="D594" s="466"/>
      <c r="E594" s="466"/>
      <c r="F594" s="462"/>
      <c r="G594" s="466"/>
    </row>
    <row r="595" spans="4:7" s="416" customFormat="1" x14ac:dyDescent="0.25">
      <c r="D595" s="466"/>
      <c r="E595" s="466"/>
      <c r="F595" s="462"/>
      <c r="G595" s="466"/>
    </row>
    <row r="596" spans="4:7" s="416" customFormat="1" x14ac:dyDescent="0.25">
      <c r="D596" s="466"/>
      <c r="E596" s="466"/>
      <c r="F596" s="462"/>
      <c r="G596" s="466"/>
    </row>
    <row r="597" spans="4:7" s="416" customFormat="1" x14ac:dyDescent="0.25">
      <c r="D597" s="466"/>
      <c r="E597" s="466"/>
      <c r="F597" s="462"/>
      <c r="G597" s="466"/>
    </row>
    <row r="598" spans="4:7" s="416" customFormat="1" x14ac:dyDescent="0.25">
      <c r="D598" s="466"/>
      <c r="E598" s="466"/>
      <c r="F598" s="462"/>
      <c r="G598" s="466"/>
    </row>
    <row r="599" spans="4:7" s="416" customFormat="1" x14ac:dyDescent="0.25">
      <c r="D599" s="466"/>
      <c r="E599" s="466"/>
      <c r="F599" s="462"/>
      <c r="G599" s="466"/>
    </row>
    <row r="600" spans="4:7" s="416" customFormat="1" x14ac:dyDescent="0.25">
      <c r="D600" s="466"/>
      <c r="E600" s="466"/>
      <c r="F600" s="462"/>
      <c r="G600" s="466"/>
    </row>
    <row r="601" spans="4:7" s="416" customFormat="1" x14ac:dyDescent="0.25">
      <c r="D601" s="466"/>
      <c r="E601" s="466"/>
      <c r="F601" s="462"/>
      <c r="G601" s="466"/>
    </row>
    <row r="602" spans="4:7" s="416" customFormat="1" x14ac:dyDescent="0.25">
      <c r="D602" s="466"/>
      <c r="E602" s="466"/>
      <c r="F602" s="462"/>
      <c r="G602" s="466"/>
    </row>
    <row r="603" spans="4:7" s="416" customFormat="1" x14ac:dyDescent="0.25">
      <c r="D603" s="466"/>
      <c r="E603" s="466"/>
      <c r="F603" s="462"/>
      <c r="G603" s="466"/>
    </row>
    <row r="604" spans="4:7" s="416" customFormat="1" x14ac:dyDescent="0.25">
      <c r="D604" s="466"/>
      <c r="E604" s="466"/>
      <c r="F604" s="462"/>
      <c r="G604" s="466"/>
    </row>
    <row r="605" spans="4:7" s="416" customFormat="1" x14ac:dyDescent="0.25">
      <c r="D605" s="466"/>
      <c r="E605" s="466"/>
      <c r="F605" s="462"/>
      <c r="G605" s="466"/>
    </row>
    <row r="606" spans="4:7" s="416" customFormat="1" x14ac:dyDescent="0.25">
      <c r="D606" s="466"/>
      <c r="E606" s="466"/>
      <c r="F606" s="462"/>
      <c r="G606" s="466"/>
    </row>
    <row r="607" spans="4:7" s="416" customFormat="1" x14ac:dyDescent="0.25">
      <c r="D607" s="466"/>
      <c r="E607" s="466"/>
      <c r="F607" s="462"/>
      <c r="G607" s="466"/>
    </row>
    <row r="608" spans="4:7" s="416" customFormat="1" x14ac:dyDescent="0.25">
      <c r="D608" s="466"/>
      <c r="E608" s="466"/>
      <c r="F608" s="462"/>
      <c r="G608" s="466"/>
    </row>
    <row r="609" spans="4:7" s="416" customFormat="1" x14ac:dyDescent="0.25">
      <c r="D609" s="466"/>
      <c r="E609" s="466"/>
      <c r="F609" s="462"/>
      <c r="G609" s="466"/>
    </row>
    <row r="610" spans="4:7" s="416" customFormat="1" x14ac:dyDescent="0.25">
      <c r="D610" s="466"/>
      <c r="E610" s="466"/>
      <c r="F610" s="462"/>
      <c r="G610" s="466"/>
    </row>
    <row r="611" spans="4:7" s="416" customFormat="1" x14ac:dyDescent="0.25">
      <c r="D611" s="466"/>
      <c r="E611" s="466"/>
      <c r="F611" s="462"/>
      <c r="G611" s="466"/>
    </row>
    <row r="612" spans="4:7" s="416" customFormat="1" x14ac:dyDescent="0.25">
      <c r="D612" s="466"/>
      <c r="E612" s="466"/>
      <c r="F612" s="462"/>
      <c r="G612" s="466"/>
    </row>
    <row r="613" spans="4:7" s="416" customFormat="1" x14ac:dyDescent="0.25">
      <c r="D613" s="466"/>
      <c r="E613" s="466"/>
      <c r="F613" s="462"/>
      <c r="G613" s="466"/>
    </row>
    <row r="614" spans="4:7" s="416" customFormat="1" x14ac:dyDescent="0.25">
      <c r="D614" s="466"/>
      <c r="E614" s="466"/>
      <c r="F614" s="462"/>
      <c r="G614" s="466"/>
    </row>
    <row r="615" spans="4:7" s="416" customFormat="1" x14ac:dyDescent="0.25">
      <c r="D615" s="466"/>
      <c r="E615" s="466"/>
      <c r="F615" s="462"/>
      <c r="G615" s="466"/>
    </row>
    <row r="616" spans="4:7" s="416" customFormat="1" x14ac:dyDescent="0.25">
      <c r="D616" s="466"/>
      <c r="E616" s="466"/>
      <c r="F616" s="462"/>
      <c r="G616" s="466"/>
    </row>
    <row r="617" spans="4:7" s="416" customFormat="1" x14ac:dyDescent="0.25">
      <c r="D617" s="466"/>
      <c r="E617" s="466"/>
      <c r="F617" s="462"/>
      <c r="G617" s="466"/>
    </row>
    <row r="618" spans="4:7" s="416" customFormat="1" x14ac:dyDescent="0.25">
      <c r="D618" s="466"/>
      <c r="E618" s="466"/>
      <c r="F618" s="462"/>
      <c r="G618" s="466"/>
    </row>
    <row r="619" spans="4:7" s="416" customFormat="1" x14ac:dyDescent="0.25">
      <c r="D619" s="466"/>
      <c r="E619" s="466"/>
      <c r="F619" s="462"/>
      <c r="G619" s="466"/>
    </row>
    <row r="620" spans="4:7" s="416" customFormat="1" x14ac:dyDescent="0.25">
      <c r="D620" s="466"/>
      <c r="E620" s="466"/>
      <c r="F620" s="462"/>
      <c r="G620" s="466"/>
    </row>
    <row r="621" spans="4:7" s="416" customFormat="1" x14ac:dyDescent="0.25">
      <c r="D621" s="466"/>
      <c r="E621" s="466"/>
      <c r="F621" s="462"/>
      <c r="G621" s="466"/>
    </row>
    <row r="622" spans="4:7" s="416" customFormat="1" x14ac:dyDescent="0.25">
      <c r="D622" s="466"/>
      <c r="E622" s="466"/>
      <c r="F622" s="462"/>
      <c r="G622" s="466"/>
    </row>
    <row r="623" spans="4:7" s="416" customFormat="1" x14ac:dyDescent="0.25">
      <c r="D623" s="466"/>
      <c r="E623" s="466"/>
      <c r="F623" s="462"/>
      <c r="G623" s="466"/>
    </row>
    <row r="624" spans="4:7" s="416" customFormat="1" x14ac:dyDescent="0.25">
      <c r="D624" s="466"/>
      <c r="E624" s="466"/>
      <c r="F624" s="462"/>
      <c r="G624" s="466"/>
    </row>
    <row r="625" spans="4:7" s="416" customFormat="1" x14ac:dyDescent="0.25">
      <c r="D625" s="466"/>
      <c r="E625" s="466"/>
      <c r="F625" s="462"/>
      <c r="G625" s="466"/>
    </row>
    <row r="626" spans="4:7" s="416" customFormat="1" x14ac:dyDescent="0.25">
      <c r="D626" s="466"/>
      <c r="E626" s="466"/>
      <c r="F626" s="462"/>
      <c r="G626" s="466"/>
    </row>
    <row r="627" spans="4:7" s="416" customFormat="1" x14ac:dyDescent="0.25">
      <c r="D627" s="466"/>
      <c r="E627" s="466"/>
      <c r="F627" s="462"/>
      <c r="G627" s="466"/>
    </row>
    <row r="628" spans="4:7" s="416" customFormat="1" x14ac:dyDescent="0.25">
      <c r="D628" s="466"/>
      <c r="E628" s="466"/>
      <c r="F628" s="462"/>
      <c r="G628" s="466"/>
    </row>
    <row r="629" spans="4:7" s="416" customFormat="1" x14ac:dyDescent="0.25">
      <c r="D629" s="466"/>
      <c r="E629" s="466"/>
      <c r="F629" s="462"/>
      <c r="G629" s="466"/>
    </row>
    <row r="630" spans="4:7" s="416" customFormat="1" x14ac:dyDescent="0.25">
      <c r="D630" s="466"/>
      <c r="E630" s="466"/>
      <c r="F630" s="462"/>
      <c r="G630" s="466"/>
    </row>
    <row r="631" spans="4:7" s="416" customFormat="1" x14ac:dyDescent="0.25">
      <c r="D631" s="466"/>
      <c r="E631" s="466"/>
      <c r="F631" s="462"/>
      <c r="G631" s="466"/>
    </row>
    <row r="632" spans="4:7" s="416" customFormat="1" x14ac:dyDescent="0.25">
      <c r="D632" s="466"/>
      <c r="E632" s="466"/>
      <c r="F632" s="462"/>
      <c r="G632" s="466"/>
    </row>
    <row r="633" spans="4:7" s="416" customFormat="1" x14ac:dyDescent="0.25">
      <c r="D633" s="466"/>
      <c r="E633" s="466"/>
      <c r="F633" s="462"/>
      <c r="G633" s="466"/>
    </row>
    <row r="634" spans="4:7" s="416" customFormat="1" x14ac:dyDescent="0.25">
      <c r="D634" s="466"/>
      <c r="E634" s="466"/>
      <c r="F634" s="462"/>
      <c r="G634" s="466"/>
    </row>
    <row r="635" spans="4:7" s="416" customFormat="1" x14ac:dyDescent="0.25">
      <c r="D635" s="466"/>
      <c r="E635" s="466"/>
      <c r="F635" s="462"/>
      <c r="G635" s="466"/>
    </row>
    <row r="636" spans="4:7" s="416" customFormat="1" x14ac:dyDescent="0.25">
      <c r="D636" s="466"/>
      <c r="E636" s="466"/>
      <c r="F636" s="462"/>
      <c r="G636" s="466"/>
    </row>
    <row r="637" spans="4:7" s="416" customFormat="1" x14ac:dyDescent="0.25">
      <c r="D637" s="466"/>
      <c r="E637" s="466"/>
      <c r="F637" s="462"/>
      <c r="G637" s="466"/>
    </row>
    <row r="638" spans="4:7" s="416" customFormat="1" x14ac:dyDescent="0.25">
      <c r="D638" s="466"/>
      <c r="E638" s="466"/>
      <c r="F638" s="462"/>
      <c r="G638" s="466"/>
    </row>
    <row r="639" spans="4:7" s="416" customFormat="1" x14ac:dyDescent="0.25">
      <c r="D639" s="466"/>
      <c r="E639" s="466"/>
      <c r="F639" s="462"/>
      <c r="G639" s="466"/>
    </row>
    <row r="640" spans="4:7" s="416" customFormat="1" x14ac:dyDescent="0.25">
      <c r="D640" s="466"/>
      <c r="E640" s="466"/>
      <c r="F640" s="462"/>
      <c r="G640" s="466"/>
    </row>
    <row r="641" spans="4:7" s="416" customFormat="1" x14ac:dyDescent="0.25">
      <c r="D641" s="466"/>
      <c r="E641" s="466"/>
      <c r="F641" s="462"/>
      <c r="G641" s="466"/>
    </row>
    <row r="642" spans="4:7" s="416" customFormat="1" x14ac:dyDescent="0.25">
      <c r="D642" s="466"/>
      <c r="E642" s="466"/>
      <c r="F642" s="462"/>
      <c r="G642" s="466"/>
    </row>
    <row r="643" spans="4:7" s="416" customFormat="1" x14ac:dyDescent="0.25">
      <c r="D643" s="466"/>
      <c r="E643" s="466"/>
      <c r="F643" s="462"/>
      <c r="G643" s="466"/>
    </row>
    <row r="644" spans="4:7" s="416" customFormat="1" x14ac:dyDescent="0.25">
      <c r="D644" s="466"/>
      <c r="E644" s="466"/>
      <c r="F644" s="462"/>
      <c r="G644" s="466"/>
    </row>
    <row r="645" spans="4:7" s="416" customFormat="1" x14ac:dyDescent="0.25">
      <c r="D645" s="466"/>
      <c r="E645" s="466"/>
      <c r="F645" s="462"/>
      <c r="G645" s="466"/>
    </row>
    <row r="646" spans="4:7" s="416" customFormat="1" x14ac:dyDescent="0.25">
      <c r="D646" s="466"/>
      <c r="E646" s="466"/>
      <c r="F646" s="462"/>
      <c r="G646" s="466"/>
    </row>
    <row r="647" spans="4:7" s="416" customFormat="1" x14ac:dyDescent="0.25">
      <c r="D647" s="466"/>
      <c r="E647" s="466"/>
      <c r="F647" s="462"/>
      <c r="G647" s="466"/>
    </row>
    <row r="648" spans="4:7" s="416" customFormat="1" x14ac:dyDescent="0.25">
      <c r="D648" s="466"/>
      <c r="E648" s="466"/>
      <c r="F648" s="462"/>
      <c r="G648" s="466"/>
    </row>
    <row r="649" spans="4:7" s="416" customFormat="1" x14ac:dyDescent="0.25">
      <c r="D649" s="466"/>
      <c r="E649" s="466"/>
      <c r="F649" s="462"/>
      <c r="G649" s="466"/>
    </row>
    <row r="650" spans="4:7" s="416" customFormat="1" x14ac:dyDescent="0.25">
      <c r="D650" s="466"/>
      <c r="E650" s="466"/>
      <c r="F650" s="462"/>
      <c r="G650" s="466"/>
    </row>
    <row r="651" spans="4:7" s="416" customFormat="1" x14ac:dyDescent="0.25">
      <c r="D651" s="466"/>
      <c r="E651" s="466"/>
      <c r="F651" s="462"/>
      <c r="G651" s="466"/>
    </row>
    <row r="652" spans="4:7" s="416" customFormat="1" x14ac:dyDescent="0.25">
      <c r="D652" s="466"/>
      <c r="E652" s="466"/>
      <c r="F652" s="462"/>
      <c r="G652" s="466"/>
    </row>
    <row r="653" spans="4:7" s="416" customFormat="1" x14ac:dyDescent="0.25">
      <c r="D653" s="466"/>
      <c r="E653" s="466"/>
      <c r="F653" s="462"/>
      <c r="G653" s="466"/>
    </row>
    <row r="654" spans="4:7" s="416" customFormat="1" x14ac:dyDescent="0.25">
      <c r="D654" s="466"/>
      <c r="E654" s="466"/>
      <c r="F654" s="462"/>
      <c r="G654" s="466"/>
    </row>
    <row r="655" spans="4:7" s="416" customFormat="1" x14ac:dyDescent="0.25">
      <c r="D655" s="466"/>
      <c r="E655" s="466"/>
      <c r="F655" s="462"/>
      <c r="G655" s="466"/>
    </row>
    <row r="656" spans="4:7" s="416" customFormat="1" x14ac:dyDescent="0.25">
      <c r="D656" s="466"/>
      <c r="E656" s="466"/>
      <c r="F656" s="462"/>
      <c r="G656" s="466"/>
    </row>
    <row r="657" spans="4:7" s="416" customFormat="1" x14ac:dyDescent="0.25">
      <c r="D657" s="466"/>
      <c r="E657" s="466"/>
      <c r="F657" s="462"/>
      <c r="G657" s="466"/>
    </row>
    <row r="658" spans="4:7" s="416" customFormat="1" x14ac:dyDescent="0.25">
      <c r="D658" s="466"/>
      <c r="E658" s="466"/>
      <c r="F658" s="462"/>
      <c r="G658" s="466"/>
    </row>
    <row r="659" spans="4:7" s="416" customFormat="1" x14ac:dyDescent="0.25">
      <c r="D659" s="466"/>
      <c r="E659" s="466"/>
      <c r="F659" s="462"/>
      <c r="G659" s="466"/>
    </row>
    <row r="660" spans="4:7" s="416" customFormat="1" x14ac:dyDescent="0.25">
      <c r="D660" s="466"/>
      <c r="E660" s="466"/>
      <c r="F660" s="462"/>
      <c r="G660" s="466"/>
    </row>
    <row r="661" spans="4:7" s="416" customFormat="1" x14ac:dyDescent="0.25">
      <c r="D661" s="466"/>
      <c r="E661" s="466"/>
      <c r="F661" s="462"/>
      <c r="G661" s="466"/>
    </row>
    <row r="662" spans="4:7" s="416" customFormat="1" x14ac:dyDescent="0.25">
      <c r="D662" s="466"/>
      <c r="E662" s="466"/>
      <c r="F662" s="462"/>
      <c r="G662" s="466"/>
    </row>
    <row r="663" spans="4:7" s="416" customFormat="1" x14ac:dyDescent="0.25">
      <c r="D663" s="466"/>
      <c r="E663" s="466"/>
      <c r="F663" s="462"/>
      <c r="G663" s="466"/>
    </row>
    <row r="664" spans="4:7" s="416" customFormat="1" x14ac:dyDescent="0.25">
      <c r="D664" s="466"/>
      <c r="E664" s="466"/>
      <c r="F664" s="462"/>
      <c r="G664" s="466"/>
    </row>
    <row r="665" spans="4:7" s="416" customFormat="1" x14ac:dyDescent="0.25">
      <c r="D665" s="466"/>
      <c r="E665" s="466"/>
      <c r="F665" s="462"/>
      <c r="G665" s="466"/>
    </row>
    <row r="666" spans="4:7" s="416" customFormat="1" x14ac:dyDescent="0.25">
      <c r="D666" s="466"/>
      <c r="E666" s="466"/>
      <c r="F666" s="462"/>
      <c r="G666" s="466"/>
    </row>
    <row r="667" spans="4:7" s="416" customFormat="1" x14ac:dyDescent="0.25">
      <c r="D667" s="466"/>
      <c r="E667" s="466"/>
      <c r="F667" s="462"/>
      <c r="G667" s="466"/>
    </row>
    <row r="668" spans="4:7" s="416" customFormat="1" x14ac:dyDescent="0.25">
      <c r="D668" s="466"/>
      <c r="E668" s="466"/>
      <c r="F668" s="462"/>
      <c r="G668" s="466"/>
    </row>
    <row r="669" spans="4:7" s="416" customFormat="1" x14ac:dyDescent="0.25">
      <c r="D669" s="466"/>
      <c r="E669" s="466"/>
      <c r="F669" s="462"/>
      <c r="G669" s="466"/>
    </row>
    <row r="670" spans="4:7" s="416" customFormat="1" x14ac:dyDescent="0.25">
      <c r="D670" s="466"/>
      <c r="E670" s="466"/>
      <c r="F670" s="462"/>
      <c r="G670" s="466"/>
    </row>
    <row r="671" spans="4:7" s="416" customFormat="1" x14ac:dyDescent="0.25">
      <c r="D671" s="466"/>
      <c r="E671" s="466"/>
      <c r="F671" s="462"/>
      <c r="G671" s="466"/>
    </row>
    <row r="672" spans="4:7" s="416" customFormat="1" x14ac:dyDescent="0.25">
      <c r="D672" s="466"/>
      <c r="E672" s="466"/>
      <c r="F672" s="462"/>
      <c r="G672" s="466"/>
    </row>
    <row r="673" spans="4:7" s="416" customFormat="1" x14ac:dyDescent="0.25">
      <c r="D673" s="466"/>
      <c r="E673" s="466"/>
      <c r="F673" s="462"/>
      <c r="G673" s="466"/>
    </row>
    <row r="674" spans="4:7" s="416" customFormat="1" x14ac:dyDescent="0.25">
      <c r="D674" s="466"/>
      <c r="E674" s="466"/>
      <c r="F674" s="462"/>
      <c r="G674" s="466"/>
    </row>
    <row r="675" spans="4:7" s="416" customFormat="1" x14ac:dyDescent="0.25">
      <c r="D675" s="466"/>
      <c r="E675" s="466"/>
      <c r="F675" s="462"/>
      <c r="G675" s="466"/>
    </row>
    <row r="676" spans="4:7" s="416" customFormat="1" x14ac:dyDescent="0.25">
      <c r="D676" s="466"/>
      <c r="E676" s="466"/>
      <c r="F676" s="462"/>
      <c r="G676" s="466"/>
    </row>
    <row r="677" spans="4:7" s="416" customFormat="1" x14ac:dyDescent="0.25">
      <c r="D677" s="466"/>
      <c r="E677" s="466"/>
      <c r="F677" s="462"/>
      <c r="G677" s="466"/>
    </row>
    <row r="678" spans="4:7" s="416" customFormat="1" x14ac:dyDescent="0.25">
      <c r="D678" s="466"/>
      <c r="E678" s="466"/>
      <c r="F678" s="462"/>
      <c r="G678" s="466"/>
    </row>
    <row r="679" spans="4:7" s="416" customFormat="1" x14ac:dyDescent="0.25">
      <c r="D679" s="466"/>
      <c r="E679" s="466"/>
      <c r="F679" s="462"/>
      <c r="G679" s="466"/>
    </row>
    <row r="680" spans="4:7" s="416" customFormat="1" x14ac:dyDescent="0.25">
      <c r="D680" s="466"/>
      <c r="E680" s="466"/>
      <c r="F680" s="462"/>
      <c r="G680" s="466"/>
    </row>
    <row r="681" spans="4:7" s="416" customFormat="1" x14ac:dyDescent="0.25">
      <c r="D681" s="466"/>
      <c r="E681" s="466"/>
      <c r="F681" s="462"/>
      <c r="G681" s="466"/>
    </row>
    <row r="682" spans="4:7" s="416" customFormat="1" x14ac:dyDescent="0.25">
      <c r="D682" s="466"/>
      <c r="E682" s="466"/>
      <c r="F682" s="462"/>
      <c r="G682" s="466"/>
    </row>
    <row r="683" spans="4:7" s="416" customFormat="1" x14ac:dyDescent="0.25">
      <c r="D683" s="466"/>
      <c r="E683" s="466"/>
      <c r="F683" s="462"/>
      <c r="G683" s="466"/>
    </row>
    <row r="684" spans="4:7" s="416" customFormat="1" x14ac:dyDescent="0.25">
      <c r="D684" s="466"/>
      <c r="E684" s="466"/>
      <c r="F684" s="462"/>
      <c r="G684" s="466"/>
    </row>
    <row r="685" spans="4:7" s="416" customFormat="1" x14ac:dyDescent="0.25">
      <c r="D685" s="466"/>
      <c r="E685" s="466"/>
      <c r="F685" s="462"/>
      <c r="G685" s="466"/>
    </row>
    <row r="686" spans="4:7" s="416" customFormat="1" x14ac:dyDescent="0.25">
      <c r="D686" s="466"/>
      <c r="E686" s="466"/>
      <c r="F686" s="462"/>
      <c r="G686" s="466"/>
    </row>
    <row r="687" spans="4:7" s="416" customFormat="1" x14ac:dyDescent="0.25">
      <c r="D687" s="466"/>
      <c r="E687" s="466"/>
      <c r="F687" s="462"/>
      <c r="G687" s="466"/>
    </row>
    <row r="688" spans="4:7" s="416" customFormat="1" x14ac:dyDescent="0.25">
      <c r="D688" s="466"/>
      <c r="E688" s="466"/>
      <c r="F688" s="462"/>
      <c r="G688" s="466"/>
    </row>
    <row r="689" spans="4:7" s="416" customFormat="1" x14ac:dyDescent="0.25">
      <c r="D689" s="466"/>
      <c r="E689" s="466"/>
      <c r="F689" s="462"/>
      <c r="G689" s="466"/>
    </row>
    <row r="690" spans="4:7" s="416" customFormat="1" x14ac:dyDescent="0.25">
      <c r="D690" s="466"/>
      <c r="E690" s="466"/>
      <c r="F690" s="462"/>
      <c r="G690" s="466"/>
    </row>
    <row r="691" spans="4:7" s="416" customFormat="1" x14ac:dyDescent="0.25">
      <c r="D691" s="466"/>
      <c r="E691" s="466"/>
      <c r="F691" s="462"/>
      <c r="G691" s="466"/>
    </row>
    <row r="692" spans="4:7" s="416" customFormat="1" x14ac:dyDescent="0.25">
      <c r="D692" s="466"/>
      <c r="E692" s="466"/>
      <c r="F692" s="462"/>
      <c r="G692" s="466"/>
    </row>
    <row r="693" spans="4:7" s="416" customFormat="1" x14ac:dyDescent="0.25">
      <c r="D693" s="466"/>
      <c r="E693" s="466"/>
      <c r="F693" s="462"/>
      <c r="G693" s="466"/>
    </row>
    <row r="694" spans="4:7" s="416" customFormat="1" x14ac:dyDescent="0.25">
      <c r="D694" s="466"/>
      <c r="E694" s="466"/>
      <c r="F694" s="462"/>
      <c r="G694" s="466"/>
    </row>
    <row r="695" spans="4:7" s="416" customFormat="1" x14ac:dyDescent="0.25">
      <c r="D695" s="466"/>
      <c r="E695" s="466"/>
      <c r="F695" s="462"/>
      <c r="G695" s="466"/>
    </row>
    <row r="696" spans="4:7" s="416" customFormat="1" x14ac:dyDescent="0.25">
      <c r="D696" s="466"/>
      <c r="E696" s="466"/>
      <c r="F696" s="462"/>
      <c r="G696" s="466"/>
    </row>
    <row r="697" spans="4:7" s="416" customFormat="1" x14ac:dyDescent="0.25">
      <c r="D697" s="466"/>
      <c r="E697" s="466"/>
      <c r="F697" s="462"/>
      <c r="G697" s="466"/>
    </row>
    <row r="698" spans="4:7" s="416" customFormat="1" x14ac:dyDescent="0.25">
      <c r="D698" s="466"/>
      <c r="E698" s="466"/>
      <c r="F698" s="462"/>
      <c r="G698" s="466"/>
    </row>
    <row r="699" spans="4:7" s="416" customFormat="1" x14ac:dyDescent="0.25">
      <c r="D699" s="466"/>
      <c r="E699" s="466"/>
      <c r="F699" s="462"/>
      <c r="G699" s="466"/>
    </row>
    <row r="700" spans="4:7" s="416" customFormat="1" x14ac:dyDescent="0.25">
      <c r="D700" s="466"/>
      <c r="E700" s="466"/>
      <c r="F700" s="462"/>
      <c r="G700" s="466"/>
    </row>
    <row r="701" spans="4:7" s="416" customFormat="1" x14ac:dyDescent="0.25">
      <c r="D701" s="466"/>
      <c r="E701" s="466"/>
      <c r="F701" s="462"/>
      <c r="G701" s="466"/>
    </row>
    <row r="702" spans="4:7" s="416" customFormat="1" x14ac:dyDescent="0.25">
      <c r="D702" s="466"/>
      <c r="E702" s="466"/>
      <c r="F702" s="462"/>
      <c r="G702" s="466"/>
    </row>
    <row r="703" spans="4:7" s="416" customFormat="1" x14ac:dyDescent="0.25">
      <c r="D703" s="466"/>
      <c r="E703" s="466"/>
      <c r="F703" s="462"/>
      <c r="G703" s="466"/>
    </row>
    <row r="704" spans="4:7" s="416" customFormat="1" x14ac:dyDescent="0.25">
      <c r="D704" s="466"/>
      <c r="E704" s="466"/>
      <c r="F704" s="462"/>
      <c r="G704" s="466"/>
    </row>
    <row r="705" spans="4:7" s="416" customFormat="1" x14ac:dyDescent="0.25">
      <c r="D705" s="466"/>
      <c r="E705" s="466"/>
      <c r="F705" s="462"/>
      <c r="G705" s="466"/>
    </row>
    <row r="706" spans="4:7" s="416" customFormat="1" x14ac:dyDescent="0.25">
      <c r="D706" s="466"/>
      <c r="E706" s="466"/>
      <c r="F706" s="462"/>
      <c r="G706" s="466"/>
    </row>
    <row r="707" spans="4:7" s="416" customFormat="1" x14ac:dyDescent="0.25">
      <c r="D707" s="466"/>
      <c r="E707" s="466"/>
      <c r="F707" s="462"/>
      <c r="G707" s="466"/>
    </row>
    <row r="708" spans="4:7" s="416" customFormat="1" x14ac:dyDescent="0.25">
      <c r="D708" s="466"/>
      <c r="E708" s="466"/>
      <c r="F708" s="462"/>
      <c r="G708" s="466"/>
    </row>
    <row r="709" spans="4:7" s="416" customFormat="1" x14ac:dyDescent="0.25">
      <c r="D709" s="466"/>
      <c r="E709" s="466"/>
      <c r="F709" s="462"/>
      <c r="G709" s="466"/>
    </row>
    <row r="710" spans="4:7" s="416" customFormat="1" x14ac:dyDescent="0.25">
      <c r="D710" s="466"/>
      <c r="E710" s="466"/>
      <c r="F710" s="462"/>
      <c r="G710" s="466"/>
    </row>
    <row r="711" spans="4:7" s="416" customFormat="1" x14ac:dyDescent="0.25">
      <c r="D711" s="466"/>
      <c r="E711" s="466"/>
      <c r="F711" s="462"/>
      <c r="G711" s="466"/>
    </row>
    <row r="712" spans="4:7" s="416" customFormat="1" x14ac:dyDescent="0.25">
      <c r="D712" s="466"/>
      <c r="E712" s="466"/>
      <c r="F712" s="462"/>
      <c r="G712" s="466"/>
    </row>
    <row r="713" spans="4:7" s="416" customFormat="1" x14ac:dyDescent="0.25">
      <c r="D713" s="466"/>
      <c r="E713" s="466"/>
      <c r="F713" s="462"/>
      <c r="G713" s="466"/>
    </row>
    <row r="714" spans="4:7" s="416" customFormat="1" x14ac:dyDescent="0.25">
      <c r="D714" s="466"/>
      <c r="E714" s="466"/>
      <c r="F714" s="462"/>
      <c r="G714" s="466"/>
    </row>
    <row r="715" spans="4:7" s="416" customFormat="1" x14ac:dyDescent="0.25">
      <c r="D715" s="466"/>
      <c r="E715" s="466"/>
      <c r="F715" s="462"/>
      <c r="G715" s="466"/>
    </row>
    <row r="716" spans="4:7" s="416" customFormat="1" x14ac:dyDescent="0.25">
      <c r="D716" s="466"/>
      <c r="E716" s="466"/>
      <c r="F716" s="462"/>
      <c r="G716" s="466"/>
    </row>
    <row r="717" spans="4:7" s="416" customFormat="1" x14ac:dyDescent="0.25">
      <c r="D717" s="466"/>
      <c r="E717" s="466"/>
      <c r="F717" s="462"/>
      <c r="G717" s="466"/>
    </row>
    <row r="718" spans="4:7" s="416" customFormat="1" x14ac:dyDescent="0.25">
      <c r="D718" s="466"/>
      <c r="E718" s="466"/>
      <c r="F718" s="462"/>
      <c r="G718" s="466"/>
    </row>
    <row r="719" spans="4:7" s="416" customFormat="1" x14ac:dyDescent="0.25">
      <c r="D719" s="466"/>
      <c r="E719" s="466"/>
      <c r="F719" s="462"/>
      <c r="G719" s="466"/>
    </row>
    <row r="720" spans="4:7" s="416" customFormat="1" x14ac:dyDescent="0.25">
      <c r="D720" s="466"/>
      <c r="E720" s="466"/>
      <c r="F720" s="462"/>
      <c r="G720" s="466"/>
    </row>
    <row r="721" spans="4:7" s="416" customFormat="1" x14ac:dyDescent="0.25">
      <c r="D721" s="466"/>
      <c r="E721" s="466"/>
      <c r="F721" s="462"/>
      <c r="G721" s="466"/>
    </row>
    <row r="722" spans="4:7" s="416" customFormat="1" x14ac:dyDescent="0.25">
      <c r="D722" s="466"/>
      <c r="E722" s="466"/>
      <c r="F722" s="462"/>
      <c r="G722" s="466"/>
    </row>
    <row r="723" spans="4:7" s="416" customFormat="1" x14ac:dyDescent="0.25">
      <c r="D723" s="466"/>
      <c r="E723" s="466"/>
      <c r="F723" s="462"/>
      <c r="G723" s="466"/>
    </row>
    <row r="724" spans="4:7" s="416" customFormat="1" x14ac:dyDescent="0.25">
      <c r="D724" s="466"/>
      <c r="E724" s="466"/>
      <c r="F724" s="462"/>
      <c r="G724" s="466"/>
    </row>
    <row r="725" spans="4:7" s="416" customFormat="1" x14ac:dyDescent="0.25">
      <c r="D725" s="466"/>
      <c r="E725" s="466"/>
      <c r="F725" s="462"/>
      <c r="G725" s="466"/>
    </row>
    <row r="726" spans="4:7" s="416" customFormat="1" x14ac:dyDescent="0.25">
      <c r="D726" s="466"/>
      <c r="E726" s="466"/>
      <c r="F726" s="462"/>
      <c r="G726" s="466"/>
    </row>
    <row r="727" spans="4:7" s="416" customFormat="1" x14ac:dyDescent="0.25">
      <c r="D727" s="466"/>
      <c r="E727" s="466"/>
      <c r="F727" s="462"/>
      <c r="G727" s="466"/>
    </row>
    <row r="728" spans="4:7" s="416" customFormat="1" x14ac:dyDescent="0.25">
      <c r="D728" s="466"/>
      <c r="E728" s="466"/>
      <c r="F728" s="462"/>
      <c r="G728" s="466"/>
    </row>
    <row r="729" spans="4:7" s="416" customFormat="1" x14ac:dyDescent="0.25">
      <c r="D729" s="466"/>
      <c r="E729" s="466"/>
      <c r="F729" s="462"/>
      <c r="G729" s="466"/>
    </row>
    <row r="730" spans="4:7" s="416" customFormat="1" x14ac:dyDescent="0.25">
      <c r="D730" s="466"/>
      <c r="E730" s="466"/>
      <c r="F730" s="462"/>
      <c r="G730" s="466"/>
    </row>
    <row r="731" spans="4:7" s="416" customFormat="1" x14ac:dyDescent="0.25">
      <c r="D731" s="466"/>
      <c r="E731" s="466"/>
      <c r="F731" s="462"/>
      <c r="G731" s="466"/>
    </row>
    <row r="732" spans="4:7" s="416" customFormat="1" x14ac:dyDescent="0.25">
      <c r="D732" s="466"/>
      <c r="E732" s="466"/>
      <c r="F732" s="462"/>
      <c r="G732" s="466"/>
    </row>
    <row r="733" spans="4:7" s="416" customFormat="1" x14ac:dyDescent="0.25">
      <c r="D733" s="466"/>
      <c r="E733" s="466"/>
      <c r="F733" s="462"/>
      <c r="G733" s="466"/>
    </row>
    <row r="734" spans="4:7" s="416" customFormat="1" x14ac:dyDescent="0.25">
      <c r="D734" s="466"/>
      <c r="E734" s="466"/>
      <c r="F734" s="462"/>
      <c r="G734" s="466"/>
    </row>
    <row r="735" spans="4:7" s="416" customFormat="1" x14ac:dyDescent="0.25">
      <c r="D735" s="466"/>
      <c r="E735" s="466"/>
      <c r="F735" s="462"/>
      <c r="G735" s="466"/>
    </row>
    <row r="736" spans="4:7" s="416" customFormat="1" x14ac:dyDescent="0.25">
      <c r="D736" s="466"/>
      <c r="E736" s="466"/>
      <c r="F736" s="462"/>
      <c r="G736" s="466"/>
    </row>
    <row r="737" spans="4:7" s="416" customFormat="1" x14ac:dyDescent="0.25">
      <c r="D737" s="466"/>
      <c r="E737" s="466"/>
      <c r="F737" s="462"/>
      <c r="G737" s="466"/>
    </row>
    <row r="738" spans="4:7" s="416" customFormat="1" x14ac:dyDescent="0.25">
      <c r="D738" s="466"/>
      <c r="E738" s="466"/>
      <c r="F738" s="462"/>
      <c r="G738" s="466"/>
    </row>
    <row r="739" spans="4:7" s="416" customFormat="1" x14ac:dyDescent="0.25">
      <c r="D739" s="466"/>
      <c r="E739" s="466"/>
      <c r="F739" s="462"/>
      <c r="G739" s="466"/>
    </row>
    <row r="740" spans="4:7" s="416" customFormat="1" x14ac:dyDescent="0.25">
      <c r="D740" s="466"/>
      <c r="E740" s="466"/>
      <c r="F740" s="462"/>
      <c r="G740" s="466"/>
    </row>
    <row r="741" spans="4:7" s="416" customFormat="1" x14ac:dyDescent="0.25">
      <c r="D741" s="466"/>
      <c r="E741" s="466"/>
      <c r="F741" s="462"/>
      <c r="G741" s="466"/>
    </row>
    <row r="742" spans="4:7" s="416" customFormat="1" x14ac:dyDescent="0.25">
      <c r="D742" s="466"/>
      <c r="E742" s="466"/>
      <c r="F742" s="462"/>
      <c r="G742" s="466"/>
    </row>
    <row r="743" spans="4:7" s="416" customFormat="1" x14ac:dyDescent="0.25">
      <c r="D743" s="466"/>
      <c r="E743" s="466"/>
      <c r="F743" s="462"/>
      <c r="G743" s="466"/>
    </row>
    <row r="744" spans="4:7" s="416" customFormat="1" x14ac:dyDescent="0.25">
      <c r="D744" s="466"/>
      <c r="E744" s="466"/>
      <c r="F744" s="462"/>
      <c r="G744" s="466"/>
    </row>
    <row r="745" spans="4:7" s="416" customFormat="1" x14ac:dyDescent="0.25">
      <c r="D745" s="466"/>
      <c r="E745" s="466"/>
      <c r="F745" s="462"/>
      <c r="G745" s="466"/>
    </row>
    <row r="746" spans="4:7" s="416" customFormat="1" x14ac:dyDescent="0.25">
      <c r="D746" s="466"/>
      <c r="E746" s="466"/>
      <c r="F746" s="462"/>
      <c r="G746" s="466"/>
    </row>
    <row r="747" spans="4:7" s="416" customFormat="1" x14ac:dyDescent="0.25">
      <c r="D747" s="466"/>
      <c r="E747" s="466"/>
      <c r="F747" s="462"/>
      <c r="G747" s="466"/>
    </row>
    <row r="748" spans="4:7" s="416" customFormat="1" x14ac:dyDescent="0.25">
      <c r="D748" s="466"/>
      <c r="E748" s="466"/>
      <c r="F748" s="462"/>
      <c r="G748" s="466"/>
    </row>
    <row r="749" spans="4:7" s="416" customFormat="1" x14ac:dyDescent="0.25">
      <c r="D749" s="466"/>
      <c r="E749" s="466"/>
      <c r="F749" s="462"/>
      <c r="G749" s="466"/>
    </row>
    <row r="750" spans="4:7" s="416" customFormat="1" x14ac:dyDescent="0.25">
      <c r="D750" s="466"/>
      <c r="E750" s="466"/>
      <c r="F750" s="462"/>
      <c r="G750" s="466"/>
    </row>
    <row r="751" spans="4:7" s="416" customFormat="1" x14ac:dyDescent="0.25">
      <c r="D751" s="466"/>
      <c r="E751" s="466"/>
      <c r="F751" s="462"/>
      <c r="G751" s="466"/>
    </row>
    <row r="752" spans="4:7" s="416" customFormat="1" x14ac:dyDescent="0.25">
      <c r="D752" s="466"/>
      <c r="E752" s="466"/>
      <c r="F752" s="462"/>
      <c r="G752" s="466"/>
    </row>
    <row r="753" spans="4:7" s="416" customFormat="1" x14ac:dyDescent="0.25">
      <c r="D753" s="466"/>
      <c r="E753" s="466"/>
      <c r="F753" s="462"/>
      <c r="G753" s="466"/>
    </row>
    <row r="754" spans="4:7" s="416" customFormat="1" x14ac:dyDescent="0.25">
      <c r="D754" s="466"/>
      <c r="E754" s="466"/>
      <c r="F754" s="462"/>
      <c r="G754" s="466"/>
    </row>
    <row r="755" spans="4:7" s="416" customFormat="1" x14ac:dyDescent="0.25">
      <c r="D755" s="466"/>
      <c r="E755" s="466"/>
      <c r="F755" s="462"/>
      <c r="G755" s="466"/>
    </row>
    <row r="756" spans="4:7" s="416" customFormat="1" x14ac:dyDescent="0.25">
      <c r="D756" s="466"/>
      <c r="E756" s="466"/>
      <c r="F756" s="462"/>
      <c r="G756" s="466"/>
    </row>
    <row r="757" spans="4:7" s="416" customFormat="1" x14ac:dyDescent="0.25">
      <c r="D757" s="466"/>
      <c r="E757" s="466"/>
      <c r="F757" s="462"/>
      <c r="G757" s="466"/>
    </row>
    <row r="758" spans="4:7" s="416" customFormat="1" x14ac:dyDescent="0.25">
      <c r="D758" s="466"/>
      <c r="E758" s="466"/>
      <c r="F758" s="462"/>
      <c r="G758" s="466"/>
    </row>
    <row r="759" spans="4:7" s="416" customFormat="1" x14ac:dyDescent="0.25">
      <c r="D759" s="466"/>
      <c r="E759" s="466"/>
      <c r="F759" s="462"/>
      <c r="G759" s="466"/>
    </row>
    <row r="760" spans="4:7" s="416" customFormat="1" x14ac:dyDescent="0.25">
      <c r="D760" s="466"/>
      <c r="E760" s="466"/>
      <c r="F760" s="462"/>
      <c r="G760" s="466"/>
    </row>
    <row r="761" spans="4:7" s="416" customFormat="1" x14ac:dyDescent="0.25">
      <c r="D761" s="466"/>
      <c r="E761" s="466"/>
      <c r="F761" s="462"/>
      <c r="G761" s="466"/>
    </row>
    <row r="762" spans="4:7" s="416" customFormat="1" x14ac:dyDescent="0.25">
      <c r="D762" s="466"/>
      <c r="E762" s="466"/>
      <c r="F762" s="462"/>
      <c r="G762" s="466"/>
    </row>
    <row r="763" spans="4:7" s="416" customFormat="1" x14ac:dyDescent="0.25">
      <c r="D763" s="466"/>
      <c r="E763" s="466"/>
      <c r="F763" s="462"/>
      <c r="G763" s="466"/>
    </row>
    <row r="764" spans="4:7" s="416" customFormat="1" x14ac:dyDescent="0.25">
      <c r="D764" s="466"/>
      <c r="E764" s="466"/>
      <c r="F764" s="462"/>
      <c r="G764" s="466"/>
    </row>
    <row r="765" spans="4:7" s="416" customFormat="1" x14ac:dyDescent="0.25">
      <c r="D765" s="466"/>
      <c r="E765" s="466"/>
      <c r="F765" s="462"/>
      <c r="G765" s="466"/>
    </row>
    <row r="766" spans="4:7" s="416" customFormat="1" x14ac:dyDescent="0.25">
      <c r="D766" s="466"/>
      <c r="E766" s="466"/>
      <c r="F766" s="462"/>
      <c r="G766" s="466"/>
    </row>
    <row r="767" spans="4:7" s="416" customFormat="1" x14ac:dyDescent="0.25">
      <c r="D767" s="466"/>
      <c r="E767" s="466"/>
      <c r="F767" s="462"/>
      <c r="G767" s="466"/>
    </row>
    <row r="768" spans="4:7" s="416" customFormat="1" x14ac:dyDescent="0.25">
      <c r="D768" s="466"/>
      <c r="E768" s="466"/>
      <c r="F768" s="462"/>
      <c r="G768" s="466"/>
    </row>
    <row r="769" spans="4:7" s="416" customFormat="1" x14ac:dyDescent="0.25">
      <c r="D769" s="466"/>
      <c r="E769" s="466"/>
      <c r="F769" s="462"/>
      <c r="G769" s="466"/>
    </row>
    <row r="770" spans="4:7" s="416" customFormat="1" x14ac:dyDescent="0.25">
      <c r="D770" s="466"/>
      <c r="E770" s="466"/>
      <c r="F770" s="462"/>
      <c r="G770" s="466"/>
    </row>
    <row r="771" spans="4:7" s="416" customFormat="1" x14ac:dyDescent="0.25">
      <c r="D771" s="466"/>
      <c r="E771" s="466"/>
      <c r="F771" s="462"/>
      <c r="G771" s="466"/>
    </row>
    <row r="772" spans="4:7" s="416" customFormat="1" x14ac:dyDescent="0.25">
      <c r="D772" s="466"/>
      <c r="E772" s="466"/>
      <c r="F772" s="462"/>
      <c r="G772" s="466"/>
    </row>
    <row r="773" spans="4:7" s="416" customFormat="1" x14ac:dyDescent="0.25">
      <c r="D773" s="466"/>
      <c r="E773" s="466"/>
      <c r="F773" s="462"/>
      <c r="G773" s="466"/>
    </row>
    <row r="774" spans="4:7" s="416" customFormat="1" x14ac:dyDescent="0.25">
      <c r="D774" s="466"/>
      <c r="E774" s="466"/>
      <c r="F774" s="462"/>
      <c r="G774" s="466"/>
    </row>
    <row r="775" spans="4:7" s="416" customFormat="1" x14ac:dyDescent="0.25">
      <c r="D775" s="466"/>
      <c r="E775" s="466"/>
      <c r="F775" s="462"/>
      <c r="G775" s="466"/>
    </row>
    <row r="776" spans="4:7" s="416" customFormat="1" x14ac:dyDescent="0.25">
      <c r="D776" s="466"/>
      <c r="E776" s="466"/>
      <c r="F776" s="462"/>
      <c r="G776" s="466"/>
    </row>
    <row r="777" spans="4:7" s="416" customFormat="1" x14ac:dyDescent="0.25">
      <c r="D777" s="466"/>
      <c r="E777" s="466"/>
      <c r="F777" s="462"/>
      <c r="G777" s="466"/>
    </row>
    <row r="778" spans="4:7" s="416" customFormat="1" x14ac:dyDescent="0.25">
      <c r="D778" s="466"/>
      <c r="E778" s="466"/>
      <c r="F778" s="462"/>
      <c r="G778" s="466"/>
    </row>
    <row r="779" spans="4:7" s="416" customFormat="1" x14ac:dyDescent="0.25">
      <c r="D779" s="466"/>
      <c r="E779" s="466"/>
      <c r="F779" s="462"/>
      <c r="G779" s="466"/>
    </row>
    <row r="780" spans="4:7" s="416" customFormat="1" x14ac:dyDescent="0.25">
      <c r="D780" s="466"/>
      <c r="E780" s="466"/>
      <c r="F780" s="462"/>
      <c r="G780" s="466"/>
    </row>
    <row r="781" spans="4:7" s="416" customFormat="1" x14ac:dyDescent="0.25">
      <c r="D781" s="466"/>
      <c r="E781" s="466"/>
      <c r="F781" s="462"/>
      <c r="G781" s="466"/>
    </row>
    <row r="782" spans="4:7" s="416" customFormat="1" x14ac:dyDescent="0.25">
      <c r="D782" s="466"/>
      <c r="E782" s="466"/>
      <c r="F782" s="462"/>
      <c r="G782" s="466"/>
    </row>
    <row r="783" spans="4:7" s="416" customFormat="1" x14ac:dyDescent="0.25">
      <c r="D783" s="466"/>
      <c r="E783" s="466"/>
      <c r="F783" s="462"/>
      <c r="G783" s="466"/>
    </row>
    <row r="784" spans="4:7" s="416" customFormat="1" x14ac:dyDescent="0.25">
      <c r="D784" s="466"/>
      <c r="E784" s="466"/>
      <c r="F784" s="462"/>
      <c r="G784" s="466"/>
    </row>
    <row r="785" spans="4:7" s="416" customFormat="1" x14ac:dyDescent="0.25">
      <c r="D785" s="466"/>
      <c r="E785" s="466"/>
      <c r="F785" s="462"/>
      <c r="G785" s="466"/>
    </row>
    <row r="786" spans="4:7" s="416" customFormat="1" x14ac:dyDescent="0.25">
      <c r="D786" s="466"/>
      <c r="E786" s="466"/>
      <c r="F786" s="462"/>
      <c r="G786" s="466"/>
    </row>
    <row r="787" spans="4:7" s="416" customFormat="1" x14ac:dyDescent="0.25">
      <c r="D787" s="466"/>
      <c r="E787" s="466"/>
      <c r="F787" s="462"/>
      <c r="G787" s="466"/>
    </row>
    <row r="788" spans="4:7" s="416" customFormat="1" x14ac:dyDescent="0.25">
      <c r="D788" s="466"/>
      <c r="E788" s="466"/>
      <c r="F788" s="462"/>
      <c r="G788" s="466"/>
    </row>
    <row r="789" spans="4:7" s="416" customFormat="1" x14ac:dyDescent="0.25">
      <c r="D789" s="466"/>
      <c r="E789" s="466"/>
      <c r="F789" s="462"/>
      <c r="G789" s="466"/>
    </row>
    <row r="790" spans="4:7" s="416" customFormat="1" x14ac:dyDescent="0.25">
      <c r="D790" s="466"/>
      <c r="E790" s="466"/>
      <c r="F790" s="462"/>
      <c r="G790" s="466"/>
    </row>
    <row r="791" spans="4:7" s="416" customFormat="1" x14ac:dyDescent="0.25">
      <c r="D791" s="466"/>
      <c r="E791" s="466"/>
      <c r="F791" s="462"/>
      <c r="G791" s="466"/>
    </row>
    <row r="792" spans="4:7" s="416" customFormat="1" x14ac:dyDescent="0.25">
      <c r="D792" s="466"/>
      <c r="E792" s="466"/>
      <c r="F792" s="462"/>
      <c r="G792" s="466"/>
    </row>
    <row r="793" spans="4:7" s="416" customFormat="1" x14ac:dyDescent="0.25">
      <c r="D793" s="466"/>
      <c r="E793" s="466"/>
      <c r="F793" s="462"/>
      <c r="G793" s="466"/>
    </row>
    <row r="794" spans="4:7" s="416" customFormat="1" x14ac:dyDescent="0.25">
      <c r="D794" s="466"/>
      <c r="E794" s="466"/>
      <c r="F794" s="462"/>
      <c r="G794" s="466"/>
    </row>
    <row r="795" spans="4:7" s="416" customFormat="1" x14ac:dyDescent="0.25">
      <c r="D795" s="466"/>
      <c r="E795" s="466"/>
      <c r="F795" s="462"/>
      <c r="G795" s="466"/>
    </row>
    <row r="796" spans="4:7" s="416" customFormat="1" x14ac:dyDescent="0.25">
      <c r="D796" s="466"/>
      <c r="E796" s="466"/>
      <c r="F796" s="462"/>
      <c r="G796" s="466"/>
    </row>
    <row r="797" spans="4:7" s="416" customFormat="1" x14ac:dyDescent="0.25">
      <c r="D797" s="466"/>
      <c r="E797" s="466"/>
      <c r="F797" s="462"/>
      <c r="G797" s="466"/>
    </row>
    <row r="798" spans="4:7" s="416" customFormat="1" x14ac:dyDescent="0.25">
      <c r="D798" s="466"/>
      <c r="E798" s="466"/>
      <c r="F798" s="462"/>
      <c r="G798" s="466"/>
    </row>
    <row r="799" spans="4:7" s="416" customFormat="1" x14ac:dyDescent="0.25">
      <c r="D799" s="466"/>
      <c r="E799" s="466"/>
      <c r="F799" s="462"/>
      <c r="G799" s="466"/>
    </row>
    <row r="800" spans="4:7" s="416" customFormat="1" x14ac:dyDescent="0.25">
      <c r="D800" s="466"/>
      <c r="E800" s="466"/>
      <c r="F800" s="462"/>
      <c r="G800" s="466"/>
    </row>
    <row r="801" spans="4:7" s="416" customFormat="1" x14ac:dyDescent="0.25">
      <c r="D801" s="466"/>
      <c r="E801" s="466"/>
      <c r="F801" s="462"/>
      <c r="G801" s="466"/>
    </row>
    <row r="802" spans="4:7" s="416" customFormat="1" x14ac:dyDescent="0.25">
      <c r="D802" s="466"/>
      <c r="E802" s="466"/>
      <c r="F802" s="462"/>
      <c r="G802" s="466"/>
    </row>
    <row r="803" spans="4:7" s="416" customFormat="1" x14ac:dyDescent="0.25">
      <c r="D803" s="466"/>
      <c r="E803" s="466"/>
      <c r="F803" s="462"/>
      <c r="G803" s="466"/>
    </row>
    <row r="804" spans="4:7" s="416" customFormat="1" x14ac:dyDescent="0.25">
      <c r="D804" s="466"/>
      <c r="E804" s="466"/>
      <c r="F804" s="462"/>
      <c r="G804" s="466"/>
    </row>
    <row r="805" spans="4:7" s="416" customFormat="1" x14ac:dyDescent="0.25">
      <c r="D805" s="466"/>
      <c r="E805" s="466"/>
      <c r="F805" s="462"/>
      <c r="G805" s="466"/>
    </row>
    <row r="806" spans="4:7" s="416" customFormat="1" x14ac:dyDescent="0.25">
      <c r="D806" s="466"/>
      <c r="E806" s="466"/>
      <c r="F806" s="462"/>
      <c r="G806" s="466"/>
    </row>
    <row r="807" spans="4:7" s="416" customFormat="1" x14ac:dyDescent="0.25">
      <c r="D807" s="466"/>
      <c r="E807" s="466"/>
      <c r="F807" s="462"/>
      <c r="G807" s="466"/>
    </row>
    <row r="808" spans="4:7" s="416" customFormat="1" x14ac:dyDescent="0.25">
      <c r="D808" s="466"/>
      <c r="E808" s="466"/>
      <c r="F808" s="462"/>
      <c r="G808" s="466"/>
    </row>
    <row r="809" spans="4:7" s="416" customFormat="1" x14ac:dyDescent="0.25">
      <c r="D809" s="466"/>
      <c r="E809" s="466"/>
      <c r="F809" s="462"/>
      <c r="G809" s="466"/>
    </row>
    <row r="810" spans="4:7" s="416" customFormat="1" x14ac:dyDescent="0.25">
      <c r="D810" s="466"/>
      <c r="E810" s="466"/>
      <c r="F810" s="462"/>
      <c r="G810" s="466"/>
    </row>
    <row r="811" spans="4:7" s="416" customFormat="1" x14ac:dyDescent="0.25">
      <c r="D811" s="466"/>
      <c r="E811" s="466"/>
      <c r="F811" s="462"/>
      <c r="G811" s="466"/>
    </row>
    <row r="812" spans="4:7" s="416" customFormat="1" x14ac:dyDescent="0.25">
      <c r="D812" s="466"/>
      <c r="E812" s="466"/>
      <c r="F812" s="462"/>
      <c r="G812" s="466"/>
    </row>
    <row r="813" spans="4:7" s="416" customFormat="1" x14ac:dyDescent="0.25">
      <c r="D813" s="466"/>
      <c r="E813" s="466"/>
      <c r="F813" s="462"/>
      <c r="G813" s="466"/>
    </row>
    <row r="814" spans="4:7" s="416" customFormat="1" x14ac:dyDescent="0.25">
      <c r="D814" s="466"/>
      <c r="E814" s="466"/>
      <c r="F814" s="462"/>
      <c r="G814" s="466"/>
    </row>
    <row r="815" spans="4:7" s="416" customFormat="1" x14ac:dyDescent="0.25">
      <c r="D815" s="466"/>
      <c r="E815" s="466"/>
      <c r="F815" s="462"/>
      <c r="G815" s="466"/>
    </row>
    <row r="816" spans="4:7" s="416" customFormat="1" x14ac:dyDescent="0.25">
      <c r="D816" s="466"/>
      <c r="E816" s="466"/>
      <c r="F816" s="462"/>
      <c r="G816" s="466"/>
    </row>
    <row r="817" spans="4:7" s="416" customFormat="1" x14ac:dyDescent="0.25">
      <c r="D817" s="466"/>
      <c r="E817" s="466"/>
      <c r="F817" s="462"/>
      <c r="G817" s="466"/>
    </row>
    <row r="818" spans="4:7" s="416" customFormat="1" x14ac:dyDescent="0.25">
      <c r="D818" s="466"/>
      <c r="E818" s="466"/>
      <c r="F818" s="462"/>
      <c r="G818" s="466"/>
    </row>
    <row r="819" spans="4:7" s="416" customFormat="1" x14ac:dyDescent="0.25">
      <c r="D819" s="466"/>
      <c r="E819" s="466"/>
      <c r="F819" s="462"/>
      <c r="G819" s="466"/>
    </row>
    <row r="820" spans="4:7" s="416" customFormat="1" x14ac:dyDescent="0.25">
      <c r="D820" s="466"/>
      <c r="E820" s="466"/>
      <c r="F820" s="462"/>
      <c r="G820" s="466"/>
    </row>
    <row r="821" spans="4:7" s="416" customFormat="1" x14ac:dyDescent="0.25">
      <c r="D821" s="466"/>
      <c r="E821" s="466"/>
      <c r="F821" s="462"/>
      <c r="G821" s="466"/>
    </row>
    <row r="822" spans="4:7" s="416" customFormat="1" x14ac:dyDescent="0.25">
      <c r="D822" s="466"/>
      <c r="E822" s="466"/>
      <c r="F822" s="462"/>
      <c r="G822" s="466"/>
    </row>
    <row r="823" spans="4:7" s="416" customFormat="1" x14ac:dyDescent="0.25">
      <c r="D823" s="466"/>
      <c r="E823" s="466"/>
      <c r="F823" s="462"/>
      <c r="G823" s="466"/>
    </row>
    <row r="824" spans="4:7" s="416" customFormat="1" x14ac:dyDescent="0.25">
      <c r="D824" s="466"/>
      <c r="E824" s="466"/>
      <c r="F824" s="462"/>
      <c r="G824" s="466"/>
    </row>
    <row r="825" spans="4:7" s="416" customFormat="1" x14ac:dyDescent="0.25">
      <c r="D825" s="466"/>
      <c r="E825" s="466"/>
      <c r="F825" s="462"/>
      <c r="G825" s="466"/>
    </row>
    <row r="826" spans="4:7" s="416" customFormat="1" x14ac:dyDescent="0.25">
      <c r="D826" s="466"/>
      <c r="E826" s="466"/>
      <c r="F826" s="462"/>
      <c r="G826" s="466"/>
    </row>
    <row r="827" spans="4:7" s="416" customFormat="1" x14ac:dyDescent="0.25">
      <c r="D827" s="466"/>
      <c r="E827" s="466"/>
      <c r="F827" s="462"/>
      <c r="G827" s="466"/>
    </row>
    <row r="828" spans="4:7" s="416" customFormat="1" x14ac:dyDescent="0.25">
      <c r="D828" s="466"/>
      <c r="E828" s="466"/>
      <c r="F828" s="462"/>
      <c r="G828" s="466"/>
    </row>
    <row r="829" spans="4:7" s="416" customFormat="1" x14ac:dyDescent="0.25">
      <c r="D829" s="466"/>
      <c r="E829" s="466"/>
      <c r="F829" s="462"/>
      <c r="G829" s="466"/>
    </row>
    <row r="830" spans="4:7" s="416" customFormat="1" x14ac:dyDescent="0.25">
      <c r="D830" s="466"/>
      <c r="E830" s="466"/>
      <c r="F830" s="462"/>
      <c r="G830" s="466"/>
    </row>
    <row r="831" spans="4:7" s="416" customFormat="1" x14ac:dyDescent="0.25">
      <c r="D831" s="466"/>
      <c r="E831" s="466"/>
      <c r="F831" s="462"/>
      <c r="G831" s="466"/>
    </row>
    <row r="832" spans="4:7" s="416" customFormat="1" x14ac:dyDescent="0.25">
      <c r="D832" s="466"/>
      <c r="E832" s="466"/>
      <c r="F832" s="462"/>
      <c r="G832" s="466"/>
    </row>
    <row r="833" spans="4:7" s="416" customFormat="1" x14ac:dyDescent="0.25">
      <c r="D833" s="466"/>
      <c r="E833" s="466"/>
      <c r="F833" s="462"/>
      <c r="G833" s="466"/>
    </row>
    <row r="834" spans="4:7" s="416" customFormat="1" x14ac:dyDescent="0.25">
      <c r="D834" s="466"/>
      <c r="E834" s="466"/>
      <c r="F834" s="462"/>
      <c r="G834" s="466"/>
    </row>
    <row r="835" spans="4:7" s="416" customFormat="1" x14ac:dyDescent="0.25">
      <c r="D835" s="466"/>
      <c r="E835" s="466"/>
      <c r="F835" s="462"/>
      <c r="G835" s="466"/>
    </row>
    <row r="836" spans="4:7" s="416" customFormat="1" x14ac:dyDescent="0.25">
      <c r="D836" s="466"/>
      <c r="E836" s="466"/>
      <c r="F836" s="462"/>
      <c r="G836" s="466"/>
    </row>
    <row r="837" spans="4:7" s="416" customFormat="1" x14ac:dyDescent="0.25">
      <c r="D837" s="466"/>
      <c r="E837" s="466"/>
      <c r="F837" s="462"/>
      <c r="G837" s="466"/>
    </row>
    <row r="838" spans="4:7" s="416" customFormat="1" x14ac:dyDescent="0.25">
      <c r="D838" s="466"/>
      <c r="E838" s="466"/>
      <c r="F838" s="462"/>
      <c r="G838" s="466"/>
    </row>
    <row r="839" spans="4:7" s="416" customFormat="1" x14ac:dyDescent="0.25">
      <c r="D839" s="466"/>
      <c r="E839" s="466"/>
      <c r="F839" s="462"/>
      <c r="G839" s="466"/>
    </row>
    <row r="840" spans="4:7" s="416" customFormat="1" x14ac:dyDescent="0.25">
      <c r="D840" s="466"/>
      <c r="E840" s="466"/>
      <c r="F840" s="462"/>
      <c r="G840" s="466"/>
    </row>
    <row r="841" spans="4:7" s="416" customFormat="1" x14ac:dyDescent="0.25">
      <c r="D841" s="466"/>
      <c r="E841" s="466"/>
      <c r="F841" s="462"/>
      <c r="G841" s="466"/>
    </row>
    <row r="842" spans="4:7" s="416" customFormat="1" x14ac:dyDescent="0.25">
      <c r="D842" s="466"/>
      <c r="E842" s="466"/>
      <c r="F842" s="462"/>
      <c r="G842" s="466"/>
    </row>
    <row r="843" spans="4:7" s="416" customFormat="1" x14ac:dyDescent="0.25">
      <c r="D843" s="466"/>
      <c r="E843" s="466"/>
      <c r="F843" s="462"/>
      <c r="G843" s="466"/>
    </row>
    <row r="844" spans="4:7" s="416" customFormat="1" x14ac:dyDescent="0.25">
      <c r="D844" s="466"/>
      <c r="E844" s="466"/>
      <c r="F844" s="462"/>
      <c r="G844" s="466"/>
    </row>
    <row r="845" spans="4:7" s="416" customFormat="1" x14ac:dyDescent="0.25">
      <c r="D845" s="466"/>
      <c r="E845" s="466"/>
      <c r="F845" s="462"/>
      <c r="G845" s="466"/>
    </row>
    <row r="846" spans="4:7" s="416" customFormat="1" x14ac:dyDescent="0.25">
      <c r="D846" s="466"/>
      <c r="E846" s="466"/>
      <c r="F846" s="462"/>
      <c r="G846" s="466"/>
    </row>
    <row r="847" spans="4:7" s="416" customFormat="1" x14ac:dyDescent="0.25">
      <c r="D847" s="466"/>
      <c r="E847" s="466"/>
      <c r="F847" s="462"/>
      <c r="G847" s="466"/>
    </row>
    <row r="848" spans="4:7" s="416" customFormat="1" x14ac:dyDescent="0.25">
      <c r="D848" s="466"/>
      <c r="E848" s="466"/>
      <c r="F848" s="462"/>
      <c r="G848" s="466"/>
    </row>
    <row r="849" spans="4:7" s="416" customFormat="1" x14ac:dyDescent="0.25">
      <c r="D849" s="466"/>
      <c r="E849" s="466"/>
      <c r="F849" s="462"/>
      <c r="G849" s="466"/>
    </row>
    <row r="850" spans="4:7" s="416" customFormat="1" x14ac:dyDescent="0.25">
      <c r="D850" s="466"/>
      <c r="E850" s="466"/>
      <c r="F850" s="462"/>
      <c r="G850" s="466"/>
    </row>
    <row r="851" spans="4:7" s="416" customFormat="1" x14ac:dyDescent="0.25">
      <c r="D851" s="466"/>
      <c r="E851" s="466"/>
      <c r="F851" s="462"/>
      <c r="G851" s="466"/>
    </row>
    <row r="852" spans="4:7" s="416" customFormat="1" x14ac:dyDescent="0.25">
      <c r="D852" s="466"/>
      <c r="E852" s="466"/>
      <c r="F852" s="462"/>
      <c r="G852" s="466"/>
    </row>
    <row r="853" spans="4:7" s="416" customFormat="1" x14ac:dyDescent="0.25">
      <c r="D853" s="466"/>
      <c r="E853" s="466"/>
      <c r="F853" s="462"/>
      <c r="G853" s="466"/>
    </row>
    <row r="854" spans="4:7" s="416" customFormat="1" x14ac:dyDescent="0.25">
      <c r="D854" s="466"/>
      <c r="E854" s="466"/>
      <c r="F854" s="462"/>
      <c r="G854" s="466"/>
    </row>
    <row r="855" spans="4:7" s="416" customFormat="1" x14ac:dyDescent="0.25">
      <c r="D855" s="466"/>
      <c r="E855" s="466"/>
      <c r="F855" s="462"/>
      <c r="G855" s="466"/>
    </row>
    <row r="856" spans="4:7" s="416" customFormat="1" x14ac:dyDescent="0.25">
      <c r="D856" s="466"/>
      <c r="E856" s="466"/>
      <c r="F856" s="462"/>
      <c r="G856" s="466"/>
    </row>
    <row r="857" spans="4:7" s="416" customFormat="1" x14ac:dyDescent="0.25">
      <c r="D857" s="466"/>
      <c r="E857" s="466"/>
      <c r="F857" s="462"/>
      <c r="G857" s="466"/>
    </row>
    <row r="858" spans="4:7" s="416" customFormat="1" x14ac:dyDescent="0.25">
      <c r="D858" s="466"/>
      <c r="E858" s="466"/>
      <c r="F858" s="462"/>
      <c r="G858" s="466"/>
    </row>
    <row r="859" spans="4:7" s="416" customFormat="1" x14ac:dyDescent="0.25">
      <c r="D859" s="466"/>
      <c r="E859" s="466"/>
      <c r="F859" s="462"/>
      <c r="G859" s="466"/>
    </row>
    <row r="860" spans="4:7" s="416" customFormat="1" x14ac:dyDescent="0.25">
      <c r="D860" s="466"/>
      <c r="E860" s="466"/>
      <c r="F860" s="462"/>
      <c r="G860" s="466"/>
    </row>
    <row r="861" spans="4:7" s="416" customFormat="1" x14ac:dyDescent="0.25">
      <c r="D861" s="466"/>
      <c r="E861" s="466"/>
      <c r="F861" s="462"/>
      <c r="G861" s="466"/>
    </row>
    <row r="862" spans="4:7" s="416" customFormat="1" x14ac:dyDescent="0.25">
      <c r="D862" s="466"/>
      <c r="E862" s="466"/>
      <c r="F862" s="462"/>
      <c r="G862" s="466"/>
    </row>
    <row r="863" spans="4:7" s="416" customFormat="1" x14ac:dyDescent="0.25">
      <c r="D863" s="466"/>
      <c r="E863" s="466"/>
      <c r="F863" s="462"/>
      <c r="G863" s="466"/>
    </row>
    <row r="864" spans="4:7" s="416" customFormat="1" x14ac:dyDescent="0.25">
      <c r="D864" s="466"/>
      <c r="E864" s="466"/>
      <c r="F864" s="462"/>
      <c r="G864" s="466"/>
    </row>
    <row r="865" spans="4:7" s="416" customFormat="1" x14ac:dyDescent="0.25">
      <c r="D865" s="466"/>
      <c r="E865" s="466"/>
      <c r="F865" s="462"/>
      <c r="G865" s="466"/>
    </row>
    <row r="866" spans="4:7" s="416" customFormat="1" x14ac:dyDescent="0.25">
      <c r="D866" s="466"/>
      <c r="E866" s="466"/>
      <c r="F866" s="462"/>
      <c r="G866" s="466"/>
    </row>
    <row r="867" spans="4:7" s="416" customFormat="1" x14ac:dyDescent="0.25">
      <c r="D867" s="466"/>
      <c r="E867" s="466"/>
      <c r="F867" s="462"/>
      <c r="G867" s="466"/>
    </row>
    <row r="868" spans="4:7" s="416" customFormat="1" x14ac:dyDescent="0.25">
      <c r="D868" s="466"/>
      <c r="E868" s="466"/>
      <c r="F868" s="462"/>
      <c r="G868" s="466"/>
    </row>
    <row r="869" spans="4:7" s="416" customFormat="1" x14ac:dyDescent="0.25">
      <c r="D869" s="466"/>
      <c r="E869" s="466"/>
      <c r="F869" s="462"/>
      <c r="G869" s="466"/>
    </row>
    <row r="870" spans="4:7" s="416" customFormat="1" x14ac:dyDescent="0.25">
      <c r="D870" s="466"/>
      <c r="E870" s="466"/>
      <c r="F870" s="462"/>
      <c r="G870" s="466"/>
    </row>
    <row r="871" spans="4:7" s="416" customFormat="1" x14ac:dyDescent="0.25">
      <c r="D871" s="466"/>
      <c r="E871" s="466"/>
      <c r="F871" s="462"/>
      <c r="G871" s="466"/>
    </row>
    <row r="872" spans="4:7" s="416" customFormat="1" x14ac:dyDescent="0.25">
      <c r="D872" s="466"/>
      <c r="E872" s="466"/>
      <c r="F872" s="462"/>
      <c r="G872" s="466"/>
    </row>
    <row r="873" spans="4:7" s="416" customFormat="1" x14ac:dyDescent="0.25">
      <c r="D873" s="466"/>
      <c r="E873" s="466"/>
      <c r="F873" s="462"/>
      <c r="G873" s="466"/>
    </row>
    <row r="874" spans="4:7" s="416" customFormat="1" x14ac:dyDescent="0.25">
      <c r="D874" s="466"/>
      <c r="E874" s="466"/>
      <c r="F874" s="462"/>
      <c r="G874" s="466"/>
    </row>
    <row r="875" spans="4:7" s="416" customFormat="1" x14ac:dyDescent="0.25">
      <c r="D875" s="466"/>
      <c r="E875" s="466"/>
      <c r="F875" s="462"/>
      <c r="G875" s="466"/>
    </row>
    <row r="876" spans="4:7" s="416" customFormat="1" x14ac:dyDescent="0.25">
      <c r="D876" s="466"/>
      <c r="E876" s="466"/>
      <c r="F876" s="462"/>
      <c r="G876" s="466"/>
    </row>
    <row r="877" spans="4:7" s="416" customFormat="1" x14ac:dyDescent="0.25">
      <c r="D877" s="466"/>
      <c r="E877" s="466"/>
      <c r="F877" s="462"/>
      <c r="G877" s="466"/>
    </row>
    <row r="878" spans="4:7" s="416" customFormat="1" x14ac:dyDescent="0.25">
      <c r="D878" s="466"/>
      <c r="E878" s="466"/>
      <c r="F878" s="462"/>
      <c r="G878" s="466"/>
    </row>
    <row r="879" spans="4:7" s="416" customFormat="1" x14ac:dyDescent="0.25">
      <c r="D879" s="466"/>
      <c r="E879" s="466"/>
      <c r="F879" s="462"/>
      <c r="G879" s="466"/>
    </row>
    <row r="880" spans="4:7" s="416" customFormat="1" x14ac:dyDescent="0.25">
      <c r="D880" s="466"/>
      <c r="E880" s="466"/>
      <c r="F880" s="462"/>
      <c r="G880" s="466"/>
    </row>
    <row r="881" spans="4:7" s="416" customFormat="1" x14ac:dyDescent="0.25">
      <c r="D881" s="466"/>
      <c r="E881" s="466"/>
      <c r="F881" s="462"/>
      <c r="G881" s="466"/>
    </row>
    <row r="882" spans="4:7" s="416" customFormat="1" x14ac:dyDescent="0.25">
      <c r="D882" s="466"/>
      <c r="E882" s="466"/>
      <c r="F882" s="462"/>
      <c r="G882" s="466"/>
    </row>
    <row r="883" spans="4:7" s="416" customFormat="1" x14ac:dyDescent="0.25">
      <c r="D883" s="466"/>
      <c r="E883" s="466"/>
      <c r="F883" s="462"/>
      <c r="G883" s="466"/>
    </row>
    <row r="884" spans="4:7" s="416" customFormat="1" x14ac:dyDescent="0.25">
      <c r="D884" s="466"/>
      <c r="E884" s="466"/>
      <c r="F884" s="462"/>
      <c r="G884" s="466"/>
    </row>
    <row r="885" spans="4:7" s="416" customFormat="1" x14ac:dyDescent="0.25">
      <c r="D885" s="466"/>
      <c r="E885" s="466"/>
      <c r="F885" s="462"/>
      <c r="G885" s="466"/>
    </row>
    <row r="886" spans="4:7" s="416" customFormat="1" x14ac:dyDescent="0.25">
      <c r="D886" s="466"/>
      <c r="E886" s="466"/>
      <c r="F886" s="462"/>
      <c r="G886" s="466"/>
    </row>
    <row r="887" spans="4:7" s="416" customFormat="1" x14ac:dyDescent="0.25">
      <c r="D887" s="466"/>
      <c r="E887" s="466"/>
      <c r="F887" s="462"/>
      <c r="G887" s="466"/>
    </row>
    <row r="888" spans="4:7" s="416" customFormat="1" x14ac:dyDescent="0.25">
      <c r="D888" s="466"/>
      <c r="E888" s="466"/>
      <c r="F888" s="462"/>
      <c r="G888" s="466"/>
    </row>
    <row r="889" spans="4:7" s="416" customFormat="1" x14ac:dyDescent="0.25">
      <c r="D889" s="466"/>
      <c r="E889" s="466"/>
      <c r="F889" s="462"/>
      <c r="G889" s="466"/>
    </row>
    <row r="890" spans="4:7" s="416" customFormat="1" x14ac:dyDescent="0.25">
      <c r="D890" s="466"/>
      <c r="E890" s="466"/>
      <c r="F890" s="462"/>
      <c r="G890" s="466"/>
    </row>
    <row r="891" spans="4:7" s="416" customFormat="1" x14ac:dyDescent="0.25">
      <c r="D891" s="466"/>
      <c r="E891" s="466"/>
      <c r="F891" s="462"/>
      <c r="G891" s="466"/>
    </row>
    <row r="892" spans="4:7" s="416" customFormat="1" x14ac:dyDescent="0.25">
      <c r="D892" s="466"/>
      <c r="E892" s="466"/>
      <c r="F892" s="462"/>
      <c r="G892" s="466"/>
    </row>
    <row r="893" spans="4:7" s="416" customFormat="1" x14ac:dyDescent="0.25">
      <c r="D893" s="466"/>
      <c r="E893" s="466"/>
      <c r="F893" s="462"/>
      <c r="G893" s="466"/>
    </row>
    <row r="894" spans="4:7" s="416" customFormat="1" x14ac:dyDescent="0.25">
      <c r="D894" s="466"/>
      <c r="E894" s="466"/>
      <c r="F894" s="462"/>
      <c r="G894" s="466"/>
    </row>
    <row r="895" spans="4:7" s="416" customFormat="1" x14ac:dyDescent="0.25">
      <c r="D895" s="466"/>
      <c r="E895" s="466"/>
      <c r="F895" s="462"/>
      <c r="G895" s="466"/>
    </row>
    <row r="896" spans="4:7" s="416" customFormat="1" x14ac:dyDescent="0.25">
      <c r="D896" s="466"/>
      <c r="E896" s="466"/>
      <c r="F896" s="462"/>
      <c r="G896" s="466"/>
    </row>
    <row r="897" spans="4:7" s="416" customFormat="1" x14ac:dyDescent="0.25">
      <c r="D897" s="466"/>
      <c r="E897" s="466"/>
      <c r="F897" s="462"/>
      <c r="G897" s="466"/>
    </row>
    <row r="898" spans="4:7" s="416" customFormat="1" x14ac:dyDescent="0.25">
      <c r="D898" s="466"/>
      <c r="E898" s="466"/>
      <c r="F898" s="462"/>
      <c r="G898" s="466"/>
    </row>
    <row r="899" spans="4:7" s="416" customFormat="1" x14ac:dyDescent="0.25">
      <c r="D899" s="466"/>
      <c r="E899" s="466"/>
      <c r="F899" s="462"/>
      <c r="G899" s="466"/>
    </row>
    <row r="900" spans="4:7" s="416" customFormat="1" x14ac:dyDescent="0.25">
      <c r="D900" s="466"/>
      <c r="E900" s="466"/>
      <c r="F900" s="462"/>
      <c r="G900" s="466"/>
    </row>
    <row r="901" spans="4:7" s="416" customFormat="1" x14ac:dyDescent="0.25">
      <c r="D901" s="466"/>
      <c r="E901" s="466"/>
      <c r="F901" s="462"/>
      <c r="G901" s="466"/>
    </row>
    <row r="902" spans="4:7" s="416" customFormat="1" x14ac:dyDescent="0.25">
      <c r="D902" s="466"/>
      <c r="E902" s="466"/>
      <c r="F902" s="462"/>
      <c r="G902" s="466"/>
    </row>
    <row r="903" spans="4:7" s="416" customFormat="1" x14ac:dyDescent="0.25">
      <c r="D903" s="466"/>
      <c r="E903" s="466"/>
      <c r="F903" s="462"/>
      <c r="G903" s="466"/>
    </row>
    <row r="904" spans="4:7" s="416" customFormat="1" x14ac:dyDescent="0.25">
      <c r="D904" s="466"/>
      <c r="E904" s="466"/>
      <c r="F904" s="462"/>
      <c r="G904" s="466"/>
    </row>
    <row r="905" spans="4:7" s="416" customFormat="1" x14ac:dyDescent="0.25">
      <c r="D905" s="466"/>
      <c r="E905" s="466"/>
      <c r="F905" s="462"/>
      <c r="G905" s="466"/>
    </row>
    <row r="906" spans="4:7" s="416" customFormat="1" x14ac:dyDescent="0.25">
      <c r="D906" s="466"/>
      <c r="E906" s="466"/>
      <c r="F906" s="462"/>
      <c r="G906" s="466"/>
    </row>
    <row r="907" spans="4:7" s="416" customFormat="1" x14ac:dyDescent="0.25">
      <c r="D907" s="466"/>
      <c r="E907" s="466"/>
      <c r="F907" s="462"/>
      <c r="G907" s="466"/>
    </row>
    <row r="908" spans="4:7" s="416" customFormat="1" x14ac:dyDescent="0.25">
      <c r="D908" s="466"/>
      <c r="E908" s="466"/>
      <c r="F908" s="462"/>
      <c r="G908" s="466"/>
    </row>
    <row r="909" spans="4:7" s="416" customFormat="1" x14ac:dyDescent="0.25">
      <c r="D909" s="466"/>
      <c r="E909" s="466"/>
      <c r="F909" s="462"/>
      <c r="G909" s="466"/>
    </row>
    <row r="910" spans="4:7" s="416" customFormat="1" x14ac:dyDescent="0.25">
      <c r="D910" s="466"/>
      <c r="E910" s="466"/>
      <c r="F910" s="462"/>
      <c r="G910" s="466"/>
    </row>
    <row r="911" spans="4:7" s="416" customFormat="1" x14ac:dyDescent="0.25">
      <c r="D911" s="466"/>
      <c r="E911" s="466"/>
      <c r="F911" s="462"/>
      <c r="G911" s="466"/>
    </row>
    <row r="912" spans="4:7" s="416" customFormat="1" x14ac:dyDescent="0.25">
      <c r="D912" s="466"/>
      <c r="E912" s="466"/>
      <c r="F912" s="462"/>
      <c r="G912" s="466"/>
    </row>
    <row r="913" spans="4:7" s="416" customFormat="1" x14ac:dyDescent="0.25">
      <c r="D913" s="466"/>
      <c r="E913" s="466"/>
      <c r="F913" s="462"/>
      <c r="G913" s="466"/>
    </row>
    <row r="914" spans="4:7" s="416" customFormat="1" x14ac:dyDescent="0.25">
      <c r="D914" s="466"/>
      <c r="E914" s="466"/>
      <c r="F914" s="462"/>
      <c r="G914" s="466"/>
    </row>
    <row r="915" spans="4:7" s="416" customFormat="1" x14ac:dyDescent="0.25">
      <c r="D915" s="466"/>
      <c r="E915" s="466"/>
      <c r="F915" s="462"/>
      <c r="G915" s="466"/>
    </row>
    <row r="916" spans="4:7" s="416" customFormat="1" x14ac:dyDescent="0.25">
      <c r="D916" s="466"/>
      <c r="E916" s="466"/>
      <c r="F916" s="462"/>
      <c r="G916" s="466"/>
    </row>
    <row r="917" spans="4:7" s="416" customFormat="1" x14ac:dyDescent="0.25">
      <c r="D917" s="466"/>
      <c r="E917" s="466"/>
      <c r="F917" s="462"/>
      <c r="G917" s="466"/>
    </row>
    <row r="918" spans="4:7" s="416" customFormat="1" x14ac:dyDescent="0.25">
      <c r="D918" s="466"/>
      <c r="E918" s="466"/>
      <c r="F918" s="462"/>
      <c r="G918" s="466"/>
    </row>
    <row r="919" spans="4:7" s="416" customFormat="1" x14ac:dyDescent="0.25">
      <c r="D919" s="466"/>
      <c r="E919" s="466"/>
      <c r="F919" s="462"/>
      <c r="G919" s="466"/>
    </row>
    <row r="920" spans="4:7" s="416" customFormat="1" x14ac:dyDescent="0.25">
      <c r="D920" s="466"/>
      <c r="E920" s="466"/>
      <c r="F920" s="462"/>
      <c r="G920" s="466"/>
    </row>
    <row r="921" spans="4:7" s="416" customFormat="1" x14ac:dyDescent="0.25">
      <c r="D921" s="466"/>
      <c r="E921" s="466"/>
      <c r="F921" s="462"/>
      <c r="G921" s="466"/>
    </row>
    <row r="922" spans="4:7" s="416" customFormat="1" x14ac:dyDescent="0.25">
      <c r="D922" s="466"/>
      <c r="E922" s="466"/>
      <c r="F922" s="462"/>
      <c r="G922" s="466"/>
    </row>
    <row r="923" spans="4:7" s="416" customFormat="1" x14ac:dyDescent="0.25">
      <c r="D923" s="466"/>
      <c r="E923" s="466"/>
      <c r="F923" s="462"/>
      <c r="G923" s="466"/>
    </row>
    <row r="924" spans="4:7" s="416" customFormat="1" x14ac:dyDescent="0.25">
      <c r="D924" s="466"/>
      <c r="E924" s="466"/>
      <c r="F924" s="462"/>
      <c r="G924" s="466"/>
    </row>
    <row r="925" spans="4:7" s="416" customFormat="1" x14ac:dyDescent="0.25">
      <c r="D925" s="466"/>
      <c r="E925" s="466"/>
      <c r="F925" s="462"/>
      <c r="G925" s="466"/>
    </row>
    <row r="926" spans="4:7" s="416" customFormat="1" x14ac:dyDescent="0.25">
      <c r="D926" s="466"/>
      <c r="E926" s="466"/>
      <c r="F926" s="462"/>
      <c r="G926" s="466"/>
    </row>
    <row r="927" spans="4:7" s="416" customFormat="1" x14ac:dyDescent="0.25">
      <c r="D927" s="466"/>
      <c r="E927" s="466"/>
      <c r="F927" s="462"/>
      <c r="G927" s="466"/>
    </row>
    <row r="928" spans="4:7" s="416" customFormat="1" x14ac:dyDescent="0.25">
      <c r="D928" s="466"/>
      <c r="E928" s="466"/>
      <c r="F928" s="462"/>
      <c r="G928" s="466"/>
    </row>
    <row r="929" spans="4:7" s="416" customFormat="1" x14ac:dyDescent="0.25">
      <c r="D929" s="466"/>
      <c r="E929" s="466"/>
      <c r="F929" s="462"/>
      <c r="G929" s="466"/>
    </row>
    <row r="930" spans="4:7" s="416" customFormat="1" x14ac:dyDescent="0.25">
      <c r="D930" s="466"/>
      <c r="E930" s="466"/>
      <c r="F930" s="462"/>
      <c r="G930" s="466"/>
    </row>
    <row r="931" spans="4:7" s="416" customFormat="1" x14ac:dyDescent="0.25">
      <c r="D931" s="466"/>
      <c r="E931" s="466"/>
      <c r="F931" s="462"/>
      <c r="G931" s="466"/>
    </row>
    <row r="932" spans="4:7" s="416" customFormat="1" x14ac:dyDescent="0.25">
      <c r="D932" s="466"/>
      <c r="E932" s="466"/>
      <c r="F932" s="462"/>
      <c r="G932" s="466"/>
    </row>
    <row r="933" spans="4:7" s="416" customFormat="1" x14ac:dyDescent="0.25">
      <c r="D933" s="466"/>
      <c r="E933" s="466"/>
      <c r="F933" s="462"/>
      <c r="G933" s="466"/>
    </row>
    <row r="934" spans="4:7" s="416" customFormat="1" x14ac:dyDescent="0.25">
      <c r="D934" s="466"/>
      <c r="E934" s="466"/>
      <c r="F934" s="462"/>
      <c r="G934" s="466"/>
    </row>
    <row r="935" spans="4:7" s="416" customFormat="1" x14ac:dyDescent="0.25">
      <c r="D935" s="466"/>
      <c r="E935" s="466"/>
      <c r="F935" s="462"/>
      <c r="G935" s="466"/>
    </row>
    <row r="936" spans="4:7" s="416" customFormat="1" x14ac:dyDescent="0.25">
      <c r="D936" s="466"/>
      <c r="E936" s="466"/>
      <c r="F936" s="462"/>
      <c r="G936" s="466"/>
    </row>
    <row r="937" spans="4:7" s="416" customFormat="1" x14ac:dyDescent="0.25">
      <c r="D937" s="466"/>
      <c r="E937" s="466"/>
      <c r="F937" s="462"/>
      <c r="G937" s="466"/>
    </row>
    <row r="938" spans="4:7" s="416" customFormat="1" x14ac:dyDescent="0.25">
      <c r="D938" s="466"/>
      <c r="E938" s="466"/>
      <c r="F938" s="462"/>
      <c r="G938" s="466"/>
    </row>
    <row r="939" spans="4:7" s="416" customFormat="1" x14ac:dyDescent="0.25">
      <c r="D939" s="466"/>
      <c r="E939" s="466"/>
      <c r="F939" s="462"/>
      <c r="G939" s="466"/>
    </row>
    <row r="940" spans="4:7" s="416" customFormat="1" x14ac:dyDescent="0.25">
      <c r="D940" s="466"/>
      <c r="E940" s="466"/>
      <c r="F940" s="462"/>
      <c r="G940" s="466"/>
    </row>
    <row r="941" spans="4:7" s="416" customFormat="1" x14ac:dyDescent="0.25">
      <c r="D941" s="466"/>
      <c r="E941" s="466"/>
      <c r="F941" s="462"/>
      <c r="G941" s="466"/>
    </row>
    <row r="942" spans="4:7" s="416" customFormat="1" x14ac:dyDescent="0.25">
      <c r="D942" s="466"/>
      <c r="E942" s="466"/>
      <c r="F942" s="462"/>
      <c r="G942" s="466"/>
    </row>
    <row r="943" spans="4:7" s="416" customFormat="1" x14ac:dyDescent="0.25">
      <c r="D943" s="466"/>
      <c r="E943" s="466"/>
      <c r="F943" s="462"/>
      <c r="G943" s="466"/>
    </row>
    <row r="944" spans="4:7" s="416" customFormat="1" x14ac:dyDescent="0.25">
      <c r="D944" s="466"/>
      <c r="E944" s="466"/>
      <c r="F944" s="462"/>
      <c r="G944" s="466"/>
    </row>
    <row r="945" spans="4:7" s="416" customFormat="1" x14ac:dyDescent="0.25">
      <c r="D945" s="466"/>
      <c r="E945" s="466"/>
      <c r="F945" s="462"/>
      <c r="G945" s="466"/>
    </row>
    <row r="946" spans="4:7" s="416" customFormat="1" x14ac:dyDescent="0.25">
      <c r="D946" s="466"/>
      <c r="E946" s="466"/>
      <c r="F946" s="462"/>
      <c r="G946" s="466"/>
    </row>
    <row r="947" spans="4:7" s="416" customFormat="1" x14ac:dyDescent="0.25">
      <c r="D947" s="466"/>
      <c r="E947" s="466"/>
      <c r="F947" s="462"/>
      <c r="G947" s="466"/>
    </row>
    <row r="948" spans="4:7" s="416" customFormat="1" x14ac:dyDescent="0.25">
      <c r="D948" s="466"/>
      <c r="E948" s="466"/>
      <c r="F948" s="462"/>
      <c r="G948" s="466"/>
    </row>
    <row r="949" spans="4:7" s="416" customFormat="1" x14ac:dyDescent="0.25">
      <c r="D949" s="466"/>
      <c r="E949" s="466"/>
      <c r="F949" s="462"/>
      <c r="G949" s="466"/>
    </row>
    <row r="950" spans="4:7" s="416" customFormat="1" x14ac:dyDescent="0.25">
      <c r="D950" s="466"/>
      <c r="E950" s="466"/>
      <c r="F950" s="462"/>
      <c r="G950" s="466"/>
    </row>
    <row r="951" spans="4:7" s="416" customFormat="1" x14ac:dyDescent="0.25">
      <c r="D951" s="466"/>
      <c r="E951" s="466"/>
      <c r="F951" s="462"/>
      <c r="G951" s="466"/>
    </row>
    <row r="952" spans="4:7" s="416" customFormat="1" x14ac:dyDescent="0.25">
      <c r="D952" s="466"/>
      <c r="E952" s="466"/>
      <c r="F952" s="462"/>
      <c r="G952" s="466"/>
    </row>
    <row r="953" spans="4:7" s="416" customFormat="1" x14ac:dyDescent="0.25">
      <c r="D953" s="466"/>
      <c r="E953" s="466"/>
      <c r="F953" s="462"/>
      <c r="G953" s="466"/>
    </row>
    <row r="954" spans="4:7" s="416" customFormat="1" x14ac:dyDescent="0.25">
      <c r="D954" s="466"/>
      <c r="E954" s="466"/>
      <c r="F954" s="462"/>
      <c r="G954" s="466"/>
    </row>
    <row r="955" spans="4:7" s="416" customFormat="1" x14ac:dyDescent="0.25">
      <c r="D955" s="466"/>
      <c r="E955" s="466"/>
      <c r="F955" s="462"/>
      <c r="G955" s="466"/>
    </row>
    <row r="956" spans="4:7" s="416" customFormat="1" x14ac:dyDescent="0.25">
      <c r="D956" s="466"/>
      <c r="E956" s="466"/>
      <c r="F956" s="462"/>
      <c r="G956" s="466"/>
    </row>
    <row r="957" spans="4:7" s="416" customFormat="1" x14ac:dyDescent="0.25">
      <c r="D957" s="466"/>
      <c r="E957" s="466"/>
      <c r="F957" s="462"/>
      <c r="G957" s="466"/>
    </row>
    <row r="958" spans="4:7" s="416" customFormat="1" x14ac:dyDescent="0.25">
      <c r="D958" s="466"/>
      <c r="E958" s="466"/>
      <c r="F958" s="462"/>
      <c r="G958" s="466"/>
    </row>
    <row r="959" spans="4:7" s="416" customFormat="1" x14ac:dyDescent="0.25">
      <c r="D959" s="466"/>
      <c r="E959" s="466"/>
      <c r="F959" s="462"/>
      <c r="G959" s="466"/>
    </row>
    <row r="960" spans="4:7" s="416" customFormat="1" x14ac:dyDescent="0.25">
      <c r="D960" s="466"/>
      <c r="E960" s="466"/>
      <c r="F960" s="462"/>
      <c r="G960" s="466"/>
    </row>
    <row r="961" spans="4:7" s="416" customFormat="1" x14ac:dyDescent="0.25">
      <c r="D961" s="466"/>
      <c r="E961" s="466"/>
      <c r="F961" s="462"/>
      <c r="G961" s="466"/>
    </row>
    <row r="962" spans="4:7" s="416" customFormat="1" x14ac:dyDescent="0.25">
      <c r="D962" s="466"/>
      <c r="E962" s="466"/>
      <c r="F962" s="462"/>
      <c r="G962" s="466"/>
    </row>
    <row r="963" spans="4:7" s="416" customFormat="1" x14ac:dyDescent="0.25">
      <c r="D963" s="466"/>
      <c r="E963" s="466"/>
      <c r="F963" s="462"/>
      <c r="G963" s="466"/>
    </row>
    <row r="964" spans="4:7" s="416" customFormat="1" x14ac:dyDescent="0.25">
      <c r="D964" s="466"/>
      <c r="E964" s="466"/>
      <c r="F964" s="462"/>
      <c r="G964" s="466"/>
    </row>
    <row r="965" spans="4:7" s="416" customFormat="1" x14ac:dyDescent="0.25">
      <c r="D965" s="466"/>
      <c r="E965" s="466"/>
      <c r="F965" s="462"/>
      <c r="G965" s="466"/>
    </row>
    <row r="966" spans="4:7" s="416" customFormat="1" x14ac:dyDescent="0.25">
      <c r="D966" s="466"/>
      <c r="E966" s="466"/>
      <c r="F966" s="462"/>
      <c r="G966" s="466"/>
    </row>
    <row r="967" spans="4:7" s="416" customFormat="1" x14ac:dyDescent="0.25">
      <c r="D967" s="466"/>
      <c r="E967" s="466"/>
      <c r="F967" s="462"/>
      <c r="G967" s="466"/>
    </row>
    <row r="968" spans="4:7" s="416" customFormat="1" x14ac:dyDescent="0.25">
      <c r="D968" s="466"/>
      <c r="E968" s="466"/>
      <c r="F968" s="462"/>
      <c r="G968" s="466"/>
    </row>
    <row r="969" spans="4:7" s="416" customFormat="1" x14ac:dyDescent="0.25">
      <c r="D969" s="466"/>
      <c r="E969" s="466"/>
      <c r="F969" s="462"/>
      <c r="G969" s="466"/>
    </row>
    <row r="970" spans="4:7" s="416" customFormat="1" x14ac:dyDescent="0.25">
      <c r="D970" s="466"/>
      <c r="E970" s="466"/>
      <c r="F970" s="462"/>
      <c r="G970" s="466"/>
    </row>
    <row r="971" spans="4:7" s="416" customFormat="1" x14ac:dyDescent="0.25">
      <c r="D971" s="466"/>
      <c r="E971" s="466"/>
      <c r="F971" s="462"/>
      <c r="G971" s="466"/>
    </row>
    <row r="972" spans="4:7" s="416" customFormat="1" x14ac:dyDescent="0.25">
      <c r="D972" s="466"/>
      <c r="E972" s="466"/>
      <c r="F972" s="462"/>
      <c r="G972" s="466"/>
    </row>
    <row r="973" spans="4:7" s="416" customFormat="1" x14ac:dyDescent="0.25">
      <c r="D973" s="466"/>
      <c r="E973" s="466"/>
      <c r="F973" s="462"/>
      <c r="G973" s="466"/>
    </row>
    <row r="974" spans="4:7" s="416" customFormat="1" x14ac:dyDescent="0.25">
      <c r="D974" s="466"/>
      <c r="E974" s="466"/>
      <c r="F974" s="462"/>
      <c r="G974" s="466"/>
    </row>
    <row r="975" spans="4:7" s="416" customFormat="1" x14ac:dyDescent="0.25">
      <c r="D975" s="466"/>
      <c r="E975" s="466"/>
      <c r="F975" s="462"/>
      <c r="G975" s="466"/>
    </row>
    <row r="976" spans="4:7" s="416" customFormat="1" x14ac:dyDescent="0.25">
      <c r="D976" s="466"/>
      <c r="E976" s="466"/>
      <c r="F976" s="462"/>
      <c r="G976" s="466"/>
    </row>
    <row r="977" spans="4:7" s="416" customFormat="1" x14ac:dyDescent="0.25">
      <c r="D977" s="466"/>
      <c r="E977" s="466"/>
      <c r="F977" s="462"/>
      <c r="G977" s="466"/>
    </row>
    <row r="978" spans="4:7" s="416" customFormat="1" x14ac:dyDescent="0.25">
      <c r="D978" s="466"/>
      <c r="E978" s="466"/>
      <c r="F978" s="462"/>
      <c r="G978" s="466"/>
    </row>
    <row r="979" spans="4:7" s="416" customFormat="1" x14ac:dyDescent="0.25">
      <c r="D979" s="466"/>
      <c r="E979" s="466"/>
      <c r="F979" s="462"/>
      <c r="G979" s="466"/>
    </row>
    <row r="980" spans="4:7" s="416" customFormat="1" x14ac:dyDescent="0.25">
      <c r="D980" s="466"/>
      <c r="E980" s="466"/>
      <c r="F980" s="462"/>
      <c r="G980" s="466"/>
    </row>
    <row r="981" spans="4:7" s="416" customFormat="1" x14ac:dyDescent="0.25">
      <c r="D981" s="466"/>
      <c r="E981" s="466"/>
      <c r="F981" s="462"/>
      <c r="G981" s="466"/>
    </row>
    <row r="982" spans="4:7" s="416" customFormat="1" x14ac:dyDescent="0.25">
      <c r="D982" s="466"/>
      <c r="E982" s="466"/>
      <c r="F982" s="462"/>
      <c r="G982" s="466"/>
    </row>
    <row r="983" spans="4:7" s="416" customFormat="1" x14ac:dyDescent="0.25">
      <c r="D983" s="466"/>
      <c r="E983" s="466"/>
      <c r="F983" s="462"/>
      <c r="G983" s="466"/>
    </row>
    <row r="984" spans="4:7" s="416" customFormat="1" x14ac:dyDescent="0.25">
      <c r="D984" s="466"/>
      <c r="E984" s="466"/>
      <c r="F984" s="462"/>
      <c r="G984" s="466"/>
    </row>
    <row r="985" spans="4:7" s="416" customFormat="1" x14ac:dyDescent="0.25">
      <c r="D985" s="466"/>
      <c r="E985" s="466"/>
      <c r="F985" s="462"/>
      <c r="G985" s="466"/>
    </row>
    <row r="986" spans="4:7" s="416" customFormat="1" x14ac:dyDescent="0.25">
      <c r="D986" s="466"/>
      <c r="E986" s="466"/>
      <c r="F986" s="462"/>
      <c r="G986" s="466"/>
    </row>
    <row r="987" spans="4:7" s="416" customFormat="1" x14ac:dyDescent="0.25">
      <c r="D987" s="466"/>
      <c r="E987" s="466"/>
      <c r="F987" s="462"/>
      <c r="G987" s="466"/>
    </row>
    <row r="988" spans="4:7" s="416" customFormat="1" x14ac:dyDescent="0.25">
      <c r="D988" s="466"/>
      <c r="E988" s="466"/>
      <c r="F988" s="462"/>
      <c r="G988" s="466"/>
    </row>
    <row r="989" spans="4:7" s="416" customFormat="1" x14ac:dyDescent="0.25">
      <c r="D989" s="466"/>
      <c r="E989" s="466"/>
      <c r="F989" s="462"/>
      <c r="G989" s="466"/>
    </row>
    <row r="990" spans="4:7" s="416" customFormat="1" x14ac:dyDescent="0.25">
      <c r="D990" s="466"/>
      <c r="E990" s="466"/>
      <c r="F990" s="462"/>
      <c r="G990" s="466"/>
    </row>
    <row r="991" spans="4:7" s="416" customFormat="1" x14ac:dyDescent="0.25">
      <c r="D991" s="466"/>
      <c r="E991" s="466"/>
      <c r="F991" s="462"/>
      <c r="G991" s="466"/>
    </row>
    <row r="992" spans="4:7" s="416" customFormat="1" x14ac:dyDescent="0.25">
      <c r="D992" s="466"/>
      <c r="E992" s="466"/>
      <c r="F992" s="462"/>
      <c r="G992" s="466"/>
    </row>
    <row r="993" spans="4:7" s="416" customFormat="1" x14ac:dyDescent="0.25">
      <c r="D993" s="466"/>
      <c r="E993" s="466"/>
      <c r="F993" s="462"/>
      <c r="G993" s="466"/>
    </row>
    <row r="994" spans="4:7" s="416" customFormat="1" x14ac:dyDescent="0.25">
      <c r="D994" s="466"/>
      <c r="E994" s="466"/>
      <c r="F994" s="462"/>
      <c r="G994" s="466"/>
    </row>
    <row r="995" spans="4:7" s="416" customFormat="1" x14ac:dyDescent="0.25">
      <c r="D995" s="466"/>
      <c r="E995" s="466"/>
      <c r="F995" s="462"/>
      <c r="G995" s="466"/>
    </row>
    <row r="996" spans="4:7" s="416" customFormat="1" x14ac:dyDescent="0.25">
      <c r="D996" s="466"/>
      <c r="E996" s="466"/>
      <c r="F996" s="462"/>
      <c r="G996" s="466"/>
    </row>
    <row r="997" spans="4:7" s="416" customFormat="1" x14ac:dyDescent="0.25">
      <c r="D997" s="466"/>
      <c r="E997" s="466"/>
      <c r="F997" s="462"/>
      <c r="G997" s="466"/>
    </row>
    <row r="998" spans="4:7" s="416" customFormat="1" x14ac:dyDescent="0.25">
      <c r="D998" s="466"/>
      <c r="E998" s="466"/>
      <c r="F998" s="462"/>
      <c r="G998" s="466"/>
    </row>
    <row r="999" spans="4:7" s="416" customFormat="1" x14ac:dyDescent="0.25">
      <c r="D999" s="466"/>
      <c r="E999" s="466"/>
      <c r="F999" s="462"/>
      <c r="G999" s="466"/>
    </row>
    <row r="1000" spans="4:7" s="416" customFormat="1" x14ac:dyDescent="0.25">
      <c r="D1000" s="466"/>
      <c r="E1000" s="466"/>
      <c r="F1000" s="462"/>
      <c r="G1000" s="466"/>
    </row>
    <row r="1001" spans="4:7" s="416" customFormat="1" x14ac:dyDescent="0.25">
      <c r="D1001" s="466"/>
      <c r="E1001" s="466"/>
      <c r="F1001" s="462"/>
      <c r="G1001" s="466"/>
    </row>
    <row r="1002" spans="4:7" s="416" customFormat="1" x14ac:dyDescent="0.25">
      <c r="D1002" s="466"/>
      <c r="E1002" s="466"/>
      <c r="F1002" s="462"/>
      <c r="G1002" s="466"/>
    </row>
    <row r="1003" spans="4:7" s="416" customFormat="1" x14ac:dyDescent="0.25">
      <c r="D1003" s="466"/>
      <c r="E1003" s="466"/>
      <c r="F1003" s="462"/>
      <c r="G1003" s="466"/>
    </row>
    <row r="1004" spans="4:7" s="416" customFormat="1" x14ac:dyDescent="0.25">
      <c r="D1004" s="466"/>
      <c r="E1004" s="466"/>
      <c r="F1004" s="462"/>
      <c r="G1004" s="466"/>
    </row>
    <row r="1005" spans="4:7" s="416" customFormat="1" x14ac:dyDescent="0.25">
      <c r="D1005" s="466"/>
      <c r="E1005" s="466"/>
      <c r="F1005" s="462"/>
      <c r="G1005" s="466"/>
    </row>
    <row r="1006" spans="4:7" s="416" customFormat="1" x14ac:dyDescent="0.25">
      <c r="D1006" s="466"/>
      <c r="E1006" s="466"/>
      <c r="F1006" s="462"/>
      <c r="G1006" s="466"/>
    </row>
    <row r="1007" spans="4:7" s="416" customFormat="1" x14ac:dyDescent="0.25">
      <c r="D1007" s="466"/>
      <c r="E1007" s="466"/>
      <c r="F1007" s="462"/>
      <c r="G1007" s="466"/>
    </row>
    <row r="1008" spans="4:7" s="416" customFormat="1" x14ac:dyDescent="0.25">
      <c r="D1008" s="466"/>
      <c r="E1008" s="466"/>
      <c r="F1008" s="462"/>
      <c r="G1008" s="466"/>
    </row>
    <row r="1009" spans="4:7" s="416" customFormat="1" x14ac:dyDescent="0.25">
      <c r="D1009" s="466"/>
      <c r="E1009" s="466"/>
      <c r="F1009" s="462"/>
      <c r="G1009" s="466"/>
    </row>
    <row r="1010" spans="4:7" s="416" customFormat="1" x14ac:dyDescent="0.25">
      <c r="D1010" s="466"/>
      <c r="E1010" s="466"/>
      <c r="F1010" s="462"/>
      <c r="G1010" s="466"/>
    </row>
    <row r="1011" spans="4:7" s="416" customFormat="1" x14ac:dyDescent="0.25">
      <c r="D1011" s="466"/>
      <c r="E1011" s="466"/>
      <c r="F1011" s="462"/>
      <c r="G1011" s="466"/>
    </row>
    <row r="1012" spans="4:7" s="416" customFormat="1" x14ac:dyDescent="0.25">
      <c r="D1012" s="466"/>
      <c r="E1012" s="466"/>
      <c r="F1012" s="462"/>
      <c r="G1012" s="466"/>
    </row>
    <row r="1013" spans="4:7" s="416" customFormat="1" x14ac:dyDescent="0.25">
      <c r="D1013" s="466"/>
      <c r="E1013" s="466"/>
      <c r="F1013" s="462"/>
      <c r="G1013" s="466"/>
    </row>
    <row r="1014" spans="4:7" s="416" customFormat="1" x14ac:dyDescent="0.25">
      <c r="D1014" s="466"/>
      <c r="E1014" s="466"/>
      <c r="F1014" s="462"/>
      <c r="G1014" s="466"/>
    </row>
    <row r="1015" spans="4:7" s="416" customFormat="1" x14ac:dyDescent="0.25">
      <c r="D1015" s="466"/>
      <c r="E1015" s="466"/>
      <c r="F1015" s="462"/>
      <c r="G1015" s="466"/>
    </row>
    <row r="1016" spans="4:7" s="416" customFormat="1" x14ac:dyDescent="0.25">
      <c r="D1016" s="466"/>
      <c r="E1016" s="466"/>
      <c r="F1016" s="462"/>
      <c r="G1016" s="466"/>
    </row>
    <row r="1017" spans="4:7" s="416" customFormat="1" x14ac:dyDescent="0.25">
      <c r="D1017" s="466"/>
      <c r="E1017" s="466"/>
      <c r="F1017" s="462"/>
      <c r="G1017" s="466"/>
    </row>
    <row r="1018" spans="4:7" s="416" customFormat="1" x14ac:dyDescent="0.25">
      <c r="D1018" s="466"/>
      <c r="E1018" s="466"/>
      <c r="F1018" s="462"/>
      <c r="G1018" s="466"/>
    </row>
    <row r="1019" spans="4:7" s="416" customFormat="1" x14ac:dyDescent="0.25">
      <c r="D1019" s="466"/>
      <c r="E1019" s="466"/>
      <c r="F1019" s="462"/>
      <c r="G1019" s="466"/>
    </row>
    <row r="1020" spans="4:7" s="416" customFormat="1" x14ac:dyDescent="0.25">
      <c r="D1020" s="466"/>
      <c r="E1020" s="466"/>
      <c r="F1020" s="462"/>
      <c r="G1020" s="466"/>
    </row>
    <row r="1021" spans="4:7" s="416" customFormat="1" x14ac:dyDescent="0.25">
      <c r="D1021" s="466"/>
      <c r="E1021" s="466"/>
      <c r="F1021" s="462"/>
      <c r="G1021" s="466"/>
    </row>
    <row r="1022" spans="4:7" s="416" customFormat="1" x14ac:dyDescent="0.25">
      <c r="D1022" s="466"/>
      <c r="E1022" s="466"/>
      <c r="F1022" s="462"/>
      <c r="G1022" s="466"/>
    </row>
    <row r="1023" spans="4:7" s="416" customFormat="1" x14ac:dyDescent="0.25">
      <c r="D1023" s="466"/>
      <c r="E1023" s="466"/>
      <c r="F1023" s="462"/>
      <c r="G1023" s="466"/>
    </row>
    <row r="1024" spans="4:7" s="416" customFormat="1" x14ac:dyDescent="0.25">
      <c r="D1024" s="466"/>
      <c r="E1024" s="466"/>
      <c r="F1024" s="462"/>
      <c r="G1024" s="466"/>
    </row>
    <row r="1025" spans="4:7" s="416" customFormat="1" x14ac:dyDescent="0.25">
      <c r="D1025" s="466"/>
      <c r="E1025" s="466"/>
      <c r="F1025" s="462"/>
      <c r="G1025" s="466"/>
    </row>
    <row r="1026" spans="4:7" s="416" customFormat="1" x14ac:dyDescent="0.25">
      <c r="D1026" s="466"/>
      <c r="E1026" s="466"/>
      <c r="F1026" s="462"/>
      <c r="G1026" s="466"/>
    </row>
    <row r="1027" spans="4:7" s="416" customFormat="1" x14ac:dyDescent="0.25">
      <c r="D1027" s="466"/>
      <c r="E1027" s="466"/>
      <c r="F1027" s="462"/>
      <c r="G1027" s="466"/>
    </row>
    <row r="1028" spans="4:7" s="416" customFormat="1" x14ac:dyDescent="0.25">
      <c r="D1028" s="466"/>
      <c r="E1028" s="466"/>
      <c r="F1028" s="462"/>
      <c r="G1028" s="466"/>
    </row>
    <row r="1029" spans="4:7" s="416" customFormat="1" x14ac:dyDescent="0.25">
      <c r="D1029" s="466"/>
      <c r="E1029" s="466"/>
      <c r="F1029" s="462"/>
      <c r="G1029" s="466"/>
    </row>
    <row r="1030" spans="4:7" s="416" customFormat="1" x14ac:dyDescent="0.25">
      <c r="D1030" s="466"/>
      <c r="E1030" s="466"/>
      <c r="F1030" s="462"/>
      <c r="G1030" s="466"/>
    </row>
    <row r="1031" spans="4:7" s="416" customFormat="1" x14ac:dyDescent="0.25">
      <c r="D1031" s="466"/>
      <c r="E1031" s="466"/>
      <c r="F1031" s="462"/>
      <c r="G1031" s="466"/>
    </row>
    <row r="1032" spans="4:7" s="416" customFormat="1" x14ac:dyDescent="0.25">
      <c r="D1032" s="466"/>
      <c r="E1032" s="466"/>
      <c r="F1032" s="462"/>
      <c r="G1032" s="466"/>
    </row>
    <row r="1033" spans="4:7" s="416" customFormat="1" x14ac:dyDescent="0.25">
      <c r="D1033" s="466"/>
      <c r="E1033" s="466"/>
      <c r="F1033" s="462"/>
      <c r="G1033" s="466"/>
    </row>
    <row r="1034" spans="4:7" s="416" customFormat="1" x14ac:dyDescent="0.25">
      <c r="D1034" s="466"/>
      <c r="E1034" s="466"/>
      <c r="F1034" s="462"/>
      <c r="G1034" s="466"/>
    </row>
    <row r="1035" spans="4:7" s="416" customFormat="1" x14ac:dyDescent="0.25">
      <c r="D1035" s="466"/>
      <c r="E1035" s="466"/>
      <c r="F1035" s="462"/>
      <c r="G1035" s="466"/>
    </row>
    <row r="1036" spans="4:7" s="416" customFormat="1" x14ac:dyDescent="0.25">
      <c r="D1036" s="466"/>
      <c r="E1036" s="466"/>
      <c r="F1036" s="462"/>
      <c r="G1036" s="466"/>
    </row>
    <row r="1037" spans="4:7" s="416" customFormat="1" x14ac:dyDescent="0.25">
      <c r="D1037" s="466"/>
      <c r="E1037" s="466"/>
      <c r="F1037" s="462"/>
      <c r="G1037" s="466"/>
    </row>
    <row r="1038" spans="4:7" s="416" customFormat="1" x14ac:dyDescent="0.25">
      <c r="D1038" s="466"/>
      <c r="E1038" s="466"/>
      <c r="F1038" s="462"/>
      <c r="G1038" s="466"/>
    </row>
    <row r="1039" spans="4:7" s="416" customFormat="1" x14ac:dyDescent="0.25">
      <c r="D1039" s="466"/>
      <c r="E1039" s="466"/>
      <c r="F1039" s="462"/>
      <c r="G1039" s="466"/>
    </row>
    <row r="1040" spans="4:7" s="416" customFormat="1" x14ac:dyDescent="0.25">
      <c r="D1040" s="466"/>
      <c r="E1040" s="466"/>
      <c r="F1040" s="462"/>
      <c r="G1040" s="466"/>
    </row>
    <row r="1041" spans="4:7" s="416" customFormat="1" x14ac:dyDescent="0.25">
      <c r="D1041" s="466"/>
      <c r="E1041" s="466"/>
      <c r="F1041" s="462"/>
      <c r="G1041" s="466"/>
    </row>
    <row r="1042" spans="4:7" s="416" customFormat="1" x14ac:dyDescent="0.25">
      <c r="D1042" s="466"/>
      <c r="E1042" s="466"/>
      <c r="F1042" s="462"/>
      <c r="G1042" s="466"/>
    </row>
    <row r="1043" spans="4:7" s="416" customFormat="1" x14ac:dyDescent="0.25">
      <c r="D1043" s="466"/>
      <c r="E1043" s="466"/>
      <c r="F1043" s="462"/>
      <c r="G1043" s="466"/>
    </row>
    <row r="1044" spans="4:7" s="416" customFormat="1" x14ac:dyDescent="0.25">
      <c r="D1044" s="466"/>
      <c r="E1044" s="466"/>
      <c r="F1044" s="462"/>
      <c r="G1044" s="466"/>
    </row>
    <row r="1045" spans="4:7" s="416" customFormat="1" x14ac:dyDescent="0.25">
      <c r="D1045" s="466"/>
      <c r="E1045" s="466"/>
      <c r="F1045" s="462"/>
      <c r="G1045" s="466"/>
    </row>
    <row r="1046" spans="4:7" s="416" customFormat="1" x14ac:dyDescent="0.25">
      <c r="D1046" s="466"/>
      <c r="E1046" s="466"/>
      <c r="F1046" s="462"/>
      <c r="G1046" s="466"/>
    </row>
    <row r="1047" spans="4:7" s="416" customFormat="1" x14ac:dyDescent="0.25">
      <c r="D1047" s="466"/>
      <c r="E1047" s="466"/>
      <c r="F1047" s="462"/>
      <c r="G1047" s="466"/>
    </row>
    <row r="1048" spans="4:7" s="416" customFormat="1" x14ac:dyDescent="0.25">
      <c r="D1048" s="466"/>
      <c r="E1048" s="466"/>
      <c r="F1048" s="462"/>
      <c r="G1048" s="466"/>
    </row>
    <row r="1049" spans="4:7" s="416" customFormat="1" x14ac:dyDescent="0.25">
      <c r="D1049" s="466"/>
      <c r="E1049" s="466"/>
      <c r="F1049" s="462"/>
      <c r="G1049" s="466"/>
    </row>
    <row r="1050" spans="4:7" s="416" customFormat="1" x14ac:dyDescent="0.25">
      <c r="D1050" s="466"/>
      <c r="E1050" s="466"/>
      <c r="F1050" s="462"/>
      <c r="G1050" s="466"/>
    </row>
    <row r="1051" spans="4:7" s="416" customFormat="1" x14ac:dyDescent="0.25">
      <c r="D1051" s="466"/>
      <c r="E1051" s="466"/>
      <c r="F1051" s="462"/>
      <c r="G1051" s="466"/>
    </row>
    <row r="1052" spans="4:7" s="416" customFormat="1" x14ac:dyDescent="0.25">
      <c r="D1052" s="466"/>
      <c r="E1052" s="466"/>
      <c r="F1052" s="462"/>
      <c r="G1052" s="466"/>
    </row>
    <row r="1053" spans="4:7" s="416" customFormat="1" x14ac:dyDescent="0.25">
      <c r="D1053" s="466"/>
      <c r="E1053" s="466"/>
      <c r="F1053" s="462"/>
      <c r="G1053" s="466"/>
    </row>
    <row r="1054" spans="4:7" s="416" customFormat="1" x14ac:dyDescent="0.25">
      <c r="D1054" s="466"/>
      <c r="E1054" s="466"/>
      <c r="F1054" s="462"/>
      <c r="G1054" s="466"/>
    </row>
    <row r="1055" spans="4:7" s="416" customFormat="1" x14ac:dyDescent="0.25">
      <c r="D1055" s="466"/>
      <c r="E1055" s="466"/>
      <c r="F1055" s="462"/>
      <c r="G1055" s="466"/>
    </row>
    <row r="1056" spans="4:7" s="416" customFormat="1" x14ac:dyDescent="0.25">
      <c r="D1056" s="466"/>
      <c r="E1056" s="466"/>
      <c r="F1056" s="462"/>
      <c r="G1056" s="466"/>
    </row>
    <row r="1057" spans="4:7" s="416" customFormat="1" x14ac:dyDescent="0.25">
      <c r="D1057" s="466"/>
      <c r="E1057" s="466"/>
      <c r="F1057" s="462"/>
      <c r="G1057" s="466"/>
    </row>
    <row r="1058" spans="4:7" s="416" customFormat="1" x14ac:dyDescent="0.25">
      <c r="D1058" s="466"/>
      <c r="E1058" s="466"/>
      <c r="F1058" s="462"/>
      <c r="G1058" s="466"/>
    </row>
    <row r="1059" spans="4:7" s="416" customFormat="1" x14ac:dyDescent="0.25">
      <c r="D1059" s="466"/>
      <c r="E1059" s="466"/>
      <c r="F1059" s="462"/>
      <c r="G1059" s="466"/>
    </row>
    <row r="1060" spans="4:7" s="416" customFormat="1" x14ac:dyDescent="0.25">
      <c r="D1060" s="466"/>
      <c r="E1060" s="466"/>
      <c r="F1060" s="462"/>
      <c r="G1060" s="466"/>
    </row>
    <row r="1061" spans="4:7" s="416" customFormat="1" x14ac:dyDescent="0.25">
      <c r="D1061" s="466"/>
      <c r="E1061" s="466"/>
      <c r="F1061" s="462"/>
      <c r="G1061" s="466"/>
    </row>
    <row r="1062" spans="4:7" s="416" customFormat="1" x14ac:dyDescent="0.25">
      <c r="D1062" s="466"/>
      <c r="E1062" s="466"/>
      <c r="F1062" s="462"/>
      <c r="G1062" s="466"/>
    </row>
    <row r="1063" spans="4:7" s="416" customFormat="1" x14ac:dyDescent="0.25">
      <c r="D1063" s="466"/>
      <c r="E1063" s="466"/>
      <c r="F1063" s="462"/>
      <c r="G1063" s="466"/>
    </row>
    <row r="1064" spans="4:7" s="416" customFormat="1" x14ac:dyDescent="0.25">
      <c r="D1064" s="466"/>
      <c r="E1064" s="466"/>
      <c r="F1064" s="462"/>
      <c r="G1064" s="466"/>
    </row>
    <row r="1065" spans="4:7" s="416" customFormat="1" x14ac:dyDescent="0.25">
      <c r="D1065" s="466"/>
      <c r="E1065" s="466"/>
      <c r="F1065" s="462"/>
      <c r="G1065" s="466"/>
    </row>
    <row r="1066" spans="4:7" s="416" customFormat="1" x14ac:dyDescent="0.25">
      <c r="D1066" s="466"/>
      <c r="E1066" s="466"/>
      <c r="F1066" s="462"/>
      <c r="G1066" s="466"/>
    </row>
    <row r="1067" spans="4:7" s="416" customFormat="1" x14ac:dyDescent="0.25">
      <c r="D1067" s="466"/>
      <c r="E1067" s="466"/>
      <c r="F1067" s="462"/>
      <c r="G1067" s="466"/>
    </row>
    <row r="1068" spans="4:7" s="416" customFormat="1" x14ac:dyDescent="0.25">
      <c r="D1068" s="466"/>
      <c r="E1068" s="466"/>
      <c r="F1068" s="462"/>
      <c r="G1068" s="466"/>
    </row>
    <row r="1069" spans="4:7" s="416" customFormat="1" x14ac:dyDescent="0.25">
      <c r="D1069" s="466"/>
      <c r="E1069" s="466"/>
      <c r="F1069" s="462"/>
      <c r="G1069" s="466"/>
    </row>
    <row r="1070" spans="4:7" s="416" customFormat="1" x14ac:dyDescent="0.25">
      <c r="D1070" s="466"/>
      <c r="E1070" s="466"/>
      <c r="F1070" s="462"/>
      <c r="G1070" s="466"/>
    </row>
    <row r="1071" spans="4:7" s="416" customFormat="1" x14ac:dyDescent="0.25">
      <c r="D1071" s="466"/>
      <c r="E1071" s="466"/>
      <c r="F1071" s="462"/>
      <c r="G1071" s="466"/>
    </row>
    <row r="1072" spans="4:7" s="416" customFormat="1" x14ac:dyDescent="0.25">
      <c r="D1072" s="466"/>
      <c r="E1072" s="466"/>
      <c r="F1072" s="462"/>
      <c r="G1072" s="466"/>
    </row>
    <row r="1073" spans="4:7" s="416" customFormat="1" x14ac:dyDescent="0.25">
      <c r="D1073" s="466"/>
      <c r="E1073" s="466"/>
      <c r="F1073" s="462"/>
      <c r="G1073" s="466"/>
    </row>
    <row r="1074" spans="4:7" s="416" customFormat="1" x14ac:dyDescent="0.25">
      <c r="D1074" s="466"/>
      <c r="E1074" s="466"/>
      <c r="F1074" s="462"/>
      <c r="G1074" s="466"/>
    </row>
    <row r="1075" spans="4:7" s="416" customFormat="1" x14ac:dyDescent="0.25">
      <c r="D1075" s="466"/>
      <c r="E1075" s="466"/>
      <c r="F1075" s="462"/>
      <c r="G1075" s="466"/>
    </row>
    <row r="1076" spans="4:7" s="416" customFormat="1" x14ac:dyDescent="0.25">
      <c r="D1076" s="466"/>
      <c r="E1076" s="466"/>
      <c r="F1076" s="462"/>
      <c r="G1076" s="466"/>
    </row>
    <row r="1077" spans="4:7" s="416" customFormat="1" x14ac:dyDescent="0.25">
      <c r="D1077" s="466"/>
      <c r="E1077" s="466"/>
      <c r="F1077" s="462"/>
      <c r="G1077" s="466"/>
    </row>
    <row r="1078" spans="4:7" s="416" customFormat="1" x14ac:dyDescent="0.25">
      <c r="D1078" s="466"/>
      <c r="E1078" s="466"/>
      <c r="F1078" s="462"/>
      <c r="G1078" s="466"/>
    </row>
    <row r="1079" spans="4:7" s="416" customFormat="1" x14ac:dyDescent="0.25">
      <c r="D1079" s="466"/>
      <c r="E1079" s="466"/>
      <c r="F1079" s="462"/>
      <c r="G1079" s="466"/>
    </row>
    <row r="1080" spans="4:7" s="416" customFormat="1" x14ac:dyDescent="0.25">
      <c r="D1080" s="466"/>
      <c r="E1080" s="466"/>
      <c r="F1080" s="462"/>
      <c r="G1080" s="466"/>
    </row>
    <row r="1081" spans="4:7" s="416" customFormat="1" x14ac:dyDescent="0.25">
      <c r="D1081" s="466"/>
      <c r="E1081" s="466"/>
      <c r="F1081" s="462"/>
      <c r="G1081" s="466"/>
    </row>
    <row r="1082" spans="4:7" s="416" customFormat="1" x14ac:dyDescent="0.25">
      <c r="D1082" s="466"/>
      <c r="E1082" s="466"/>
      <c r="F1082" s="462"/>
      <c r="G1082" s="466"/>
    </row>
    <row r="1083" spans="4:7" s="416" customFormat="1" x14ac:dyDescent="0.25">
      <c r="D1083" s="466"/>
      <c r="E1083" s="466"/>
      <c r="F1083" s="462"/>
      <c r="G1083" s="466"/>
    </row>
    <row r="1084" spans="4:7" s="416" customFormat="1" x14ac:dyDescent="0.25">
      <c r="D1084" s="466"/>
      <c r="E1084" s="466"/>
      <c r="F1084" s="462"/>
      <c r="G1084" s="466"/>
    </row>
    <row r="1085" spans="4:7" s="416" customFormat="1" x14ac:dyDescent="0.25">
      <c r="D1085" s="466"/>
      <c r="E1085" s="466"/>
      <c r="F1085" s="462"/>
      <c r="G1085" s="466"/>
    </row>
    <row r="1086" spans="4:7" s="416" customFormat="1" x14ac:dyDescent="0.25">
      <c r="D1086" s="466"/>
      <c r="E1086" s="466"/>
      <c r="F1086" s="462"/>
      <c r="G1086" s="466"/>
    </row>
    <row r="1087" spans="4:7" s="416" customFormat="1" x14ac:dyDescent="0.25">
      <c r="D1087" s="466"/>
      <c r="E1087" s="466"/>
      <c r="F1087" s="462"/>
      <c r="G1087" s="466"/>
    </row>
    <row r="1088" spans="4:7" s="416" customFormat="1" x14ac:dyDescent="0.25">
      <c r="D1088" s="466"/>
      <c r="E1088" s="466"/>
      <c r="F1088" s="462"/>
      <c r="G1088" s="466"/>
    </row>
    <row r="1089" spans="4:7" s="416" customFormat="1" x14ac:dyDescent="0.25">
      <c r="D1089" s="466"/>
      <c r="E1089" s="466"/>
      <c r="F1089" s="462"/>
      <c r="G1089" s="466"/>
    </row>
    <row r="1090" spans="4:7" s="416" customFormat="1" x14ac:dyDescent="0.25">
      <c r="D1090" s="466"/>
      <c r="E1090" s="466"/>
      <c r="F1090" s="462"/>
      <c r="G1090" s="466"/>
    </row>
    <row r="1091" spans="4:7" s="416" customFormat="1" x14ac:dyDescent="0.25">
      <c r="D1091" s="466"/>
      <c r="E1091" s="466"/>
      <c r="F1091" s="462"/>
      <c r="G1091" s="466"/>
    </row>
    <row r="1092" spans="4:7" s="416" customFormat="1" x14ac:dyDescent="0.25">
      <c r="D1092" s="466"/>
      <c r="E1092" s="466"/>
      <c r="F1092" s="462"/>
      <c r="G1092" s="466"/>
    </row>
    <row r="1093" spans="4:7" s="416" customFormat="1" x14ac:dyDescent="0.25">
      <c r="D1093" s="466"/>
      <c r="E1093" s="466"/>
      <c r="F1093" s="462"/>
      <c r="G1093" s="466"/>
    </row>
    <row r="1094" spans="4:7" s="416" customFormat="1" x14ac:dyDescent="0.25">
      <c r="D1094" s="466"/>
      <c r="E1094" s="466"/>
      <c r="F1094" s="462"/>
      <c r="G1094" s="466"/>
    </row>
    <row r="1095" spans="4:7" s="416" customFormat="1" x14ac:dyDescent="0.25">
      <c r="D1095" s="466"/>
      <c r="E1095" s="466"/>
      <c r="F1095" s="462"/>
      <c r="G1095" s="466"/>
    </row>
    <row r="1096" spans="4:7" s="416" customFormat="1" x14ac:dyDescent="0.25">
      <c r="D1096" s="466"/>
      <c r="E1096" s="466"/>
      <c r="F1096" s="462"/>
      <c r="G1096" s="466"/>
    </row>
    <row r="1097" spans="4:7" s="416" customFormat="1" x14ac:dyDescent="0.25">
      <c r="D1097" s="466"/>
      <c r="E1097" s="466"/>
      <c r="F1097" s="462"/>
      <c r="G1097" s="466"/>
    </row>
    <row r="1098" spans="4:7" s="416" customFormat="1" x14ac:dyDescent="0.25">
      <c r="D1098" s="466"/>
      <c r="E1098" s="466"/>
      <c r="F1098" s="462"/>
      <c r="G1098" s="466"/>
    </row>
    <row r="1099" spans="4:7" s="416" customFormat="1" x14ac:dyDescent="0.25">
      <c r="D1099" s="466"/>
      <c r="E1099" s="466"/>
      <c r="F1099" s="462"/>
      <c r="G1099" s="466"/>
    </row>
    <row r="1100" spans="4:7" s="416" customFormat="1" x14ac:dyDescent="0.25">
      <c r="D1100" s="466"/>
      <c r="E1100" s="466"/>
      <c r="F1100" s="462"/>
      <c r="G1100" s="466"/>
    </row>
    <row r="1101" spans="4:7" s="416" customFormat="1" x14ac:dyDescent="0.25">
      <c r="D1101" s="466"/>
      <c r="E1101" s="466"/>
      <c r="F1101" s="462"/>
      <c r="G1101" s="466"/>
    </row>
    <row r="1102" spans="4:7" s="416" customFormat="1" x14ac:dyDescent="0.25">
      <c r="D1102" s="466"/>
      <c r="E1102" s="466"/>
      <c r="F1102" s="462"/>
      <c r="G1102" s="466"/>
    </row>
    <row r="1103" spans="4:7" s="416" customFormat="1" x14ac:dyDescent="0.25">
      <c r="D1103" s="466"/>
      <c r="E1103" s="466"/>
      <c r="F1103" s="462"/>
      <c r="G1103" s="466"/>
    </row>
    <row r="1104" spans="4:7" s="416" customFormat="1" x14ac:dyDescent="0.25">
      <c r="D1104" s="466"/>
      <c r="E1104" s="466"/>
      <c r="F1104" s="462"/>
      <c r="G1104" s="466"/>
    </row>
    <row r="1105" spans="4:7" s="416" customFormat="1" x14ac:dyDescent="0.25">
      <c r="D1105" s="466"/>
      <c r="E1105" s="466"/>
      <c r="F1105" s="462"/>
      <c r="G1105" s="466"/>
    </row>
    <row r="1106" spans="4:7" s="416" customFormat="1" x14ac:dyDescent="0.25">
      <c r="D1106" s="466"/>
      <c r="E1106" s="466"/>
      <c r="F1106" s="462"/>
      <c r="G1106" s="466"/>
    </row>
    <row r="1107" spans="4:7" s="416" customFormat="1" x14ac:dyDescent="0.25">
      <c r="D1107" s="466"/>
      <c r="E1107" s="466"/>
      <c r="F1107" s="462"/>
      <c r="G1107" s="466"/>
    </row>
    <row r="1108" spans="4:7" s="416" customFormat="1" x14ac:dyDescent="0.25">
      <c r="D1108" s="466"/>
      <c r="E1108" s="466"/>
      <c r="F1108" s="462"/>
      <c r="G1108" s="466"/>
    </row>
    <row r="1109" spans="4:7" s="416" customFormat="1" x14ac:dyDescent="0.25">
      <c r="D1109" s="466"/>
      <c r="E1109" s="466"/>
      <c r="F1109" s="462"/>
      <c r="G1109" s="466"/>
    </row>
    <row r="1110" spans="4:7" s="416" customFormat="1" x14ac:dyDescent="0.25">
      <c r="D1110" s="466"/>
      <c r="E1110" s="466"/>
      <c r="F1110" s="462"/>
      <c r="G1110" s="466"/>
    </row>
    <row r="1111" spans="4:7" s="416" customFormat="1" x14ac:dyDescent="0.25">
      <c r="D1111" s="466"/>
      <c r="E1111" s="466"/>
      <c r="F1111" s="462"/>
      <c r="G1111" s="466"/>
    </row>
    <row r="1112" spans="4:7" s="416" customFormat="1" x14ac:dyDescent="0.25">
      <c r="D1112" s="466"/>
      <c r="E1112" s="466"/>
      <c r="F1112" s="462"/>
      <c r="G1112" s="466"/>
    </row>
    <row r="1113" spans="4:7" s="416" customFormat="1" x14ac:dyDescent="0.25">
      <c r="D1113" s="466"/>
      <c r="E1113" s="466"/>
      <c r="F1113" s="462"/>
      <c r="G1113" s="466"/>
    </row>
    <row r="1114" spans="4:7" s="416" customFormat="1" x14ac:dyDescent="0.25">
      <c r="D1114" s="466"/>
      <c r="E1114" s="466"/>
      <c r="F1114" s="462"/>
      <c r="G1114" s="466"/>
    </row>
    <row r="1115" spans="4:7" s="416" customFormat="1" x14ac:dyDescent="0.25">
      <c r="D1115" s="466"/>
      <c r="E1115" s="466"/>
      <c r="F1115" s="462"/>
      <c r="G1115" s="466"/>
    </row>
    <row r="1116" spans="4:7" s="416" customFormat="1" x14ac:dyDescent="0.25">
      <c r="D1116" s="466"/>
      <c r="E1116" s="466"/>
      <c r="F1116" s="462"/>
      <c r="G1116" s="466"/>
    </row>
    <row r="1117" spans="4:7" s="416" customFormat="1" x14ac:dyDescent="0.25">
      <c r="D1117" s="466"/>
      <c r="E1117" s="466"/>
      <c r="F1117" s="462"/>
      <c r="G1117" s="466"/>
    </row>
    <row r="1118" spans="4:7" s="416" customFormat="1" x14ac:dyDescent="0.25">
      <c r="D1118" s="466"/>
      <c r="E1118" s="466"/>
      <c r="F1118" s="462"/>
      <c r="G1118" s="466"/>
    </row>
    <row r="1119" spans="4:7" s="416" customFormat="1" x14ac:dyDescent="0.25">
      <c r="D1119" s="466"/>
      <c r="E1119" s="466"/>
      <c r="F1119" s="462"/>
      <c r="G1119" s="466"/>
    </row>
    <row r="1120" spans="4:7" s="416" customFormat="1" x14ac:dyDescent="0.25">
      <c r="D1120" s="466"/>
      <c r="E1120" s="466"/>
      <c r="F1120" s="462"/>
      <c r="G1120" s="466"/>
    </row>
    <row r="1121" spans="4:7" s="416" customFormat="1" x14ac:dyDescent="0.25">
      <c r="D1121" s="466"/>
      <c r="E1121" s="466"/>
      <c r="F1121" s="462"/>
      <c r="G1121" s="466"/>
    </row>
    <row r="1122" spans="4:7" s="416" customFormat="1" x14ac:dyDescent="0.25">
      <c r="D1122" s="466"/>
      <c r="E1122" s="466"/>
      <c r="F1122" s="462"/>
      <c r="G1122" s="466"/>
    </row>
    <row r="1123" spans="4:7" s="416" customFormat="1" x14ac:dyDescent="0.25">
      <c r="D1123" s="466"/>
      <c r="E1123" s="466"/>
      <c r="F1123" s="462"/>
      <c r="G1123" s="466"/>
    </row>
    <row r="1124" spans="4:7" s="416" customFormat="1" x14ac:dyDescent="0.25">
      <c r="D1124" s="466"/>
      <c r="E1124" s="466"/>
      <c r="F1124" s="462"/>
      <c r="G1124" s="466"/>
    </row>
    <row r="1125" spans="4:7" s="416" customFormat="1" x14ac:dyDescent="0.25">
      <c r="D1125" s="466"/>
      <c r="E1125" s="466"/>
      <c r="F1125" s="462"/>
      <c r="G1125" s="466"/>
    </row>
    <row r="1126" spans="4:7" s="416" customFormat="1" x14ac:dyDescent="0.25">
      <c r="D1126" s="466"/>
      <c r="E1126" s="466"/>
      <c r="F1126" s="462"/>
      <c r="G1126" s="466"/>
    </row>
    <row r="1127" spans="4:7" s="416" customFormat="1" x14ac:dyDescent="0.25">
      <c r="D1127" s="466"/>
      <c r="E1127" s="466"/>
      <c r="F1127" s="462"/>
      <c r="G1127" s="466"/>
    </row>
    <row r="1128" spans="4:7" s="416" customFormat="1" x14ac:dyDescent="0.25">
      <c r="D1128" s="466"/>
      <c r="E1128" s="466"/>
      <c r="F1128" s="462"/>
      <c r="G1128" s="466"/>
    </row>
    <row r="1129" spans="4:7" s="416" customFormat="1" x14ac:dyDescent="0.25">
      <c r="D1129" s="466"/>
      <c r="E1129" s="466"/>
      <c r="F1129" s="462"/>
      <c r="G1129" s="466"/>
    </row>
    <row r="1130" spans="4:7" s="416" customFormat="1" x14ac:dyDescent="0.25">
      <c r="D1130" s="466"/>
      <c r="E1130" s="466"/>
      <c r="F1130" s="462"/>
      <c r="G1130" s="466"/>
    </row>
    <row r="1131" spans="4:7" s="416" customFormat="1" x14ac:dyDescent="0.25">
      <c r="D1131" s="466"/>
      <c r="E1131" s="466"/>
      <c r="F1131" s="462"/>
      <c r="G1131" s="466"/>
    </row>
    <row r="1132" spans="4:7" s="416" customFormat="1" x14ac:dyDescent="0.25">
      <c r="D1132" s="466"/>
      <c r="E1132" s="466"/>
      <c r="F1132" s="462"/>
      <c r="G1132" s="466"/>
    </row>
    <row r="1133" spans="4:7" s="416" customFormat="1" x14ac:dyDescent="0.25">
      <c r="D1133" s="466"/>
      <c r="E1133" s="466"/>
      <c r="F1133" s="462"/>
      <c r="G1133" s="466"/>
    </row>
    <row r="1134" spans="4:7" s="416" customFormat="1" x14ac:dyDescent="0.25">
      <c r="D1134" s="466"/>
      <c r="E1134" s="466"/>
      <c r="F1134" s="462"/>
      <c r="G1134" s="466"/>
    </row>
    <row r="1135" spans="4:7" s="416" customFormat="1" x14ac:dyDescent="0.25">
      <c r="D1135" s="466"/>
      <c r="E1135" s="466"/>
      <c r="F1135" s="462"/>
      <c r="G1135" s="466"/>
    </row>
    <row r="1136" spans="4:7" s="416" customFormat="1" x14ac:dyDescent="0.25">
      <c r="D1136" s="466"/>
      <c r="E1136" s="466"/>
      <c r="F1136" s="462"/>
      <c r="G1136" s="466"/>
    </row>
    <row r="1137" spans="4:7" s="416" customFormat="1" x14ac:dyDescent="0.25">
      <c r="D1137" s="466"/>
      <c r="E1137" s="466"/>
      <c r="F1137" s="462"/>
      <c r="G1137" s="466"/>
    </row>
    <row r="1138" spans="4:7" s="416" customFormat="1" x14ac:dyDescent="0.25">
      <c r="D1138" s="466"/>
      <c r="E1138" s="466"/>
      <c r="F1138" s="462"/>
      <c r="G1138" s="466"/>
    </row>
    <row r="1139" spans="4:7" s="416" customFormat="1" x14ac:dyDescent="0.25">
      <c r="D1139" s="466"/>
      <c r="E1139" s="466"/>
      <c r="F1139" s="462"/>
      <c r="G1139" s="466"/>
    </row>
    <row r="1140" spans="4:7" s="416" customFormat="1" x14ac:dyDescent="0.25">
      <c r="D1140" s="466"/>
      <c r="E1140" s="466"/>
      <c r="F1140" s="462"/>
      <c r="G1140" s="466"/>
    </row>
    <row r="1141" spans="4:7" s="416" customFormat="1" x14ac:dyDescent="0.25">
      <c r="D1141" s="466"/>
      <c r="E1141" s="466"/>
      <c r="F1141" s="462"/>
      <c r="G1141" s="466"/>
    </row>
    <row r="1142" spans="4:7" s="416" customFormat="1" x14ac:dyDescent="0.25">
      <c r="D1142" s="466"/>
      <c r="E1142" s="466"/>
      <c r="F1142" s="462"/>
      <c r="G1142" s="466"/>
    </row>
    <row r="1143" spans="4:7" s="416" customFormat="1" x14ac:dyDescent="0.25">
      <c r="D1143" s="466"/>
      <c r="E1143" s="466"/>
      <c r="F1143" s="462"/>
      <c r="G1143" s="466"/>
    </row>
    <row r="1144" spans="4:7" s="416" customFormat="1" x14ac:dyDescent="0.25">
      <c r="D1144" s="466"/>
      <c r="E1144" s="466"/>
      <c r="F1144" s="462"/>
      <c r="G1144" s="466"/>
    </row>
    <row r="1145" spans="4:7" s="416" customFormat="1" x14ac:dyDescent="0.25">
      <c r="D1145" s="466"/>
      <c r="E1145" s="466"/>
      <c r="F1145" s="462"/>
      <c r="G1145" s="466"/>
    </row>
    <row r="1146" spans="4:7" s="416" customFormat="1" x14ac:dyDescent="0.25">
      <c r="D1146" s="466"/>
      <c r="E1146" s="466"/>
      <c r="F1146" s="462"/>
      <c r="G1146" s="466"/>
    </row>
    <row r="1147" spans="4:7" s="416" customFormat="1" x14ac:dyDescent="0.25">
      <c r="D1147" s="466"/>
      <c r="E1147" s="466"/>
      <c r="F1147" s="462"/>
      <c r="G1147" s="466"/>
    </row>
    <row r="1148" spans="4:7" s="416" customFormat="1" x14ac:dyDescent="0.25">
      <c r="D1148" s="466"/>
      <c r="E1148" s="466"/>
      <c r="F1148" s="462"/>
      <c r="G1148" s="466"/>
    </row>
    <row r="1149" spans="4:7" s="416" customFormat="1" x14ac:dyDescent="0.25">
      <c r="D1149" s="466"/>
      <c r="E1149" s="466"/>
      <c r="F1149" s="462"/>
      <c r="G1149" s="466"/>
    </row>
    <row r="1150" spans="4:7" s="416" customFormat="1" x14ac:dyDescent="0.25">
      <c r="D1150" s="466"/>
      <c r="E1150" s="466"/>
      <c r="F1150" s="462"/>
      <c r="G1150" s="466"/>
    </row>
    <row r="1151" spans="4:7" s="416" customFormat="1" x14ac:dyDescent="0.25">
      <c r="D1151" s="466"/>
      <c r="E1151" s="466"/>
      <c r="F1151" s="462"/>
      <c r="G1151" s="466"/>
    </row>
    <row r="1152" spans="4:7" s="416" customFormat="1" x14ac:dyDescent="0.25">
      <c r="D1152" s="466"/>
      <c r="E1152" s="466"/>
      <c r="F1152" s="462"/>
      <c r="G1152" s="466"/>
    </row>
    <row r="1153" spans="4:7" s="416" customFormat="1" x14ac:dyDescent="0.25">
      <c r="D1153" s="466"/>
      <c r="E1153" s="466"/>
      <c r="F1153" s="462"/>
      <c r="G1153" s="466"/>
    </row>
    <row r="1154" spans="4:7" s="416" customFormat="1" x14ac:dyDescent="0.25">
      <c r="D1154" s="466"/>
      <c r="E1154" s="466"/>
      <c r="F1154" s="462"/>
      <c r="G1154" s="466"/>
    </row>
    <row r="1155" spans="4:7" s="416" customFormat="1" x14ac:dyDescent="0.25">
      <c r="D1155" s="466"/>
      <c r="E1155" s="466"/>
      <c r="F1155" s="462"/>
      <c r="G1155" s="466"/>
    </row>
    <row r="1156" spans="4:7" s="416" customFormat="1" x14ac:dyDescent="0.25">
      <c r="D1156" s="466"/>
      <c r="E1156" s="466"/>
      <c r="F1156" s="462"/>
      <c r="G1156" s="466"/>
    </row>
    <row r="1157" spans="4:7" s="416" customFormat="1" x14ac:dyDescent="0.25">
      <c r="D1157" s="466"/>
      <c r="E1157" s="466"/>
      <c r="F1157" s="462"/>
      <c r="G1157" s="466"/>
    </row>
    <row r="1158" spans="4:7" s="416" customFormat="1" x14ac:dyDescent="0.25">
      <c r="D1158" s="466"/>
      <c r="E1158" s="466"/>
      <c r="F1158" s="462"/>
      <c r="G1158" s="466"/>
    </row>
    <row r="1159" spans="4:7" s="416" customFormat="1" x14ac:dyDescent="0.25">
      <c r="D1159" s="466"/>
      <c r="E1159" s="466"/>
      <c r="F1159" s="462"/>
      <c r="G1159" s="466"/>
    </row>
    <row r="1160" spans="4:7" s="416" customFormat="1" x14ac:dyDescent="0.25">
      <c r="D1160" s="466"/>
      <c r="E1160" s="466"/>
      <c r="F1160" s="462"/>
      <c r="G1160" s="466"/>
    </row>
    <row r="1161" spans="4:7" s="416" customFormat="1" x14ac:dyDescent="0.25">
      <c r="D1161" s="466"/>
      <c r="E1161" s="466"/>
      <c r="F1161" s="462"/>
      <c r="G1161" s="466"/>
    </row>
    <row r="1162" spans="4:7" s="416" customFormat="1" x14ac:dyDescent="0.25">
      <c r="D1162" s="466"/>
      <c r="E1162" s="466"/>
      <c r="F1162" s="462"/>
      <c r="G1162" s="466"/>
    </row>
    <row r="1163" spans="4:7" s="416" customFormat="1" x14ac:dyDescent="0.25">
      <c r="D1163" s="466"/>
      <c r="E1163" s="466"/>
      <c r="F1163" s="462"/>
      <c r="G1163" s="466"/>
    </row>
    <row r="1164" spans="4:7" s="416" customFormat="1" x14ac:dyDescent="0.25">
      <c r="D1164" s="466"/>
      <c r="E1164" s="466"/>
      <c r="F1164" s="462"/>
      <c r="G1164" s="466"/>
    </row>
    <row r="1165" spans="4:7" s="416" customFormat="1" x14ac:dyDescent="0.25">
      <c r="D1165" s="466"/>
      <c r="E1165" s="466"/>
      <c r="F1165" s="462"/>
      <c r="G1165" s="466"/>
    </row>
    <row r="1166" spans="4:7" s="416" customFormat="1" x14ac:dyDescent="0.25">
      <c r="D1166" s="466"/>
      <c r="E1166" s="466"/>
      <c r="F1166" s="462"/>
      <c r="G1166" s="466"/>
    </row>
    <row r="1167" spans="4:7" s="416" customFormat="1" x14ac:dyDescent="0.25">
      <c r="D1167" s="466"/>
      <c r="E1167" s="466"/>
      <c r="F1167" s="462"/>
      <c r="G1167" s="466"/>
    </row>
    <row r="1168" spans="4:7" s="416" customFormat="1" x14ac:dyDescent="0.25">
      <c r="D1168" s="466"/>
      <c r="E1168" s="466"/>
      <c r="F1168" s="462"/>
      <c r="G1168" s="466"/>
    </row>
    <row r="1169" spans="4:7" s="416" customFormat="1" x14ac:dyDescent="0.25">
      <c r="D1169" s="466"/>
      <c r="E1169" s="466"/>
      <c r="F1169" s="462"/>
      <c r="G1169" s="466"/>
    </row>
    <row r="1170" spans="4:7" s="416" customFormat="1" x14ac:dyDescent="0.25">
      <c r="D1170" s="466"/>
      <c r="E1170" s="466"/>
      <c r="F1170" s="462"/>
      <c r="G1170" s="466"/>
    </row>
    <row r="1171" spans="4:7" s="416" customFormat="1" x14ac:dyDescent="0.25">
      <c r="D1171" s="466"/>
      <c r="E1171" s="466"/>
      <c r="F1171" s="462"/>
      <c r="G1171" s="466"/>
    </row>
    <row r="1172" spans="4:7" s="416" customFormat="1" x14ac:dyDescent="0.25">
      <c r="D1172" s="466"/>
      <c r="E1172" s="466"/>
      <c r="F1172" s="462"/>
      <c r="G1172" s="466"/>
    </row>
    <row r="1173" spans="4:7" s="416" customFormat="1" x14ac:dyDescent="0.25">
      <c r="D1173" s="466"/>
      <c r="E1173" s="466"/>
      <c r="F1173" s="462"/>
      <c r="G1173" s="466"/>
    </row>
    <row r="1174" spans="4:7" s="416" customFormat="1" x14ac:dyDescent="0.25">
      <c r="D1174" s="466"/>
      <c r="E1174" s="466"/>
      <c r="F1174" s="462"/>
      <c r="G1174" s="466"/>
    </row>
    <row r="1175" spans="4:7" s="416" customFormat="1" x14ac:dyDescent="0.25">
      <c r="D1175" s="466"/>
      <c r="E1175" s="466"/>
      <c r="F1175" s="462"/>
      <c r="G1175" s="466"/>
    </row>
    <row r="1176" spans="4:7" s="416" customFormat="1" x14ac:dyDescent="0.25">
      <c r="D1176" s="466"/>
      <c r="E1176" s="466"/>
      <c r="F1176" s="462"/>
      <c r="G1176" s="466"/>
    </row>
    <row r="1177" spans="4:7" s="416" customFormat="1" x14ac:dyDescent="0.25">
      <c r="D1177" s="466"/>
      <c r="E1177" s="466"/>
      <c r="F1177" s="462"/>
      <c r="G1177" s="466"/>
    </row>
    <row r="1178" spans="4:7" s="416" customFormat="1" x14ac:dyDescent="0.25">
      <c r="D1178" s="466"/>
      <c r="E1178" s="466"/>
      <c r="F1178" s="462"/>
      <c r="G1178" s="466"/>
    </row>
    <row r="1179" spans="4:7" s="416" customFormat="1" x14ac:dyDescent="0.25">
      <c r="D1179" s="466"/>
      <c r="E1179" s="466"/>
      <c r="F1179" s="462"/>
      <c r="G1179" s="466"/>
    </row>
    <row r="1180" spans="4:7" s="416" customFormat="1" x14ac:dyDescent="0.25">
      <c r="D1180" s="466"/>
      <c r="E1180" s="466"/>
      <c r="F1180" s="462"/>
      <c r="G1180" s="466"/>
    </row>
    <row r="1181" spans="4:7" s="416" customFormat="1" x14ac:dyDescent="0.25">
      <c r="D1181" s="466"/>
      <c r="E1181" s="466"/>
      <c r="F1181" s="462"/>
      <c r="G1181" s="466"/>
    </row>
    <row r="1182" spans="4:7" s="416" customFormat="1" x14ac:dyDescent="0.25">
      <c r="D1182" s="466"/>
      <c r="E1182" s="466"/>
      <c r="F1182" s="462"/>
      <c r="G1182" s="466"/>
    </row>
    <row r="1183" spans="4:7" s="416" customFormat="1" x14ac:dyDescent="0.25">
      <c r="D1183" s="466"/>
      <c r="E1183" s="466"/>
      <c r="F1183" s="462"/>
      <c r="G1183" s="466"/>
    </row>
    <row r="1184" spans="4:7" s="416" customFormat="1" x14ac:dyDescent="0.25">
      <c r="D1184" s="466"/>
      <c r="E1184" s="466"/>
      <c r="F1184" s="462"/>
      <c r="G1184" s="466"/>
    </row>
    <row r="1185" spans="4:7" s="416" customFormat="1" x14ac:dyDescent="0.25">
      <c r="D1185" s="466"/>
      <c r="E1185" s="466"/>
      <c r="F1185" s="462"/>
      <c r="G1185" s="466"/>
    </row>
    <row r="1186" spans="4:7" s="416" customFormat="1" x14ac:dyDescent="0.25">
      <c r="D1186" s="466"/>
      <c r="E1186" s="466"/>
      <c r="F1186" s="462"/>
      <c r="G1186" s="466"/>
    </row>
    <row r="1187" spans="4:7" s="416" customFormat="1" x14ac:dyDescent="0.25">
      <c r="D1187" s="466"/>
      <c r="E1187" s="466"/>
      <c r="F1187" s="462"/>
      <c r="G1187" s="466"/>
    </row>
    <row r="1188" spans="4:7" s="416" customFormat="1" x14ac:dyDescent="0.25">
      <c r="D1188" s="466"/>
      <c r="E1188" s="466"/>
      <c r="F1188" s="462"/>
      <c r="G1188" s="466"/>
    </row>
    <row r="1189" spans="4:7" s="416" customFormat="1" x14ac:dyDescent="0.25">
      <c r="D1189" s="466"/>
      <c r="E1189" s="466"/>
      <c r="F1189" s="462"/>
      <c r="G1189" s="466"/>
    </row>
    <row r="1190" spans="4:7" s="416" customFormat="1" x14ac:dyDescent="0.25">
      <c r="D1190" s="466"/>
      <c r="E1190" s="466"/>
      <c r="F1190" s="462"/>
      <c r="G1190" s="466"/>
    </row>
    <row r="1191" spans="4:7" s="416" customFormat="1" x14ac:dyDescent="0.25">
      <c r="D1191" s="466"/>
      <c r="E1191" s="466"/>
      <c r="F1191" s="462"/>
      <c r="G1191" s="466"/>
    </row>
    <row r="1192" spans="4:7" s="416" customFormat="1" x14ac:dyDescent="0.25">
      <c r="D1192" s="466"/>
      <c r="E1192" s="466"/>
      <c r="F1192" s="462"/>
      <c r="G1192" s="466"/>
    </row>
    <row r="1193" spans="4:7" s="416" customFormat="1" x14ac:dyDescent="0.25">
      <c r="D1193" s="466"/>
      <c r="E1193" s="466"/>
      <c r="F1193" s="462"/>
      <c r="G1193" s="466"/>
    </row>
    <row r="1194" spans="4:7" s="416" customFormat="1" x14ac:dyDescent="0.25">
      <c r="D1194" s="466"/>
      <c r="E1194" s="466"/>
      <c r="F1194" s="462"/>
      <c r="G1194" s="466"/>
    </row>
    <row r="1195" spans="4:7" s="416" customFormat="1" x14ac:dyDescent="0.25">
      <c r="D1195" s="466"/>
      <c r="E1195" s="466"/>
      <c r="F1195" s="462"/>
      <c r="G1195" s="466"/>
    </row>
    <row r="1196" spans="4:7" s="416" customFormat="1" x14ac:dyDescent="0.25">
      <c r="D1196" s="466"/>
      <c r="E1196" s="466"/>
      <c r="F1196" s="462"/>
      <c r="G1196" s="466"/>
    </row>
    <row r="1197" spans="4:7" s="416" customFormat="1" x14ac:dyDescent="0.25">
      <c r="D1197" s="466"/>
      <c r="E1197" s="466"/>
      <c r="F1197" s="462"/>
      <c r="G1197" s="466"/>
    </row>
    <row r="1198" spans="4:7" s="416" customFormat="1" x14ac:dyDescent="0.25">
      <c r="D1198" s="466"/>
      <c r="E1198" s="466"/>
      <c r="F1198" s="462"/>
      <c r="G1198" s="466"/>
    </row>
    <row r="1199" spans="4:7" s="416" customFormat="1" x14ac:dyDescent="0.25">
      <c r="D1199" s="466"/>
      <c r="E1199" s="466"/>
      <c r="F1199" s="462"/>
      <c r="G1199" s="466"/>
    </row>
    <row r="1200" spans="4:7" s="416" customFormat="1" x14ac:dyDescent="0.25">
      <c r="D1200" s="466"/>
      <c r="E1200" s="466"/>
      <c r="F1200" s="462"/>
      <c r="G1200" s="466"/>
    </row>
    <row r="1201" spans="4:7" s="416" customFormat="1" x14ac:dyDescent="0.25">
      <c r="D1201" s="466"/>
      <c r="E1201" s="466"/>
      <c r="F1201" s="462"/>
      <c r="G1201" s="466"/>
    </row>
    <row r="1202" spans="4:7" s="416" customFormat="1" x14ac:dyDescent="0.25">
      <c r="D1202" s="466"/>
      <c r="E1202" s="466"/>
      <c r="F1202" s="462"/>
      <c r="G1202" s="466"/>
    </row>
    <row r="1203" spans="4:7" s="416" customFormat="1" x14ac:dyDescent="0.25">
      <c r="D1203" s="466"/>
      <c r="E1203" s="466"/>
      <c r="F1203" s="462"/>
      <c r="G1203" s="466"/>
    </row>
    <row r="1204" spans="4:7" s="416" customFormat="1" x14ac:dyDescent="0.25">
      <c r="D1204" s="466"/>
      <c r="E1204" s="466"/>
      <c r="F1204" s="462"/>
      <c r="G1204" s="466"/>
    </row>
    <row r="1205" spans="4:7" s="416" customFormat="1" x14ac:dyDescent="0.25">
      <c r="D1205" s="466"/>
      <c r="E1205" s="466"/>
      <c r="F1205" s="462"/>
      <c r="G1205" s="466"/>
    </row>
    <row r="1206" spans="4:7" s="416" customFormat="1" x14ac:dyDescent="0.25">
      <c r="D1206" s="466"/>
      <c r="E1206" s="466"/>
      <c r="F1206" s="462"/>
      <c r="G1206" s="466"/>
    </row>
    <row r="1207" spans="4:7" s="416" customFormat="1" x14ac:dyDescent="0.25">
      <c r="D1207" s="466"/>
      <c r="E1207" s="466"/>
      <c r="F1207" s="462"/>
      <c r="G1207" s="466"/>
    </row>
    <row r="1208" spans="4:7" s="416" customFormat="1" x14ac:dyDescent="0.25">
      <c r="D1208" s="466"/>
      <c r="E1208" s="466"/>
      <c r="F1208" s="462"/>
      <c r="G1208" s="466"/>
    </row>
    <row r="1209" spans="4:7" s="416" customFormat="1" x14ac:dyDescent="0.25">
      <c r="D1209" s="466"/>
      <c r="E1209" s="466"/>
      <c r="F1209" s="462"/>
      <c r="G1209" s="466"/>
    </row>
    <row r="1210" spans="4:7" s="416" customFormat="1" x14ac:dyDescent="0.25">
      <c r="D1210" s="466"/>
      <c r="E1210" s="466"/>
      <c r="F1210" s="462"/>
      <c r="G1210" s="466"/>
    </row>
    <row r="1211" spans="4:7" s="416" customFormat="1" x14ac:dyDescent="0.25">
      <c r="D1211" s="466"/>
      <c r="E1211" s="466"/>
      <c r="F1211" s="462"/>
      <c r="G1211" s="466"/>
    </row>
    <row r="1212" spans="4:7" s="416" customFormat="1" x14ac:dyDescent="0.25">
      <c r="D1212" s="466"/>
      <c r="E1212" s="466"/>
      <c r="F1212" s="462"/>
      <c r="G1212" s="466"/>
    </row>
    <row r="1213" spans="4:7" s="416" customFormat="1" x14ac:dyDescent="0.25">
      <c r="D1213" s="466"/>
      <c r="E1213" s="466"/>
      <c r="F1213" s="462"/>
      <c r="G1213" s="466"/>
    </row>
    <row r="1214" spans="4:7" s="416" customFormat="1" x14ac:dyDescent="0.25">
      <c r="D1214" s="466"/>
      <c r="E1214" s="466"/>
      <c r="F1214" s="462"/>
      <c r="G1214" s="466"/>
    </row>
    <row r="1215" spans="4:7" s="416" customFormat="1" x14ac:dyDescent="0.25">
      <c r="D1215" s="466"/>
      <c r="E1215" s="466"/>
      <c r="F1215" s="462"/>
      <c r="G1215" s="466"/>
    </row>
    <row r="1216" spans="4:7" s="416" customFormat="1" x14ac:dyDescent="0.25">
      <c r="D1216" s="466"/>
      <c r="E1216" s="466"/>
      <c r="F1216" s="462"/>
      <c r="G1216" s="466"/>
    </row>
    <row r="1217" spans="4:7" s="416" customFormat="1" x14ac:dyDescent="0.25">
      <c r="D1217" s="466"/>
      <c r="E1217" s="466"/>
      <c r="F1217" s="462"/>
      <c r="G1217" s="466"/>
    </row>
    <row r="1218" spans="4:7" s="416" customFormat="1" x14ac:dyDescent="0.25">
      <c r="D1218" s="466"/>
      <c r="E1218" s="466"/>
      <c r="F1218" s="462"/>
      <c r="G1218" s="466"/>
    </row>
    <row r="1219" spans="4:7" s="416" customFormat="1" x14ac:dyDescent="0.25">
      <c r="D1219" s="466"/>
      <c r="E1219" s="466"/>
      <c r="F1219" s="462"/>
      <c r="G1219" s="466"/>
    </row>
    <row r="1220" spans="4:7" s="416" customFormat="1" x14ac:dyDescent="0.25">
      <c r="D1220" s="466"/>
      <c r="E1220" s="466"/>
      <c r="F1220" s="462"/>
      <c r="G1220" s="466"/>
    </row>
    <row r="1221" spans="4:7" s="416" customFormat="1" x14ac:dyDescent="0.25">
      <c r="D1221" s="466"/>
      <c r="E1221" s="466"/>
      <c r="F1221" s="462"/>
      <c r="G1221" s="466"/>
    </row>
    <row r="1222" spans="4:7" s="416" customFormat="1" x14ac:dyDescent="0.25">
      <c r="D1222" s="466"/>
      <c r="E1222" s="466"/>
      <c r="F1222" s="462"/>
      <c r="G1222" s="466"/>
    </row>
    <row r="1223" spans="4:7" s="416" customFormat="1" x14ac:dyDescent="0.25">
      <c r="D1223" s="466"/>
      <c r="E1223" s="466"/>
      <c r="F1223" s="462"/>
      <c r="G1223" s="466"/>
    </row>
    <row r="1224" spans="4:7" s="416" customFormat="1" x14ac:dyDescent="0.25">
      <c r="D1224" s="466"/>
      <c r="E1224" s="466"/>
      <c r="F1224" s="462"/>
      <c r="G1224" s="466"/>
    </row>
    <row r="1225" spans="4:7" s="416" customFormat="1" x14ac:dyDescent="0.25">
      <c r="D1225" s="466"/>
      <c r="E1225" s="466"/>
      <c r="F1225" s="462"/>
      <c r="G1225" s="466"/>
    </row>
    <row r="1226" spans="4:7" s="416" customFormat="1" x14ac:dyDescent="0.25">
      <c r="D1226" s="466"/>
      <c r="E1226" s="466"/>
      <c r="F1226" s="462"/>
      <c r="G1226" s="466"/>
    </row>
    <row r="1227" spans="4:7" s="416" customFormat="1" x14ac:dyDescent="0.25">
      <c r="D1227" s="466"/>
      <c r="E1227" s="466"/>
      <c r="F1227" s="462"/>
      <c r="G1227" s="466"/>
    </row>
    <row r="1228" spans="4:7" s="416" customFormat="1" x14ac:dyDescent="0.25">
      <c r="D1228" s="466"/>
      <c r="E1228" s="466"/>
      <c r="F1228" s="462"/>
      <c r="G1228" s="466"/>
    </row>
    <row r="1229" spans="4:7" s="416" customFormat="1" x14ac:dyDescent="0.25">
      <c r="D1229" s="466"/>
      <c r="E1229" s="466"/>
      <c r="F1229" s="462"/>
      <c r="G1229" s="466"/>
    </row>
    <row r="1230" spans="4:7" s="416" customFormat="1" x14ac:dyDescent="0.25">
      <c r="D1230" s="466"/>
      <c r="E1230" s="466"/>
      <c r="F1230" s="462"/>
      <c r="G1230" s="466"/>
    </row>
    <row r="1231" spans="4:7" s="416" customFormat="1" x14ac:dyDescent="0.25">
      <c r="D1231" s="466"/>
      <c r="E1231" s="466"/>
      <c r="F1231" s="462"/>
      <c r="G1231" s="466"/>
    </row>
    <row r="1232" spans="4:7" s="416" customFormat="1" x14ac:dyDescent="0.25">
      <c r="D1232" s="466"/>
      <c r="E1232" s="466"/>
      <c r="F1232" s="462"/>
      <c r="G1232" s="466"/>
    </row>
    <row r="1233" spans="4:7" s="416" customFormat="1" x14ac:dyDescent="0.25">
      <c r="D1233" s="466"/>
      <c r="E1233" s="466"/>
      <c r="F1233" s="462"/>
      <c r="G1233" s="466"/>
    </row>
    <row r="1234" spans="4:7" s="416" customFormat="1" x14ac:dyDescent="0.25">
      <c r="D1234" s="466"/>
      <c r="E1234" s="466"/>
      <c r="F1234" s="462"/>
      <c r="G1234" s="466"/>
    </row>
    <row r="1235" spans="4:7" s="416" customFormat="1" x14ac:dyDescent="0.25">
      <c r="D1235" s="466"/>
      <c r="E1235" s="466"/>
      <c r="F1235" s="462"/>
      <c r="G1235" s="466"/>
    </row>
    <row r="1236" spans="4:7" s="416" customFormat="1" x14ac:dyDescent="0.25">
      <c r="D1236" s="466"/>
      <c r="E1236" s="466"/>
      <c r="F1236" s="462"/>
      <c r="G1236" s="466"/>
    </row>
    <row r="1237" spans="4:7" s="416" customFormat="1" x14ac:dyDescent="0.25">
      <c r="D1237" s="466"/>
      <c r="E1237" s="466"/>
      <c r="F1237" s="462"/>
      <c r="G1237" s="466"/>
    </row>
    <row r="1238" spans="4:7" s="416" customFormat="1" x14ac:dyDescent="0.25">
      <c r="D1238" s="466"/>
      <c r="E1238" s="466"/>
      <c r="F1238" s="462"/>
      <c r="G1238" s="466"/>
    </row>
    <row r="1239" spans="4:7" s="416" customFormat="1" x14ac:dyDescent="0.25">
      <c r="D1239" s="466"/>
      <c r="E1239" s="466"/>
      <c r="F1239" s="462"/>
      <c r="G1239" s="466"/>
    </row>
    <row r="1240" spans="4:7" s="416" customFormat="1" x14ac:dyDescent="0.25">
      <c r="D1240" s="466"/>
      <c r="E1240" s="466"/>
      <c r="F1240" s="462"/>
      <c r="G1240" s="466"/>
    </row>
    <row r="1241" spans="4:7" s="416" customFormat="1" x14ac:dyDescent="0.25">
      <c r="D1241" s="466"/>
      <c r="E1241" s="466"/>
      <c r="F1241" s="462"/>
      <c r="G1241" s="466"/>
    </row>
    <row r="1242" spans="4:7" s="416" customFormat="1" x14ac:dyDescent="0.25">
      <c r="D1242" s="466"/>
      <c r="E1242" s="466"/>
      <c r="F1242" s="462"/>
      <c r="G1242" s="466"/>
    </row>
    <row r="1243" spans="4:7" s="416" customFormat="1" x14ac:dyDescent="0.25">
      <c r="D1243" s="466"/>
      <c r="E1243" s="466"/>
      <c r="F1243" s="462"/>
      <c r="G1243" s="466"/>
    </row>
    <row r="1244" spans="4:7" s="416" customFormat="1" x14ac:dyDescent="0.25">
      <c r="D1244" s="466"/>
      <c r="E1244" s="466"/>
      <c r="F1244" s="462"/>
      <c r="G1244" s="466"/>
    </row>
    <row r="1245" spans="4:7" s="416" customFormat="1" x14ac:dyDescent="0.25">
      <c r="D1245" s="466"/>
      <c r="E1245" s="466"/>
      <c r="F1245" s="462"/>
      <c r="G1245" s="466"/>
    </row>
    <row r="1246" spans="4:7" s="416" customFormat="1" x14ac:dyDescent="0.25">
      <c r="D1246" s="466"/>
      <c r="E1246" s="466"/>
      <c r="F1246" s="462"/>
      <c r="G1246" s="466"/>
    </row>
    <row r="1247" spans="4:7" s="416" customFormat="1" x14ac:dyDescent="0.25">
      <c r="D1247" s="466"/>
      <c r="E1247" s="466"/>
      <c r="F1247" s="462"/>
      <c r="G1247" s="466"/>
    </row>
    <row r="1248" spans="4:7" s="416" customFormat="1" x14ac:dyDescent="0.25">
      <c r="D1248" s="466"/>
      <c r="E1248" s="466"/>
      <c r="F1248" s="462"/>
      <c r="G1248" s="466"/>
    </row>
    <row r="1249" spans="4:7" s="416" customFormat="1" x14ac:dyDescent="0.25">
      <c r="D1249" s="466"/>
      <c r="E1249" s="466"/>
      <c r="F1249" s="462"/>
      <c r="G1249" s="466"/>
    </row>
    <row r="1250" spans="4:7" s="416" customFormat="1" x14ac:dyDescent="0.25">
      <c r="D1250" s="466"/>
      <c r="E1250" s="466"/>
      <c r="F1250" s="462"/>
      <c r="G1250" s="466"/>
    </row>
    <row r="1251" spans="4:7" s="416" customFormat="1" x14ac:dyDescent="0.25">
      <c r="D1251" s="466"/>
      <c r="E1251" s="466"/>
      <c r="F1251" s="462"/>
      <c r="G1251" s="466"/>
    </row>
    <row r="1252" spans="4:7" s="416" customFormat="1" x14ac:dyDescent="0.25">
      <c r="D1252" s="466"/>
      <c r="E1252" s="466"/>
      <c r="F1252" s="462"/>
      <c r="G1252" s="466"/>
    </row>
    <row r="1253" spans="4:7" s="416" customFormat="1" x14ac:dyDescent="0.25">
      <c r="D1253" s="466"/>
      <c r="E1253" s="466"/>
      <c r="F1253" s="462"/>
      <c r="G1253" s="466"/>
    </row>
    <row r="1254" spans="4:7" s="416" customFormat="1" x14ac:dyDescent="0.25">
      <c r="D1254" s="466"/>
      <c r="E1254" s="466"/>
      <c r="F1254" s="462"/>
      <c r="G1254" s="466"/>
    </row>
    <row r="1255" spans="4:7" s="416" customFormat="1" x14ac:dyDescent="0.25">
      <c r="D1255" s="466"/>
      <c r="E1255" s="466"/>
      <c r="F1255" s="462"/>
      <c r="G1255" s="466"/>
    </row>
    <row r="1256" spans="4:7" s="416" customFormat="1" x14ac:dyDescent="0.25">
      <c r="D1256" s="466"/>
      <c r="E1256" s="466"/>
      <c r="F1256" s="462"/>
      <c r="G1256" s="466"/>
    </row>
    <row r="1257" spans="4:7" s="416" customFormat="1" x14ac:dyDescent="0.25">
      <c r="D1257" s="466"/>
      <c r="E1257" s="466"/>
      <c r="F1257" s="462"/>
      <c r="G1257" s="466"/>
    </row>
    <row r="1258" spans="4:7" s="416" customFormat="1" x14ac:dyDescent="0.25">
      <c r="D1258" s="466"/>
      <c r="E1258" s="466"/>
      <c r="F1258" s="462"/>
      <c r="G1258" s="466"/>
    </row>
    <row r="1259" spans="4:7" s="416" customFormat="1" x14ac:dyDescent="0.25">
      <c r="D1259" s="466"/>
      <c r="E1259" s="466"/>
      <c r="F1259" s="462"/>
      <c r="G1259" s="466"/>
    </row>
    <row r="1260" spans="4:7" s="416" customFormat="1" x14ac:dyDescent="0.25">
      <c r="D1260" s="466"/>
      <c r="E1260" s="466"/>
      <c r="F1260" s="462"/>
      <c r="G1260" s="466"/>
    </row>
    <row r="1261" spans="4:7" s="416" customFormat="1" x14ac:dyDescent="0.25">
      <c r="D1261" s="466"/>
      <c r="E1261" s="466"/>
      <c r="F1261" s="462"/>
      <c r="G1261" s="466"/>
    </row>
    <row r="1262" spans="4:7" s="416" customFormat="1" x14ac:dyDescent="0.25">
      <c r="D1262" s="466"/>
      <c r="E1262" s="466"/>
      <c r="F1262" s="462"/>
      <c r="G1262" s="466"/>
    </row>
    <row r="1263" spans="4:7" s="416" customFormat="1" x14ac:dyDescent="0.25">
      <c r="D1263" s="466"/>
      <c r="E1263" s="466"/>
      <c r="F1263" s="462"/>
      <c r="G1263" s="466"/>
    </row>
    <row r="1264" spans="4:7" s="416" customFormat="1" x14ac:dyDescent="0.25">
      <c r="D1264" s="466"/>
      <c r="E1264" s="466"/>
      <c r="F1264" s="462"/>
      <c r="G1264" s="466"/>
    </row>
    <row r="1265" spans="4:7" s="416" customFormat="1" x14ac:dyDescent="0.25">
      <c r="D1265" s="466"/>
      <c r="E1265" s="466"/>
      <c r="F1265" s="462"/>
      <c r="G1265" s="466"/>
    </row>
    <row r="1266" spans="4:7" s="416" customFormat="1" x14ac:dyDescent="0.25">
      <c r="D1266" s="466"/>
      <c r="E1266" s="466"/>
      <c r="F1266" s="462"/>
      <c r="G1266" s="466"/>
    </row>
    <row r="1267" spans="4:7" s="416" customFormat="1" x14ac:dyDescent="0.25">
      <c r="D1267" s="466"/>
      <c r="E1267" s="466"/>
      <c r="F1267" s="462"/>
      <c r="G1267" s="466"/>
    </row>
    <row r="1268" spans="4:7" s="416" customFormat="1" x14ac:dyDescent="0.25">
      <c r="D1268" s="466"/>
      <c r="E1268" s="466"/>
      <c r="F1268" s="462"/>
      <c r="G1268" s="466"/>
    </row>
    <row r="1269" spans="4:7" s="416" customFormat="1" x14ac:dyDescent="0.25">
      <c r="D1269" s="466"/>
      <c r="E1269" s="466"/>
      <c r="F1269" s="462"/>
      <c r="G1269" s="466"/>
    </row>
    <row r="1270" spans="4:7" s="416" customFormat="1" x14ac:dyDescent="0.25">
      <c r="D1270" s="466"/>
      <c r="E1270" s="466"/>
      <c r="F1270" s="462"/>
      <c r="G1270" s="466"/>
    </row>
    <row r="1271" spans="4:7" s="416" customFormat="1" x14ac:dyDescent="0.25">
      <c r="D1271" s="466"/>
      <c r="E1271" s="466"/>
      <c r="F1271" s="462"/>
      <c r="G1271" s="466"/>
    </row>
    <row r="1272" spans="4:7" s="416" customFormat="1" x14ac:dyDescent="0.25">
      <c r="D1272" s="466"/>
      <c r="E1272" s="466"/>
      <c r="F1272" s="462"/>
      <c r="G1272" s="466"/>
    </row>
    <row r="1273" spans="4:7" s="416" customFormat="1" x14ac:dyDescent="0.25">
      <c r="D1273" s="466"/>
      <c r="E1273" s="466"/>
      <c r="F1273" s="462"/>
      <c r="G1273" s="466"/>
    </row>
    <row r="1274" spans="4:7" s="416" customFormat="1" x14ac:dyDescent="0.25">
      <c r="D1274" s="466"/>
      <c r="E1274" s="466"/>
      <c r="F1274" s="462"/>
      <c r="G1274" s="466"/>
    </row>
    <row r="1275" spans="4:7" s="416" customFormat="1" x14ac:dyDescent="0.25">
      <c r="D1275" s="466"/>
      <c r="E1275" s="466"/>
      <c r="F1275" s="462"/>
      <c r="G1275" s="466"/>
    </row>
    <row r="1276" spans="4:7" s="416" customFormat="1" x14ac:dyDescent="0.25">
      <c r="D1276" s="466"/>
      <c r="E1276" s="466"/>
      <c r="F1276" s="462"/>
      <c r="G1276" s="466"/>
    </row>
    <row r="1277" spans="4:7" s="416" customFormat="1" x14ac:dyDescent="0.25">
      <c r="D1277" s="466"/>
      <c r="E1277" s="466"/>
      <c r="F1277" s="462"/>
      <c r="G1277" s="466"/>
    </row>
    <row r="1278" spans="4:7" s="416" customFormat="1" x14ac:dyDescent="0.25">
      <c r="D1278" s="466"/>
      <c r="E1278" s="466"/>
      <c r="F1278" s="462"/>
      <c r="G1278" s="466"/>
    </row>
    <row r="1279" spans="4:7" s="416" customFormat="1" x14ac:dyDescent="0.25">
      <c r="D1279" s="466"/>
      <c r="E1279" s="466"/>
      <c r="F1279" s="462"/>
      <c r="G1279" s="466"/>
    </row>
    <row r="1280" spans="4:7" s="416" customFormat="1" x14ac:dyDescent="0.25">
      <c r="D1280" s="466"/>
      <c r="E1280" s="466"/>
      <c r="F1280" s="462"/>
      <c r="G1280" s="466"/>
    </row>
    <row r="1281" spans="4:7" s="416" customFormat="1" x14ac:dyDescent="0.25">
      <c r="D1281" s="466"/>
      <c r="E1281" s="466"/>
      <c r="F1281" s="462"/>
      <c r="G1281" s="466"/>
    </row>
    <row r="1282" spans="4:7" s="416" customFormat="1" x14ac:dyDescent="0.25">
      <c r="D1282" s="466"/>
      <c r="E1282" s="466"/>
      <c r="F1282" s="462"/>
      <c r="G1282" s="466"/>
    </row>
    <row r="1283" spans="4:7" s="416" customFormat="1" x14ac:dyDescent="0.25">
      <c r="D1283" s="466"/>
      <c r="E1283" s="466"/>
      <c r="F1283" s="462"/>
      <c r="G1283" s="466"/>
    </row>
    <row r="1284" spans="4:7" s="416" customFormat="1" x14ac:dyDescent="0.25">
      <c r="D1284" s="466"/>
      <c r="E1284" s="466"/>
      <c r="F1284" s="462"/>
      <c r="G1284" s="466"/>
    </row>
    <row r="1285" spans="4:7" s="416" customFormat="1" x14ac:dyDescent="0.25">
      <c r="D1285" s="466"/>
      <c r="E1285" s="466"/>
      <c r="F1285" s="462"/>
      <c r="G1285" s="466"/>
    </row>
    <row r="1286" spans="4:7" s="416" customFormat="1" x14ac:dyDescent="0.25">
      <c r="D1286" s="466"/>
      <c r="E1286" s="466"/>
      <c r="F1286" s="462"/>
      <c r="G1286" s="466"/>
    </row>
    <row r="1287" spans="4:7" s="416" customFormat="1" x14ac:dyDescent="0.25">
      <c r="D1287" s="466"/>
      <c r="E1287" s="466"/>
      <c r="F1287" s="462"/>
      <c r="G1287" s="466"/>
    </row>
    <row r="1288" spans="4:7" s="416" customFormat="1" x14ac:dyDescent="0.25">
      <c r="D1288" s="466"/>
      <c r="E1288" s="466"/>
      <c r="F1288" s="462"/>
      <c r="G1288" s="466"/>
    </row>
    <row r="1289" spans="4:7" s="416" customFormat="1" x14ac:dyDescent="0.25">
      <c r="D1289" s="466"/>
      <c r="E1289" s="466"/>
      <c r="F1289" s="462"/>
      <c r="G1289" s="466"/>
    </row>
    <row r="1290" spans="4:7" s="416" customFormat="1" x14ac:dyDescent="0.25">
      <c r="D1290" s="466"/>
      <c r="E1290" s="466"/>
      <c r="F1290" s="462"/>
      <c r="G1290" s="466"/>
    </row>
    <row r="1291" spans="4:7" s="416" customFormat="1" x14ac:dyDescent="0.25">
      <c r="D1291" s="466"/>
      <c r="E1291" s="466"/>
      <c r="F1291" s="462"/>
      <c r="G1291" s="466"/>
    </row>
    <row r="1292" spans="4:7" s="416" customFormat="1" x14ac:dyDescent="0.25">
      <c r="D1292" s="466"/>
      <c r="E1292" s="466"/>
      <c r="F1292" s="462"/>
      <c r="G1292" s="466"/>
    </row>
    <row r="1293" spans="4:7" s="416" customFormat="1" x14ac:dyDescent="0.25">
      <c r="D1293" s="466"/>
      <c r="E1293" s="466"/>
      <c r="F1293" s="462"/>
      <c r="G1293" s="466"/>
    </row>
    <row r="1294" spans="4:7" s="416" customFormat="1" x14ac:dyDescent="0.25">
      <c r="D1294" s="466"/>
      <c r="E1294" s="466"/>
      <c r="F1294" s="462"/>
      <c r="G1294" s="466"/>
    </row>
    <row r="1295" spans="4:7" s="416" customFormat="1" x14ac:dyDescent="0.25">
      <c r="D1295" s="466"/>
      <c r="E1295" s="466"/>
      <c r="F1295" s="462"/>
      <c r="G1295" s="466"/>
    </row>
    <row r="1296" spans="4:7" s="416" customFormat="1" x14ac:dyDescent="0.25">
      <c r="D1296" s="466"/>
      <c r="E1296" s="466"/>
      <c r="F1296" s="462"/>
      <c r="G1296" s="466"/>
    </row>
    <row r="1297" spans="4:7" s="416" customFormat="1" x14ac:dyDescent="0.25">
      <c r="D1297" s="466"/>
      <c r="E1297" s="466"/>
      <c r="F1297" s="462"/>
      <c r="G1297" s="466"/>
    </row>
    <row r="1298" spans="4:7" s="416" customFormat="1" x14ac:dyDescent="0.25">
      <c r="D1298" s="466"/>
      <c r="E1298" s="466"/>
      <c r="F1298" s="462"/>
      <c r="G1298" s="466"/>
    </row>
    <row r="1299" spans="4:7" s="416" customFormat="1" x14ac:dyDescent="0.25">
      <c r="D1299" s="466"/>
      <c r="E1299" s="466"/>
      <c r="F1299" s="462"/>
      <c r="G1299" s="466"/>
    </row>
    <row r="1300" spans="4:7" s="416" customFormat="1" x14ac:dyDescent="0.25">
      <c r="D1300" s="466"/>
      <c r="E1300" s="466"/>
      <c r="F1300" s="462"/>
      <c r="G1300" s="466"/>
    </row>
    <row r="1301" spans="4:7" s="416" customFormat="1" x14ac:dyDescent="0.25">
      <c r="D1301" s="466"/>
      <c r="E1301" s="466"/>
      <c r="F1301" s="462"/>
      <c r="G1301" s="466"/>
    </row>
    <row r="1302" spans="4:7" s="416" customFormat="1" x14ac:dyDescent="0.25">
      <c r="D1302" s="466"/>
      <c r="E1302" s="466"/>
      <c r="F1302" s="462"/>
      <c r="G1302" s="466"/>
    </row>
    <row r="1303" spans="4:7" s="416" customFormat="1" x14ac:dyDescent="0.25">
      <c r="D1303" s="466"/>
      <c r="E1303" s="466"/>
      <c r="F1303" s="462"/>
      <c r="G1303" s="466"/>
    </row>
    <row r="1304" spans="4:7" s="416" customFormat="1" x14ac:dyDescent="0.25">
      <c r="D1304" s="466"/>
      <c r="E1304" s="466"/>
      <c r="F1304" s="462"/>
      <c r="G1304" s="466"/>
    </row>
    <row r="1305" spans="4:7" s="416" customFormat="1" x14ac:dyDescent="0.25">
      <c r="D1305" s="466"/>
      <c r="E1305" s="466"/>
      <c r="F1305" s="462"/>
      <c r="G1305" s="466"/>
    </row>
    <row r="1306" spans="4:7" s="416" customFormat="1" x14ac:dyDescent="0.25">
      <c r="D1306" s="466"/>
      <c r="E1306" s="466"/>
      <c r="F1306" s="462"/>
      <c r="G1306" s="466"/>
    </row>
    <row r="1307" spans="4:7" s="416" customFormat="1" x14ac:dyDescent="0.25">
      <c r="D1307" s="466"/>
      <c r="E1307" s="466"/>
      <c r="F1307" s="462"/>
      <c r="G1307" s="466"/>
    </row>
    <row r="1308" spans="4:7" s="416" customFormat="1" x14ac:dyDescent="0.25">
      <c r="D1308" s="466"/>
      <c r="E1308" s="466"/>
      <c r="F1308" s="462"/>
      <c r="G1308" s="466"/>
    </row>
    <row r="1309" spans="4:7" s="416" customFormat="1" x14ac:dyDescent="0.25">
      <c r="D1309" s="466"/>
      <c r="E1309" s="466"/>
      <c r="F1309" s="462"/>
      <c r="G1309" s="466"/>
    </row>
    <row r="1310" spans="4:7" s="416" customFormat="1" x14ac:dyDescent="0.25">
      <c r="D1310" s="466"/>
      <c r="E1310" s="466"/>
      <c r="F1310" s="462"/>
      <c r="G1310" s="466"/>
    </row>
    <row r="1311" spans="4:7" s="416" customFormat="1" x14ac:dyDescent="0.25">
      <c r="D1311" s="466"/>
      <c r="E1311" s="466"/>
      <c r="F1311" s="462"/>
      <c r="G1311" s="466"/>
    </row>
    <row r="1312" spans="4:7" s="416" customFormat="1" x14ac:dyDescent="0.25">
      <c r="D1312" s="466"/>
      <c r="E1312" s="466"/>
      <c r="F1312" s="462"/>
      <c r="G1312" s="466"/>
    </row>
    <row r="1313" spans="2:10" s="416" customFormat="1" x14ac:dyDescent="0.25">
      <c r="B1313" s="464"/>
      <c r="C1313" s="464"/>
      <c r="D1313" s="466"/>
      <c r="E1313" s="466"/>
      <c r="F1313" s="462"/>
      <c r="G1313" s="466"/>
      <c r="H1313" s="464"/>
      <c r="I1313" s="464"/>
      <c r="J1313" s="464"/>
    </row>
    <row r="1314" spans="2:10" s="416" customFormat="1" x14ac:dyDescent="0.25">
      <c r="B1314" s="464"/>
      <c r="C1314" s="464"/>
      <c r="D1314" s="466"/>
      <c r="E1314" s="466"/>
      <c r="F1314" s="462"/>
      <c r="G1314" s="466"/>
      <c r="H1314" s="464"/>
      <c r="I1314" s="464"/>
      <c r="J1314" s="464"/>
    </row>
    <row r="1315" spans="2:10" s="416" customFormat="1" x14ac:dyDescent="0.25">
      <c r="B1315" s="464"/>
      <c r="C1315" s="464"/>
      <c r="D1315" s="466"/>
      <c r="E1315" s="466"/>
      <c r="F1315" s="462"/>
      <c r="G1315" s="466"/>
      <c r="H1315" s="464"/>
      <c r="I1315" s="464"/>
      <c r="J1315" s="464"/>
    </row>
    <row r="1316" spans="2:10" s="416" customFormat="1" x14ac:dyDescent="0.25">
      <c r="B1316" s="464"/>
      <c r="C1316" s="464"/>
      <c r="D1316" s="466"/>
      <c r="E1316" s="466"/>
      <c r="F1316" s="462"/>
      <c r="G1316" s="466"/>
      <c r="H1316" s="464"/>
      <c r="I1316" s="464"/>
      <c r="J1316" s="464"/>
    </row>
    <row r="1317" spans="2:10" s="416" customFormat="1" x14ac:dyDescent="0.25">
      <c r="B1317" s="464"/>
      <c r="C1317" s="464"/>
      <c r="D1317" s="466"/>
      <c r="E1317" s="466"/>
      <c r="F1317" s="462"/>
      <c r="G1317" s="466"/>
      <c r="H1317" s="464"/>
      <c r="I1317" s="464"/>
      <c r="J1317" s="464"/>
    </row>
    <row r="1318" spans="2:10" s="416" customFormat="1" x14ac:dyDescent="0.25">
      <c r="B1318" s="464"/>
      <c r="C1318" s="464"/>
      <c r="D1318" s="466"/>
      <c r="E1318" s="466"/>
      <c r="F1318" s="462"/>
      <c r="G1318" s="466"/>
      <c r="H1318" s="464"/>
      <c r="I1318" s="464"/>
      <c r="J1318" s="464"/>
    </row>
    <row r="1319" spans="2:10" s="416" customFormat="1" x14ac:dyDescent="0.25">
      <c r="B1319" s="464"/>
      <c r="C1319" s="464"/>
      <c r="D1319" s="466"/>
      <c r="E1319" s="466"/>
      <c r="F1319" s="462"/>
      <c r="G1319" s="466"/>
      <c r="H1319" s="464"/>
      <c r="I1319" s="464"/>
      <c r="J1319" s="464"/>
    </row>
    <row r="1320" spans="2:10" s="416" customFormat="1" x14ac:dyDescent="0.25">
      <c r="B1320" s="464"/>
      <c r="C1320" s="464"/>
      <c r="D1320" s="466"/>
      <c r="E1320" s="466"/>
      <c r="F1320" s="462"/>
      <c r="G1320" s="466"/>
      <c r="H1320" s="464"/>
      <c r="I1320" s="464"/>
      <c r="J1320" s="464"/>
    </row>
    <row r="1321" spans="2:10" s="416" customFormat="1" x14ac:dyDescent="0.25">
      <c r="B1321" s="464"/>
      <c r="C1321" s="464"/>
      <c r="D1321" s="466"/>
      <c r="E1321" s="466"/>
      <c r="F1321" s="462"/>
      <c r="G1321" s="466"/>
      <c r="H1321" s="464"/>
      <c r="I1321" s="464"/>
      <c r="J1321" s="464"/>
    </row>
    <row r="1322" spans="2:10" s="416" customFormat="1" x14ac:dyDescent="0.25">
      <c r="B1322" s="464"/>
      <c r="C1322" s="464"/>
      <c r="D1322" s="466"/>
      <c r="E1322" s="466"/>
      <c r="F1322" s="462"/>
      <c r="G1322" s="466"/>
      <c r="H1322" s="464"/>
      <c r="I1322" s="464"/>
      <c r="J1322" s="464"/>
    </row>
    <row r="1323" spans="2:10" s="416" customFormat="1" x14ac:dyDescent="0.25">
      <c r="B1323" s="464"/>
      <c r="C1323" s="464"/>
      <c r="D1323" s="466"/>
      <c r="E1323" s="466"/>
      <c r="F1323" s="462"/>
      <c r="G1323" s="466"/>
      <c r="H1323" s="464"/>
      <c r="I1323" s="464"/>
      <c r="J1323" s="464"/>
    </row>
    <row r="1324" spans="2:10" s="416" customFormat="1" x14ac:dyDescent="0.25">
      <c r="B1324" s="464"/>
      <c r="C1324" s="464"/>
      <c r="D1324" s="466"/>
      <c r="E1324" s="466"/>
      <c r="F1324" s="462"/>
      <c r="G1324" s="466"/>
      <c r="H1324" s="464"/>
      <c r="I1324" s="464"/>
      <c r="J1324" s="464"/>
    </row>
    <row r="1325" spans="2:10" x14ac:dyDescent="0.25">
      <c r="B1325" s="464"/>
      <c r="C1325" s="464"/>
      <c r="D1325" s="466"/>
      <c r="E1325" s="466"/>
      <c r="F1325" s="462"/>
      <c r="G1325" s="466"/>
      <c r="H1325" s="464"/>
      <c r="I1325" s="464"/>
      <c r="J1325" s="464"/>
    </row>
    <row r="1326" spans="2:10" x14ac:dyDescent="0.25">
      <c r="B1326" s="464"/>
      <c r="C1326" s="464"/>
      <c r="D1326" s="466"/>
      <c r="E1326" s="466"/>
      <c r="F1326" s="462"/>
      <c r="G1326" s="466"/>
      <c r="H1326" s="464"/>
      <c r="I1326" s="464"/>
      <c r="J1326" s="464"/>
    </row>
    <row r="1327" spans="2:10" x14ac:dyDescent="0.25">
      <c r="B1327" s="464"/>
      <c r="C1327" s="464"/>
      <c r="D1327" s="466"/>
      <c r="E1327" s="466"/>
      <c r="F1327" s="462"/>
      <c r="G1327" s="466"/>
      <c r="H1327" s="464"/>
      <c r="I1327" s="464"/>
      <c r="J1327" s="464"/>
    </row>
    <row r="1328" spans="2:10" x14ac:dyDescent="0.25">
      <c r="B1328" s="464"/>
      <c r="C1328" s="464"/>
      <c r="D1328" s="466"/>
      <c r="E1328" s="466"/>
      <c r="F1328" s="462"/>
      <c r="G1328" s="466"/>
      <c r="H1328" s="464"/>
      <c r="I1328" s="464"/>
      <c r="J1328" s="464"/>
    </row>
    <row r="1329" spans="2:10" x14ac:dyDescent="0.25">
      <c r="B1329" s="464"/>
      <c r="C1329" s="464"/>
      <c r="D1329" s="466"/>
      <c r="E1329" s="466"/>
      <c r="F1329" s="462"/>
      <c r="G1329" s="466"/>
      <c r="H1329" s="464"/>
      <c r="I1329" s="464"/>
      <c r="J1329" s="464"/>
    </row>
    <row r="1330" spans="2:10" x14ac:dyDescent="0.25">
      <c r="B1330" s="464"/>
      <c r="C1330" s="464"/>
      <c r="D1330" s="466"/>
      <c r="E1330" s="466"/>
      <c r="F1330" s="462"/>
      <c r="G1330" s="466"/>
      <c r="H1330" s="464"/>
      <c r="I1330" s="464"/>
      <c r="J1330" s="464"/>
    </row>
    <row r="1331" spans="2:10" x14ac:dyDescent="0.25">
      <c r="B1331" s="464"/>
      <c r="C1331" s="464"/>
      <c r="D1331" s="466"/>
      <c r="E1331" s="466"/>
      <c r="F1331" s="462"/>
      <c r="G1331" s="466"/>
      <c r="H1331" s="464"/>
      <c r="I1331" s="464"/>
      <c r="J1331" s="464"/>
    </row>
    <row r="1332" spans="2:10" x14ac:dyDescent="0.25">
      <c r="B1332" s="464"/>
      <c r="C1332" s="464"/>
      <c r="D1332" s="466"/>
      <c r="E1332" s="466"/>
      <c r="F1332" s="462"/>
      <c r="G1332" s="466"/>
      <c r="H1332" s="464"/>
      <c r="I1332" s="464"/>
      <c r="J1332" s="464"/>
    </row>
    <row r="1333" spans="2:10" x14ac:dyDescent="0.25">
      <c r="B1333" s="464"/>
      <c r="C1333" s="464"/>
      <c r="D1333" s="466"/>
      <c r="E1333" s="466"/>
      <c r="F1333" s="462"/>
      <c r="G1333" s="466"/>
      <c r="H1333" s="464"/>
      <c r="I1333" s="464"/>
      <c r="J1333" s="464"/>
    </row>
    <row r="1334" spans="2:10" x14ac:dyDescent="0.25">
      <c r="B1334" s="464"/>
      <c r="C1334" s="464"/>
      <c r="D1334" s="466"/>
      <c r="E1334" s="466"/>
      <c r="F1334" s="462"/>
      <c r="G1334" s="466"/>
      <c r="H1334" s="464"/>
      <c r="I1334" s="464"/>
      <c r="J1334" s="464"/>
    </row>
    <row r="1335" spans="2:10" x14ac:dyDescent="0.25">
      <c r="B1335" s="464"/>
      <c r="C1335" s="464"/>
      <c r="D1335" s="466"/>
      <c r="E1335" s="466"/>
      <c r="F1335" s="462"/>
      <c r="G1335" s="466"/>
      <c r="H1335" s="464"/>
      <c r="I1335" s="464"/>
      <c r="J1335" s="464"/>
    </row>
    <row r="1336" spans="2:10" x14ac:dyDescent="0.25">
      <c r="B1336" s="464"/>
      <c r="C1336" s="464"/>
      <c r="D1336" s="466"/>
      <c r="E1336" s="466"/>
      <c r="F1336" s="462"/>
      <c r="G1336" s="466"/>
      <c r="H1336" s="464"/>
      <c r="I1336" s="464"/>
      <c r="J1336" s="464"/>
    </row>
    <row r="1337" spans="2:10" x14ac:dyDescent="0.25">
      <c r="B1337" s="464"/>
      <c r="C1337" s="464"/>
      <c r="D1337" s="466"/>
      <c r="E1337" s="466"/>
      <c r="F1337" s="462"/>
      <c r="G1337" s="466"/>
      <c r="H1337" s="464"/>
      <c r="I1337" s="464"/>
      <c r="J1337" s="464"/>
    </row>
    <row r="1338" spans="2:10" x14ac:dyDescent="0.25">
      <c r="B1338" s="464"/>
      <c r="C1338" s="464"/>
      <c r="D1338" s="466"/>
      <c r="E1338" s="466"/>
      <c r="F1338" s="462"/>
      <c r="G1338" s="466"/>
      <c r="H1338" s="464"/>
      <c r="I1338" s="464"/>
      <c r="J1338" s="464"/>
    </row>
    <row r="1339" spans="2:10" x14ac:dyDescent="0.25">
      <c r="B1339" s="464"/>
      <c r="C1339" s="464"/>
      <c r="D1339" s="466"/>
      <c r="E1339" s="466"/>
      <c r="F1339" s="462"/>
      <c r="G1339" s="466"/>
      <c r="H1339" s="464"/>
      <c r="I1339" s="464"/>
      <c r="J1339" s="464"/>
    </row>
    <row r="1340" spans="2:10" x14ac:dyDescent="0.25">
      <c r="B1340" s="464"/>
      <c r="C1340" s="464"/>
      <c r="D1340" s="466"/>
      <c r="E1340" s="466"/>
      <c r="F1340" s="462"/>
      <c r="G1340" s="466"/>
      <c r="H1340" s="464"/>
      <c r="I1340" s="464"/>
      <c r="J1340" s="464"/>
    </row>
    <row r="1341" spans="2:10" x14ac:dyDescent="0.25">
      <c r="B1341" s="464"/>
      <c r="C1341" s="464"/>
      <c r="D1341" s="466"/>
      <c r="E1341" s="466"/>
      <c r="F1341" s="462"/>
      <c r="G1341" s="466"/>
      <c r="H1341" s="464"/>
      <c r="I1341" s="464"/>
      <c r="J1341" s="464"/>
    </row>
    <row r="1342" spans="2:10" x14ac:dyDescent="0.25">
      <c r="B1342" s="464"/>
      <c r="C1342" s="464"/>
      <c r="D1342" s="466"/>
      <c r="E1342" s="466"/>
      <c r="F1342" s="462"/>
      <c r="G1342" s="466"/>
      <c r="H1342" s="464"/>
      <c r="I1342" s="464"/>
      <c r="J1342" s="464"/>
    </row>
    <row r="1343" spans="2:10" x14ac:dyDescent="0.25">
      <c r="B1343" s="464"/>
      <c r="C1343" s="464"/>
      <c r="D1343" s="466"/>
      <c r="E1343" s="466"/>
      <c r="F1343" s="462"/>
      <c r="G1343" s="466"/>
      <c r="H1343" s="464"/>
      <c r="I1343" s="464"/>
      <c r="J1343" s="464"/>
    </row>
    <row r="1344" spans="2:10" x14ac:dyDescent="0.25">
      <c r="B1344" s="464"/>
      <c r="C1344" s="464"/>
      <c r="D1344" s="466"/>
      <c r="E1344" s="466"/>
      <c r="F1344" s="462"/>
      <c r="G1344" s="466"/>
      <c r="H1344" s="464"/>
      <c r="I1344" s="464"/>
      <c r="J1344" s="464"/>
    </row>
    <row r="1345" spans="2:10" x14ac:dyDescent="0.25">
      <c r="B1345" s="464"/>
      <c r="C1345" s="464"/>
      <c r="D1345" s="466"/>
      <c r="E1345" s="466"/>
      <c r="F1345" s="462"/>
      <c r="G1345" s="466"/>
      <c r="H1345" s="464"/>
      <c r="I1345" s="464"/>
      <c r="J1345" s="464"/>
    </row>
    <row r="1346" spans="2:10" x14ac:dyDescent="0.25">
      <c r="B1346" s="464"/>
      <c r="C1346" s="464"/>
      <c r="D1346" s="466"/>
      <c r="E1346" s="466"/>
      <c r="F1346" s="462"/>
      <c r="G1346" s="466"/>
      <c r="H1346" s="464"/>
      <c r="I1346" s="464"/>
      <c r="J1346" s="464"/>
    </row>
    <row r="1347" spans="2:10" x14ac:dyDescent="0.25">
      <c r="B1347" s="464"/>
      <c r="C1347" s="464"/>
      <c r="D1347" s="466"/>
      <c r="E1347" s="466"/>
      <c r="F1347" s="462"/>
      <c r="G1347" s="466"/>
      <c r="H1347" s="464"/>
      <c r="I1347" s="464"/>
      <c r="J1347" s="464"/>
    </row>
    <row r="1348" spans="2:10" x14ac:dyDescent="0.25">
      <c r="B1348" s="464"/>
      <c r="C1348" s="464"/>
      <c r="D1348" s="466"/>
      <c r="E1348" s="466"/>
      <c r="F1348" s="462"/>
      <c r="G1348" s="466"/>
      <c r="H1348" s="464"/>
      <c r="I1348" s="464"/>
      <c r="J1348" s="464"/>
    </row>
    <row r="1349" spans="2:10" x14ac:dyDescent="0.25">
      <c r="B1349" s="464"/>
      <c r="C1349" s="464"/>
      <c r="D1349" s="466"/>
      <c r="E1349" s="466"/>
      <c r="F1349" s="462"/>
      <c r="G1349" s="466"/>
      <c r="H1349" s="464"/>
      <c r="I1349" s="464"/>
      <c r="J1349" s="464"/>
    </row>
    <row r="1350" spans="2:10" x14ac:dyDescent="0.25">
      <c r="B1350" s="464"/>
      <c r="C1350" s="464"/>
      <c r="D1350" s="466"/>
      <c r="E1350" s="466"/>
      <c r="F1350" s="462"/>
      <c r="G1350" s="466"/>
      <c r="H1350" s="464"/>
      <c r="I1350" s="464"/>
      <c r="J1350" s="464"/>
    </row>
    <row r="1351" spans="2:10" x14ac:dyDescent="0.25">
      <c r="B1351" s="464"/>
      <c r="C1351" s="464"/>
      <c r="D1351" s="466"/>
      <c r="E1351" s="466"/>
      <c r="F1351" s="462"/>
      <c r="G1351" s="466"/>
      <c r="H1351" s="464"/>
      <c r="I1351" s="464"/>
      <c r="J1351" s="464"/>
    </row>
    <row r="1352" spans="2:10" x14ac:dyDescent="0.25">
      <c r="B1352" s="464"/>
      <c r="C1352" s="464"/>
      <c r="D1352" s="466"/>
      <c r="E1352" s="466"/>
      <c r="F1352" s="462"/>
      <c r="G1352" s="466"/>
      <c r="H1352" s="464"/>
      <c r="I1352" s="464"/>
      <c r="J1352" s="464"/>
    </row>
    <row r="1353" spans="2:10" x14ac:dyDescent="0.25">
      <c r="B1353" s="464"/>
      <c r="C1353" s="464"/>
      <c r="D1353" s="466"/>
      <c r="E1353" s="466"/>
      <c r="F1353" s="462"/>
      <c r="G1353" s="466"/>
      <c r="H1353" s="464"/>
      <c r="I1353" s="464"/>
      <c r="J1353" s="464"/>
    </row>
    <row r="1354" spans="2:10" x14ac:dyDescent="0.25">
      <c r="B1354" s="464"/>
      <c r="C1354" s="464"/>
      <c r="D1354" s="466"/>
      <c r="E1354" s="466"/>
      <c r="F1354" s="462"/>
      <c r="G1354" s="466"/>
      <c r="H1354" s="464"/>
      <c r="I1354" s="464"/>
      <c r="J1354" s="464"/>
    </row>
  </sheetData>
  <sheetProtection algorithmName="SHA-512" hashValue="erYopv4jx2TMsV430I56xdLV+zZ0wr6frqgUFZtdAb5su3OInKnOISgCAdbTS5xC6MsDnodY4nqdO+wmejyXcg==" saltValue="w7h9G6mgF/q9m7hC5W+PrQ==" spinCount="100000" sheet="1" objects="1" scenarios="1"/>
  <mergeCells count="65">
    <mergeCell ref="B2:C2"/>
    <mergeCell ref="E2:I4"/>
    <mergeCell ref="B3:C3"/>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3"/>
    <mergeCell ref="E20:E23"/>
    <mergeCell ref="F20:F21"/>
    <mergeCell ref="L20:L21"/>
    <mergeCell ref="Q20:Q21"/>
    <mergeCell ref="B22:B23"/>
    <mergeCell ref="C22:C23"/>
    <mergeCell ref="F22:F23"/>
    <mergeCell ref="L22:L23"/>
    <mergeCell ref="Q22:Q23"/>
    <mergeCell ref="Q24:Q25"/>
    <mergeCell ref="B26:B27"/>
    <mergeCell ref="C26:C27"/>
    <mergeCell ref="F26:F27"/>
    <mergeCell ref="L26:L27"/>
    <mergeCell ref="Q26:Q27"/>
    <mergeCell ref="B24:B25"/>
    <mergeCell ref="C24:C25"/>
    <mergeCell ref="D24:D27"/>
    <mergeCell ref="E24:E27"/>
    <mergeCell ref="F24:F25"/>
    <mergeCell ref="L24:L25"/>
    <mergeCell ref="E31:H31"/>
    <mergeCell ref="K31:M31"/>
    <mergeCell ref="P31:R31"/>
    <mergeCell ref="E32:I33"/>
    <mergeCell ref="K32:M32"/>
    <mergeCell ref="P32:R32"/>
    <mergeCell ref="K33:M33"/>
    <mergeCell ref="P33:R33"/>
    <mergeCell ref="E34:H34"/>
    <mergeCell ref="K34:M34"/>
    <mergeCell ref="P34:R34"/>
    <mergeCell ref="E35:H35"/>
    <mergeCell ref="K35:M35"/>
    <mergeCell ref="P35:R35"/>
  </mergeCells>
  <dataValidations count="7">
    <dataValidation type="custom" allowBlank="1" showInputMessage="1" showErrorMessage="1" errorTitle="Eingabe nicht möglich!" error="Es kann nur auf Shared oder Dedicated angeboten werden, nicht auf beides." sqref="H21">
      <formula1>COUNTA(H22:H23,H26:H27)=0</formula1>
    </dataValidation>
    <dataValidation type="custom" allowBlank="1" showInputMessage="1" showErrorMessage="1" errorTitle="Eingabe nicht möglich!" error="Es kann nur auf Shared oder Dedicated angeboten werden, nicht auf beides." sqref="H20">
      <formula1>COUNTA(H22:H23,H26:H27)=0</formula1>
    </dataValidation>
    <dataValidation type="custom" allowBlank="1" showInputMessage="1" showErrorMessage="1" errorTitle="Eingabe nicht möglich!" error="Es kann nur auf Shared oder Dedicated angeboten werden, nicht auf beides." sqref="H27">
      <formula1>COUNTA(H20:H21,H24,H25)=0</formula1>
    </dataValidation>
    <dataValidation type="custom" allowBlank="1" showInputMessage="1" showErrorMessage="1" errorTitle="Eingabe nicht möglich!" error="Es kann nur auf Shared oder Dedicated angeboten werden, nicht auf beides." sqref="H23 H25">
      <formula1>COUNTA(H20:H21,H24:H25)=0</formula1>
    </dataValidation>
    <dataValidation type="custom" allowBlank="1" showInputMessage="1" showErrorMessage="1" errorTitle="Eingabe nicht möglich!" error="Es kann nur auf Shared oder Dedicated angeboten werden, nicht auf beides." sqref="H26">
      <formula1>COUNTA(H20:H21,H24,H25)=0</formula1>
    </dataValidation>
    <dataValidation type="custom" allowBlank="1" showInputMessage="1" showErrorMessage="1" errorTitle="Eingabe nicht möglich!" error="Es kann nur auf Shared oder Dedicated angeboten werden, nicht auf beides." sqref="H22 H24">
      <formula1>COUNTA(H20:H21,H24:H25)=0</formula1>
    </dataValidation>
    <dataValidation type="whole" allowBlank="1" showInputMessage="1" showErrorMessage="1" error="Die Menge darf nicht größer oder kleiner als die Schätzmenge sein." sqref="F8 F10 F12 F14 F16 F18 F20 F22 F24 F26">
      <formula1>0</formula1>
      <formula2>D8</formula2>
    </dataValidation>
  </dataValidations>
  <pageMargins left="0.11811023622047245" right="0.11811023622047245" top="0.70866141732283472" bottom="0.39370078740157483" header="0.15748031496062992" footer="0.15748031496062992"/>
  <pageSetup paperSize="9" scale="40" orientation="landscape" r:id="rId1"/>
  <headerFooter>
    <oddHeader>&amp;L&amp;G&amp;CAusschreibung
TZB-SAP-2025&amp;RBeschaffung
Vergabe
01-06</oddHeader>
    <oddFooter>&amp;L© BARMER&amp;CSeite &amp;P von &amp;N&amp;RVersion 1.0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5697F1A17008F4BA6B83CD65D872A6B" ma:contentTypeVersion="3" ma:contentTypeDescription="Ein neues Dokument erstellen." ma:contentTypeScope="" ma:versionID="ede39722879797d6e47de60a42f2669a">
  <xsd:schema xmlns:xsd="http://www.w3.org/2001/XMLSchema" xmlns:xs="http://www.w3.org/2001/XMLSchema" xmlns:p="http://schemas.microsoft.com/office/2006/metadata/properties" xmlns:ns2="68536492-7ee9-4c88-b940-8208970a4d26" targetNamespace="http://schemas.microsoft.com/office/2006/metadata/properties" ma:root="true" ma:fieldsID="56b99a5c7ce86deb1aee7072186193dd" ns2:_="">
    <xsd:import namespace="68536492-7ee9-4c88-b940-8208970a4d2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36492-7ee9-4c88-b940-8208970a4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09CCE3-C09E-4FA2-B95C-E8A7B4B6E2F9}">
  <ds:schemaRefs>
    <ds:schemaRef ds:uri="68536492-7ee9-4c88-b940-8208970a4d2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A6C6BAB-6330-4D7B-9F52-A16980908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36492-7ee9-4c88-b940-8208970a4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C05F5C-243F-4158-96F2-BA13F21AE930}">
  <ds:schemaRefs>
    <ds:schemaRef ds:uri="http://schemas.microsoft.com/sharepoint/v3/contenttype/forms"/>
  </ds:schemaRefs>
</ds:datastoreItem>
</file>

<file path=docMetadata/LabelInfo.xml><?xml version="1.0" encoding="utf-8"?>
<clbl:labelList xmlns:clbl="http://schemas.microsoft.com/office/2020/mipLabelMetadata">
  <clbl:label id="{ba8af561-cfeb-4884-94df-83c9f98ad0da}" enabled="0" method="" siteId="{ba8af561-cfeb-4884-94df-83c9f98ad0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13</vt:i4>
      </vt:variant>
    </vt:vector>
  </HeadingPairs>
  <TitlesOfParts>
    <vt:vector size="26" baseType="lpstr">
      <vt:lpstr>Deckblatt</vt:lpstr>
      <vt:lpstr>One-time Support Srv. Charges</vt:lpstr>
      <vt:lpstr>ALT SAP Managed Services</vt:lpstr>
      <vt:lpstr>Übersicht</vt:lpstr>
      <vt:lpstr>Betriebsleistungen BARMER</vt:lpstr>
      <vt:lpstr>Betriebsleistungen HEK</vt:lpstr>
      <vt:lpstr>Transition BARMER</vt:lpstr>
      <vt:lpstr>Transition HEK</vt:lpstr>
      <vt:lpstr>Shared - SAP Mgd. Service</vt:lpstr>
      <vt:lpstr>Skillprofile BARMER</vt:lpstr>
      <vt:lpstr>Dedicated</vt:lpstr>
      <vt:lpstr>Dedicated (2)</vt:lpstr>
      <vt:lpstr>Skillprofile HEK</vt:lpstr>
      <vt:lpstr>'Betriebsleistungen HEK'!Druckbereich</vt:lpstr>
      <vt:lpstr>'Skillprofile BARMER'!Druckbereich</vt:lpstr>
      <vt:lpstr>'Skillprofile HEK'!Druckbereich</vt:lpstr>
      <vt:lpstr>'Transition BARMER'!Druckbereich</vt:lpstr>
      <vt:lpstr>'Transition HEK'!Druckbereich</vt:lpstr>
      <vt:lpstr>Übersicht!Druckbereich</vt:lpstr>
      <vt:lpstr>'Betriebsleistungen BARMER'!Drucktitel</vt:lpstr>
      <vt:lpstr>'Betriebsleistungen HEK'!Drucktitel</vt:lpstr>
      <vt:lpstr>'One-time Support Srv. Charges'!Drucktitel</vt:lpstr>
      <vt:lpstr>'Skillprofile BARMER'!Drucktitel</vt:lpstr>
      <vt:lpstr>'Skillprofile HEK'!Drucktitel</vt:lpstr>
      <vt:lpstr>'Transition BARMER'!Drucktitel</vt:lpstr>
      <vt:lpstr>'Transition HEK'!Drucktitel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2024-12-02T11:59:59Z</dcterms:created>
  <dcterms:modified xsi:type="dcterms:W3CDTF">2025-05-22T07:53:12Z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0x010100A5697F1A17008F4BA6B83CD65D872A6B</vt:lpwstr>
  </property>
  <property fmtid="{D5CDD505-2E9C-101B-9397-08002B2CF9AE}" pid="3" name="MediaServiceImageTags">
    <vt:lpwstr/>
  </property>
  <property fmtid="{D5CDD505-2E9C-101B-9397-08002B2CF9AE}" pid="4" name="Order">
    <vt:r8>740000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