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  <Override PartName="/xl/namedSheetViews/namedSheetView1.xml" ContentType="application/vnd.ms-excel.namedsheetview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howInkAnnotation="0" codeName="ThisWorkbook"/>
  <bookViews>
    <workbookView xWindow="-14135" yWindow="-28293" windowWidth="51206" windowHeight="28293" tabRatio="792"/>
  </bookViews>
  <sheets>
    <sheet name="Deckblatt" sheetId="89" r:id="rId1"/>
    <sheet name="Übersicht" sheetId="86" r:id="rId2"/>
    <sheet name="Betriebsleistungen BARMER" sheetId="76" r:id="rId3"/>
    <sheet name="Betriebsleistungen HEK" sheetId="84" r:id="rId4"/>
    <sheet name="Transition BARMER" sheetId="79" r:id="rId5"/>
    <sheet name="Transition HEK" sheetId="87" r:id="rId6"/>
    <sheet name="Skillprofile BARMER" sheetId="81" r:id="rId7"/>
    <sheet name="Skillprofile HEK" sheetId="88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2" hidden="1">'Betriebsleistungen BARMER'!$B$6:$P$132</definedName>
    <definedName name="_xlnm._FilterDatabase" localSheetId="3" hidden="1">'Betriebsleistungen HEK'!$A$7:$AG$124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tRiskPercentage" localSheetId="0">'[1]Service Level Credits'!$D$6</definedName>
    <definedName name="AtRiskPercentage" localSheetId="1">'[1]Service Level Credits'!$D$6</definedName>
    <definedName name="AtRiskPercentage">'[2]Service Level Credits'!$D$6</definedName>
    <definedName name="dfadf" localSheetId="0" hidden="1">{"report102",#N/A,FALSE,"102"}</definedName>
    <definedName name="dfadf" localSheetId="6" hidden="1">{"report102",#N/A,FALSE,"102"}</definedName>
    <definedName name="dfadf" localSheetId="7" hidden="1">{"report102",#N/A,FALSE,"102"}</definedName>
    <definedName name="dfadf" localSheetId="4" hidden="1">{"report102",#N/A,FALSE,"102"}</definedName>
    <definedName name="dfadf" localSheetId="5" hidden="1">{"report102",#N/A,FALSE,"102"}</definedName>
    <definedName name="dfadf" localSheetId="1" hidden="1">{"report102",#N/A,FALSE,"102"}</definedName>
    <definedName name="dfadf" hidden="1">{"report102",#N/A,FALSE,"102"}</definedName>
    <definedName name="dkibid" localSheetId="0" hidden="1">{"REPORT101",#N/A,FALSE,"101 &amp; 111"}</definedName>
    <definedName name="dkibid" localSheetId="6" hidden="1">{"REPORT101",#N/A,FALSE,"101 &amp; 111"}</definedName>
    <definedName name="dkibid" localSheetId="7" hidden="1">{"REPORT101",#N/A,FALSE,"101 &amp; 111"}</definedName>
    <definedName name="dkibid" localSheetId="4" hidden="1">{"REPORT101",#N/A,FALSE,"101 &amp; 111"}</definedName>
    <definedName name="dkibid" localSheetId="5" hidden="1">{"REPORT101",#N/A,FALSE,"101 &amp; 111"}</definedName>
    <definedName name="dkibid" localSheetId="1" hidden="1">{"REPORT101",#N/A,FALSE,"101 &amp; 111"}</definedName>
    <definedName name="dkibid" hidden="1">{"REPORT101",#N/A,FALSE,"101 &amp; 111"}</definedName>
    <definedName name="dp_docAuthor" localSheetId="0">#REF!</definedName>
    <definedName name="dp_docAuthor" localSheetId="6">#REF!</definedName>
    <definedName name="dp_docAuthor" localSheetId="7">#REF!</definedName>
    <definedName name="dp_docAuthor" localSheetId="4">#REF!</definedName>
    <definedName name="dp_docAuthor" localSheetId="5">#REF!</definedName>
    <definedName name="dp_docAuthor">#REF!</definedName>
    <definedName name="dp_docDate" localSheetId="0">#REF!</definedName>
    <definedName name="dp_docDate" localSheetId="6">#REF!</definedName>
    <definedName name="dp_docDate" localSheetId="7">#REF!</definedName>
    <definedName name="dp_docDate" localSheetId="4">#REF!</definedName>
    <definedName name="dp_docDate" localSheetId="5">#REF!</definedName>
    <definedName name="dp_docDate">#REF!</definedName>
    <definedName name="dp_docId" localSheetId="0">#REF!</definedName>
    <definedName name="dp_docId" localSheetId="6">#REF!</definedName>
    <definedName name="dp_docId" localSheetId="7">#REF!</definedName>
    <definedName name="dp_docId" localSheetId="4">#REF!</definedName>
    <definedName name="dp_docId" localSheetId="5">#REF!</definedName>
    <definedName name="dp_docId">#REF!</definedName>
    <definedName name="dp_docRevisionNumber" localSheetId="0">#REF!</definedName>
    <definedName name="dp_docRevisionNumber" localSheetId="6">#REF!</definedName>
    <definedName name="dp_docRevisionNumber" localSheetId="7">#REF!</definedName>
    <definedName name="dp_docRevisionNumber" localSheetId="4">#REF!</definedName>
    <definedName name="dp_docRevisionNumber" localSheetId="5">#REF!</definedName>
    <definedName name="dp_docRevisionNumber">#REF!</definedName>
    <definedName name="dp_docSetTitle" localSheetId="0">#REF!</definedName>
    <definedName name="dp_docSetTitle" localSheetId="6">#REF!</definedName>
    <definedName name="dp_docSetTitle" localSheetId="7">#REF!</definedName>
    <definedName name="dp_docSetTitle" localSheetId="4">#REF!</definedName>
    <definedName name="dp_docSetTitle" localSheetId="5">#REF!</definedName>
    <definedName name="dp_docSetTitle">#REF!</definedName>
    <definedName name="dp_docSetType" localSheetId="0">#REF!</definedName>
    <definedName name="dp_docSetType" localSheetId="6">#REF!</definedName>
    <definedName name="dp_docSetType" localSheetId="7">#REF!</definedName>
    <definedName name="dp_docSetType" localSheetId="4">#REF!</definedName>
    <definedName name="dp_docSetType" localSheetId="5">#REF!</definedName>
    <definedName name="dp_docSetType">#REF!</definedName>
    <definedName name="dp_docStatus" localSheetId="0">#REF!</definedName>
    <definedName name="dp_docStatus" localSheetId="6">#REF!</definedName>
    <definedName name="dp_docStatus" localSheetId="7">#REF!</definedName>
    <definedName name="dp_docStatus" localSheetId="4">#REF!</definedName>
    <definedName name="dp_docStatus" localSheetId="5">#REF!</definedName>
    <definedName name="dp_docStatus">#REF!</definedName>
    <definedName name="dp_docTitle" localSheetId="0">#REF!</definedName>
    <definedName name="dp_docTitle" localSheetId="6">#REF!</definedName>
    <definedName name="dp_docTitle" localSheetId="7">#REF!</definedName>
    <definedName name="dp_docTitle" localSheetId="4">#REF!</definedName>
    <definedName name="dp_docTitle" localSheetId="5">#REF!</definedName>
    <definedName name="dp_docTitle">#REF!</definedName>
    <definedName name="dp_docTypeAndNumber" localSheetId="0">#REF!</definedName>
    <definedName name="dp_docTypeAndNumber" localSheetId="6">#REF!</definedName>
    <definedName name="dp_docTypeAndNumber" localSheetId="7">#REF!</definedName>
    <definedName name="dp_docTypeAndNumber" localSheetId="4">#REF!</definedName>
    <definedName name="dp_docTypeAndNumber" localSheetId="5">#REF!</definedName>
    <definedName name="dp_docTypeAndNumber">#REF!</definedName>
    <definedName name="dp_firstParty" localSheetId="0">#REF!</definedName>
    <definedName name="dp_firstParty" localSheetId="6">#REF!</definedName>
    <definedName name="dp_firstParty" localSheetId="7">#REF!</definedName>
    <definedName name="dp_firstParty" localSheetId="4">#REF!</definedName>
    <definedName name="dp_firstParty" localSheetId="5">#REF!</definedName>
    <definedName name="dp_firstParty">#REF!</definedName>
    <definedName name="dp_secondParty" localSheetId="0">#REF!</definedName>
    <definedName name="dp_secondParty" localSheetId="6">#REF!</definedName>
    <definedName name="dp_secondParty" localSheetId="7">#REF!</definedName>
    <definedName name="dp_secondParty" localSheetId="4">#REF!</definedName>
    <definedName name="dp_secondParty" localSheetId="5">#REF!</definedName>
    <definedName name="dp_secondParty">#REF!</definedName>
    <definedName name="_xlnm.Print_Area" localSheetId="2">'Betriebsleistungen BARMER'!$A$1:$AG$138</definedName>
    <definedName name="_xlnm.Print_Area" localSheetId="3">'Betriebsleistungen HEK'!$A$1:$AF$114</definedName>
    <definedName name="_xlnm.Print_Area" localSheetId="6">'Skillprofile BARMER'!$A$1:$S$41</definedName>
    <definedName name="_xlnm.Print_Area" localSheetId="7">'Skillprofile HEK'!$A$1:$S$41</definedName>
    <definedName name="_xlnm.Print_Area" localSheetId="4">'Transition BARMER'!$A$1:$H$17</definedName>
    <definedName name="_xlnm.Print_Area" localSheetId="5">'Transition HEK'!$A$1:$H$17</definedName>
    <definedName name="_xlnm.Print_Titles" localSheetId="2">'Betriebsleistungen BARMER'!$B:$B,'Betriebsleistungen BARMER'!$6:$6</definedName>
    <definedName name="_xlnm.Print_Titles" localSheetId="3">'Betriebsleistungen HEK'!$6:$6</definedName>
    <definedName name="_xlnm.Print_Titles" localSheetId="6">'Skillprofile BARMER'!$B:$B,'Skillprofile BARMER'!$2:$6</definedName>
    <definedName name="_xlnm.Print_Titles" localSheetId="7">'Skillprofile HEK'!$B:$B,'Skillprofile HEK'!$2:$6</definedName>
    <definedName name="ii" localSheetId="0" hidden="1">{"REPORT100",#N/A,FALSE,"100 &amp; 110"}</definedName>
    <definedName name="ii" localSheetId="6" hidden="1">{"REPORT100",#N/A,FALSE,"100 &amp; 110"}</definedName>
    <definedName name="ii" localSheetId="7" hidden="1">{"REPORT100",#N/A,FALSE,"100 &amp; 110"}</definedName>
    <definedName name="ii" localSheetId="4" hidden="1">{"REPORT100",#N/A,FALSE,"100 &amp; 110"}</definedName>
    <definedName name="ii" localSheetId="5" hidden="1">{"REPORT100",#N/A,FALSE,"100 &amp; 110"}</definedName>
    <definedName name="ii" localSheetId="1" hidden="1">{"REPORT100",#N/A,FALSE,"100 &amp; 110"}</definedName>
    <definedName name="ii" hidden="1">{"REPORT100",#N/A,FALSE,"100 &amp; 110"}</definedName>
    <definedName name="iOC_LANG_DE">TRUE</definedName>
    <definedName name="ISG" localSheetId="0" hidden="1">{"REPORT100",#N/A,FALSE,"100 &amp; 110"}</definedName>
    <definedName name="ISG" localSheetId="6" hidden="1">{"REPORT100",#N/A,FALSE,"100 &amp; 110"}</definedName>
    <definedName name="ISG" localSheetId="7" hidden="1">{"REPORT100",#N/A,FALSE,"100 &amp; 110"}</definedName>
    <definedName name="ISG" localSheetId="4" hidden="1">{"REPORT100",#N/A,FALSE,"100 &amp; 110"}</definedName>
    <definedName name="ISG" localSheetId="5" hidden="1">{"REPORT100",#N/A,FALSE,"100 &amp; 110"}</definedName>
    <definedName name="ISG" localSheetId="1" hidden="1">{"REPORT100",#N/A,FALSE,"100 &amp; 110"}</definedName>
    <definedName name="ISG" hidden="1">{"REPORT100",#N/A,FALSE,"100 &amp; 110"}</definedName>
    <definedName name="kbid" localSheetId="0" hidden="1">{"PRICE",#N/A,FALSE,"PRICE VAR"}</definedName>
    <definedName name="kbid" localSheetId="6" hidden="1">{"PRICE",#N/A,FALSE,"PRICE VAR"}</definedName>
    <definedName name="kbid" localSheetId="7" hidden="1">{"PRICE",#N/A,FALSE,"PRICE VAR"}</definedName>
    <definedName name="kbid" localSheetId="4" hidden="1">{"PRICE",#N/A,FALSE,"PRICE VAR"}</definedName>
    <definedName name="kbid" localSheetId="5" hidden="1">{"PRICE",#N/A,FALSE,"PRICE VAR"}</definedName>
    <definedName name="kbid" localSheetId="1" hidden="1">{"PRICE",#N/A,FALSE,"PRICE VAR"}</definedName>
    <definedName name="kbid" hidden="1">{"PRICE",#N/A,FALSE,"PRICE VAR"}</definedName>
    <definedName name="kdibm" localSheetId="0" hidden="1">{"REPORT100",#N/A,FALSE,"100 &amp; 110"}</definedName>
    <definedName name="kdibm" localSheetId="6" hidden="1">{"REPORT100",#N/A,FALSE,"100 &amp; 110"}</definedName>
    <definedName name="kdibm" localSheetId="7" hidden="1">{"REPORT100",#N/A,FALSE,"100 &amp; 110"}</definedName>
    <definedName name="kdibm" localSheetId="4" hidden="1">{"REPORT100",#N/A,FALSE,"100 &amp; 110"}</definedName>
    <definedName name="kdibm" localSheetId="5" hidden="1">{"REPORT100",#N/A,FALSE,"100 &amp; 110"}</definedName>
    <definedName name="kdibm" localSheetId="1" hidden="1">{"REPORT100",#N/A,FALSE,"100 &amp; 110"}</definedName>
    <definedName name="kdibm" hidden="1">{"REPORT100",#N/A,FALSE,"100 &amp; 110"}</definedName>
    <definedName name="kibmb" localSheetId="0" hidden="1">{"MFG COGS",#N/A,FALSE,"MFG COGS";"MFGCOGS ESTIMATES",#N/A,FALSE,"MFG COGS"}</definedName>
    <definedName name="kibmb" localSheetId="6" hidden="1">{"MFG COGS",#N/A,FALSE,"MFG COGS";"MFGCOGS ESTIMATES",#N/A,FALSE,"MFG COGS"}</definedName>
    <definedName name="kibmb" localSheetId="7" hidden="1">{"MFG COGS",#N/A,FALSE,"MFG COGS";"MFGCOGS ESTIMATES",#N/A,FALSE,"MFG COGS"}</definedName>
    <definedName name="kibmb" localSheetId="4" hidden="1">{"MFG COGS",#N/A,FALSE,"MFG COGS";"MFGCOGS ESTIMATES",#N/A,FALSE,"MFG COGS"}</definedName>
    <definedName name="kibmb" localSheetId="5" hidden="1">{"MFG COGS",#N/A,FALSE,"MFG COGS";"MFGCOGS ESTIMATES",#N/A,FALSE,"MFG COGS"}</definedName>
    <definedName name="kibmb" localSheetId="1" hidden="1">{"MFG COGS",#N/A,FALSE,"MFG COGS";"MFGCOGS ESTIMATES",#N/A,FALSE,"MFG COGS"}</definedName>
    <definedName name="kibmb" hidden="1">{"MFG COGS",#N/A,FALSE,"MFG COGS";"MFGCOGS ESTIMATES",#N/A,FALSE,"MFG COGS"}</definedName>
    <definedName name="kiby\" localSheetId="0" hidden="1">{"JOBCOGS",#N/A,FALSE,"JOB COGS";"JOBHIST",#N/A,FALSE,"JOB COGS"}</definedName>
    <definedName name="kiby\" localSheetId="6" hidden="1">{"JOBCOGS",#N/A,FALSE,"JOB COGS";"JOBHIST",#N/A,FALSE,"JOB COGS"}</definedName>
    <definedName name="kiby\" localSheetId="7" hidden="1">{"JOBCOGS",#N/A,FALSE,"JOB COGS";"JOBHIST",#N/A,FALSE,"JOB COGS"}</definedName>
    <definedName name="kiby\" localSheetId="4" hidden="1">{"JOBCOGS",#N/A,FALSE,"JOB COGS";"JOBHIST",#N/A,FALSE,"JOB COGS"}</definedName>
    <definedName name="kiby\" localSheetId="5" hidden="1">{"JOBCOGS",#N/A,FALSE,"JOB COGS";"JOBHIST",#N/A,FALSE,"JOB COGS"}</definedName>
    <definedName name="kiby\" localSheetId="1" hidden="1">{"JOBCOGS",#N/A,FALSE,"JOB COGS";"JOBHIST",#N/A,FALSE,"JOB COGS"}</definedName>
    <definedName name="kiby\" hidden="1">{"JOBCOGS",#N/A,FALSE,"JOB COGS";"JOBHIST",#N/A,FALSE,"JOB COGS"}</definedName>
    <definedName name="kim" localSheetId="0" hidden="1">{"CONSOL",#N/A,FALSE,"CONSOLIDATION"}</definedName>
    <definedName name="kim" localSheetId="6" hidden="1">{"CONSOL",#N/A,FALSE,"CONSOLIDATION"}</definedName>
    <definedName name="kim" localSheetId="7" hidden="1">{"CONSOL",#N/A,FALSE,"CONSOLIDATION"}</definedName>
    <definedName name="kim" localSheetId="4" hidden="1">{"CONSOL",#N/A,FALSE,"CONSOLIDATION"}</definedName>
    <definedName name="kim" localSheetId="5" hidden="1">{"CONSOL",#N/A,FALSE,"CONSOLIDATION"}</definedName>
    <definedName name="kim" localSheetId="1" hidden="1">{"CONSOL",#N/A,FALSE,"CONSOLIDATION"}</definedName>
    <definedName name="kim" hidden="1">{"CONSOL",#N/A,FALSE,"CONSOLIDATION"}</definedName>
    <definedName name="kimb" localSheetId="0" hidden="1">{"EXCH HIST",#N/A,FALSE,"EXCHANGE VAR";"RATES",#N/A,FALSE,"EXCHANGE VAR"}</definedName>
    <definedName name="kimb" localSheetId="6" hidden="1">{"EXCH HIST",#N/A,FALSE,"EXCHANGE VAR";"RATES",#N/A,FALSE,"EXCHANGE VAR"}</definedName>
    <definedName name="kimb" localSheetId="7" hidden="1">{"EXCH HIST",#N/A,FALSE,"EXCHANGE VAR";"RATES",#N/A,FALSE,"EXCHANGE VAR"}</definedName>
    <definedName name="kimb" localSheetId="4" hidden="1">{"EXCH HIST",#N/A,FALSE,"EXCHANGE VAR";"RATES",#N/A,FALSE,"EXCHANGE VAR"}</definedName>
    <definedName name="kimb" localSheetId="5" hidden="1">{"EXCH HIST",#N/A,FALSE,"EXCHANGE VAR";"RATES",#N/A,FALSE,"EXCHANGE VAR"}</definedName>
    <definedName name="kimb" localSheetId="1" hidden="1">{"EXCH HIST",#N/A,FALSE,"EXCHANGE VAR";"RATES",#N/A,FALSE,"EXCHANGE VAR"}</definedName>
    <definedName name="kimb" hidden="1">{"EXCH HIST",#N/A,FALSE,"EXCHANGE VAR";"RATES",#N/A,FALSE,"EXCHANGE VAR"}</definedName>
    <definedName name="kimbmb" localSheetId="0" hidden="1">{"MFGVAR",#N/A,FALSE,"MFG VAR"}</definedName>
    <definedName name="kimbmb" localSheetId="6" hidden="1">{"MFGVAR",#N/A,FALSE,"MFG VAR"}</definedName>
    <definedName name="kimbmb" localSheetId="7" hidden="1">{"MFGVAR",#N/A,FALSE,"MFG VAR"}</definedName>
    <definedName name="kimbmb" localSheetId="4" hidden="1">{"MFGVAR",#N/A,FALSE,"MFG VAR"}</definedName>
    <definedName name="kimbmb" localSheetId="5" hidden="1">{"MFGVAR",#N/A,FALSE,"MFG VAR"}</definedName>
    <definedName name="kimbmb" localSheetId="1" hidden="1">{"MFGVAR",#N/A,FALSE,"MFG VAR"}</definedName>
    <definedName name="kimbmb" hidden="1">{"MFGVAR",#N/A,FALSE,"MFG VAR"}</definedName>
    <definedName name="kodak" localSheetId="0" hidden="1">{"REPORT100",#N/A,FALSE,"100 &amp; 110"}</definedName>
    <definedName name="kodak" localSheetId="6" hidden="1">{"REPORT100",#N/A,FALSE,"100 &amp; 110"}</definedName>
    <definedName name="kodak" localSheetId="7" hidden="1">{"REPORT100",#N/A,FALSE,"100 &amp; 110"}</definedName>
    <definedName name="kodak" localSheetId="4" hidden="1">{"REPORT100",#N/A,FALSE,"100 &amp; 110"}</definedName>
    <definedName name="kodak" localSheetId="5" hidden="1">{"REPORT100",#N/A,FALSE,"100 &amp; 110"}</definedName>
    <definedName name="kodak" localSheetId="1" hidden="1">{"REPORT100",#N/A,FALSE,"100 &amp; 110"}</definedName>
    <definedName name="kodak" hidden="1">{"REPORT100",#N/A,FALSE,"100 &amp; 110"}</definedName>
    <definedName name="kodakrjs" localSheetId="0" hidden="1">{"MFG COGS",#N/A,FALSE,"MFG COGS";"MFGCOGS ESTIMATES",#N/A,FALSE,"MFG COGS"}</definedName>
    <definedName name="kodakrjs" localSheetId="6" hidden="1">{"MFG COGS",#N/A,FALSE,"MFG COGS";"MFGCOGS ESTIMATES",#N/A,FALSE,"MFG COGS"}</definedName>
    <definedName name="kodakrjs" localSheetId="7" hidden="1">{"MFG COGS",#N/A,FALSE,"MFG COGS";"MFGCOGS ESTIMATES",#N/A,FALSE,"MFG COGS"}</definedName>
    <definedName name="kodakrjs" localSheetId="4" hidden="1">{"MFG COGS",#N/A,FALSE,"MFG COGS";"MFGCOGS ESTIMATES",#N/A,FALSE,"MFG COGS"}</definedName>
    <definedName name="kodakrjs" localSheetId="5" hidden="1">{"MFG COGS",#N/A,FALSE,"MFG COGS";"MFGCOGS ESTIMATES",#N/A,FALSE,"MFG COGS"}</definedName>
    <definedName name="kodakrjs" localSheetId="1" hidden="1">{"MFG COGS",#N/A,FALSE,"MFG COGS";"MFGCOGS ESTIMATES",#N/A,FALSE,"MFG COGS"}</definedName>
    <definedName name="kodakrjs" hidden="1">{"MFG COGS",#N/A,FALSE,"MFG COGS";"MFGCOGS ESTIMATES",#N/A,FALSE,"MFG COGS"}</definedName>
    <definedName name="ListAttributeValues_DE" localSheetId="0" hidden="1">#REF!</definedName>
    <definedName name="ListAttributeValues_DE" hidden="1">[3]Definitionen!$B$5:$B$11</definedName>
    <definedName name="ListAttributeValues_DEU" localSheetId="0" hidden="1">#REF!</definedName>
    <definedName name="ListAttributeValues_DEU" hidden="1">[4]Definitionen!$B$5:$B$11</definedName>
    <definedName name="mmm" localSheetId="0" hidden="1">{"REPORT101",#N/A,FALSE,"101 &amp; 111"}</definedName>
    <definedName name="mmm" localSheetId="6" hidden="1">{"REPORT101",#N/A,FALSE,"101 &amp; 111"}</definedName>
    <definedName name="mmm" localSheetId="7" hidden="1">{"REPORT101",#N/A,FALSE,"101 &amp; 111"}</definedName>
    <definedName name="mmm" localSheetId="4" hidden="1">{"REPORT101",#N/A,FALSE,"101 &amp; 111"}</definedName>
    <definedName name="mmm" localSheetId="5" hidden="1">{"REPORT101",#N/A,FALSE,"101 &amp; 111"}</definedName>
    <definedName name="mmm" localSheetId="1" hidden="1">{"REPORT101",#N/A,FALSE,"101 &amp; 111"}</definedName>
    <definedName name="mmm" hidden="1">{"REPORT101",#N/A,FALSE,"101 &amp; 111"}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88" l="1"/>
  <c r="AG136" i="76" l="1"/>
  <c r="AG136" i="84"/>
  <c r="W19" i="84" l="1"/>
  <c r="W14" i="84"/>
  <c r="P83" i="84" l="1"/>
  <c r="P74" i="84"/>
  <c r="P72" i="84"/>
  <c r="P62" i="84"/>
  <c r="P60" i="84"/>
  <c r="P51" i="84"/>
  <c r="P49" i="84"/>
  <c r="P46" i="84"/>
  <c r="P29" i="84"/>
  <c r="P33" i="84"/>
  <c r="P38" i="84"/>
  <c r="P40" i="84"/>
  <c r="P44" i="84"/>
  <c r="F123" i="84"/>
  <c r="Y31" i="84"/>
  <c r="F123" i="76"/>
  <c r="P18" i="84"/>
  <c r="P17" i="84"/>
  <c r="P50" i="84"/>
  <c r="P48" i="84"/>
  <c r="AF120" i="76"/>
  <c r="AB120" i="76"/>
  <c r="AF119" i="76" s="1"/>
  <c r="AF101" i="84"/>
  <c r="AF82" i="84"/>
  <c r="AF61" i="84"/>
  <c r="AF59" i="84"/>
  <c r="AF58" i="84"/>
  <c r="AF50" i="84"/>
  <c r="AF37" i="84"/>
  <c r="AF31" i="84"/>
  <c r="AF24" i="84"/>
  <c r="AF21" i="84"/>
  <c r="AB82" i="84"/>
  <c r="AB61" i="84"/>
  <c r="AB59" i="84"/>
  <c r="AB58" i="84"/>
  <c r="AB50" i="84"/>
  <c r="AB37" i="84"/>
  <c r="AB31" i="84"/>
  <c r="AB24" i="84"/>
  <c r="AB21" i="84"/>
  <c r="AB101" i="84"/>
  <c r="AF130" i="76"/>
  <c r="AF129" i="76"/>
  <c r="AF128" i="76"/>
  <c r="AF127" i="76"/>
  <c r="AB128" i="76"/>
  <c r="AB129" i="76"/>
  <c r="AB130" i="76"/>
  <c r="AB127" i="76"/>
  <c r="AF116" i="76"/>
  <c r="AF115" i="76"/>
  <c r="AF113" i="76"/>
  <c r="AF108" i="76"/>
  <c r="AF107" i="76"/>
  <c r="AF106" i="76"/>
  <c r="AF105" i="76"/>
  <c r="AF104" i="76"/>
  <c r="AF102" i="76"/>
  <c r="AF101" i="76"/>
  <c r="AF98" i="76"/>
  <c r="AF96" i="76"/>
  <c r="AF94" i="76"/>
  <c r="AF92" i="76"/>
  <c r="AF90" i="76"/>
  <c r="AF88" i="76"/>
  <c r="AF86" i="76"/>
  <c r="AF85" i="76"/>
  <c r="AF84" i="76"/>
  <c r="AF83" i="76"/>
  <c r="AF81" i="76"/>
  <c r="AF80" i="76"/>
  <c r="AF75" i="76"/>
  <c r="AF74" i="76"/>
  <c r="AF72" i="76"/>
  <c r="AF73" i="76"/>
  <c r="AF68" i="76"/>
  <c r="AF66" i="76"/>
  <c r="AF64" i="76"/>
  <c r="AF63" i="76"/>
  <c r="AF20" i="76"/>
  <c r="AF16" i="76"/>
  <c r="AF14" i="76"/>
  <c r="AF11" i="76"/>
  <c r="AB116" i="76"/>
  <c r="AB115" i="76"/>
  <c r="AB113" i="76"/>
  <c r="AB108" i="76"/>
  <c r="AB107" i="76"/>
  <c r="AB106" i="76"/>
  <c r="AB105" i="76"/>
  <c r="AB104" i="76"/>
  <c r="AB102" i="76"/>
  <c r="AB101" i="76"/>
  <c r="AB98" i="76"/>
  <c r="AB96" i="76"/>
  <c r="AB94" i="76"/>
  <c r="AB92" i="76"/>
  <c r="AB90" i="76"/>
  <c r="AB88" i="76"/>
  <c r="AB86" i="76"/>
  <c r="AB85" i="76"/>
  <c r="AB84" i="76"/>
  <c r="AB83" i="76"/>
  <c r="AB81" i="76"/>
  <c r="AB80" i="76"/>
  <c r="AB75" i="76"/>
  <c r="AB74" i="76"/>
  <c r="AB72" i="76"/>
  <c r="AB73" i="76"/>
  <c r="AB68" i="76"/>
  <c r="AB66" i="76"/>
  <c r="AB64" i="76"/>
  <c r="AB63" i="76"/>
  <c r="AB20" i="76"/>
  <c r="AB16" i="76"/>
  <c r="AB14" i="76"/>
  <c r="AB11" i="76"/>
  <c r="AF118" i="76" l="1"/>
  <c r="AF83" i="84"/>
  <c r="AF85" i="84"/>
  <c r="AF81" i="84"/>
  <c r="AB83" i="84"/>
  <c r="AB85" i="84"/>
  <c r="AB81" i="84"/>
  <c r="W81" i="84"/>
  <c r="AF67" i="84"/>
  <c r="AF68" i="84"/>
  <c r="AF69" i="84"/>
  <c r="AF70" i="84"/>
  <c r="AF71" i="84"/>
  <c r="AF73" i="84"/>
  <c r="AF72" i="84"/>
  <c r="AF74" i="84"/>
  <c r="AF75" i="84"/>
  <c r="AF76" i="84"/>
  <c r="AF77" i="84"/>
  <c r="AF78" i="84"/>
  <c r="AF79" i="84"/>
  <c r="AF66" i="84"/>
  <c r="AB67" i="84"/>
  <c r="AB68" i="84"/>
  <c r="AB69" i="84"/>
  <c r="AB70" i="84"/>
  <c r="AB71" i="84"/>
  <c r="AB73" i="84"/>
  <c r="AB72" i="84"/>
  <c r="AB74" i="84"/>
  <c r="AB75" i="84"/>
  <c r="AB76" i="84"/>
  <c r="AB77" i="84"/>
  <c r="AB78" i="84"/>
  <c r="AB79" i="84"/>
  <c r="AB66" i="84"/>
  <c r="W68" i="84"/>
  <c r="W73" i="84"/>
  <c r="W72" i="84"/>
  <c r="Y72" i="84" s="1"/>
  <c r="W74" i="84"/>
  <c r="Y74" i="84" s="1"/>
  <c r="W75" i="84"/>
  <c r="W66" i="84"/>
  <c r="AF63" i="84"/>
  <c r="AF64" i="84"/>
  <c r="AB63" i="84"/>
  <c r="AB64" i="84"/>
  <c r="W63" i="84"/>
  <c r="W64" i="84"/>
  <c r="H34" i="88"/>
  <c r="H33" i="88"/>
  <c r="H32" i="88"/>
  <c r="H31" i="88"/>
  <c r="H30" i="88"/>
  <c r="H29" i="88"/>
  <c r="H28" i="88"/>
  <c r="H27" i="88"/>
  <c r="H26" i="88"/>
  <c r="H25" i="88"/>
  <c r="H24" i="88"/>
  <c r="H23" i="88"/>
  <c r="H22" i="88"/>
  <c r="H21" i="88"/>
  <c r="H20" i="88"/>
  <c r="H19" i="88"/>
  <c r="H18" i="88"/>
  <c r="H17" i="88"/>
  <c r="H16" i="88"/>
  <c r="H15" i="88"/>
  <c r="H14" i="88"/>
  <c r="H13" i="88"/>
  <c r="H12" i="88"/>
  <c r="H11" i="88"/>
  <c r="H10" i="88"/>
  <c r="H9" i="88"/>
  <c r="H8" i="88"/>
  <c r="H7" i="88"/>
  <c r="AG126" i="84" l="1"/>
  <c r="AF126" i="84"/>
  <c r="AE126" i="84"/>
  <c r="AC126" i="84"/>
  <c r="AB126" i="84"/>
  <c r="AA126" i="84"/>
  <c r="Y126" i="84"/>
  <c r="X126" i="84"/>
  <c r="W126" i="84"/>
  <c r="V126" i="84"/>
  <c r="U126" i="84"/>
  <c r="T126" i="84"/>
  <c r="S126" i="84"/>
  <c r="R126" i="84"/>
  <c r="I126" i="84"/>
  <c r="H126" i="84"/>
  <c r="G126" i="84"/>
  <c r="E126" i="84"/>
  <c r="D126" i="84"/>
  <c r="C126" i="84"/>
  <c r="B126" i="84"/>
  <c r="M35" i="88"/>
  <c r="R35" i="88"/>
  <c r="R35" i="81"/>
  <c r="M35" i="81"/>
  <c r="C4" i="88" l="1"/>
  <c r="C4" i="81"/>
  <c r="C4" i="87"/>
  <c r="C4" i="79"/>
  <c r="C4" i="84"/>
  <c r="C4" i="76"/>
  <c r="C4" i="86"/>
  <c r="Q35" i="88"/>
  <c r="S35" i="88" s="1"/>
  <c r="L35" i="88"/>
  <c r="N35" i="88" s="1"/>
  <c r="I35" i="88"/>
  <c r="Q35" i="81"/>
  <c r="S35" i="81" s="1"/>
  <c r="L35" i="81"/>
  <c r="N35" i="81" s="1"/>
  <c r="I35" i="81"/>
  <c r="R34" i="88" l="1"/>
  <c r="M34" i="88"/>
  <c r="G34" i="88"/>
  <c r="Q34" i="88" s="1"/>
  <c r="R33" i="88"/>
  <c r="Q33" i="88"/>
  <c r="M33" i="88"/>
  <c r="L33" i="88"/>
  <c r="I33" i="88"/>
  <c r="R32" i="88"/>
  <c r="M32" i="88"/>
  <c r="G32" i="88"/>
  <c r="Q32" i="88" s="1"/>
  <c r="R31" i="88"/>
  <c r="Q31" i="88"/>
  <c r="M31" i="88"/>
  <c r="L31" i="88"/>
  <c r="I31" i="88"/>
  <c r="R30" i="88"/>
  <c r="M30" i="88"/>
  <c r="G30" i="88"/>
  <c r="Q30" i="88" s="1"/>
  <c r="R29" i="88"/>
  <c r="Q29" i="88"/>
  <c r="M29" i="88"/>
  <c r="L29" i="88"/>
  <c r="I29" i="88"/>
  <c r="R28" i="88"/>
  <c r="M28" i="88"/>
  <c r="G28" i="88"/>
  <c r="Q28" i="88" s="1"/>
  <c r="R27" i="88"/>
  <c r="Q27" i="88"/>
  <c r="M27" i="88"/>
  <c r="L27" i="88"/>
  <c r="I27" i="88"/>
  <c r="R26" i="88"/>
  <c r="M26" i="88"/>
  <c r="G26" i="88"/>
  <c r="L26" i="88" s="1"/>
  <c r="R25" i="88"/>
  <c r="Q25" i="88"/>
  <c r="S25" i="88" s="1"/>
  <c r="M25" i="88"/>
  <c r="L25" i="88"/>
  <c r="I25" i="88"/>
  <c r="R24" i="88"/>
  <c r="M24" i="88"/>
  <c r="G24" i="88"/>
  <c r="L24" i="88" s="1"/>
  <c r="R23" i="88"/>
  <c r="Q23" i="88"/>
  <c r="S23" i="88" s="1"/>
  <c r="M23" i="88"/>
  <c r="L23" i="88"/>
  <c r="I23" i="88"/>
  <c r="R22" i="88"/>
  <c r="M22" i="88"/>
  <c r="G22" i="88"/>
  <c r="L22" i="88" s="1"/>
  <c r="R21" i="88"/>
  <c r="Q21" i="88"/>
  <c r="S21" i="88" s="1"/>
  <c r="M21" i="88"/>
  <c r="L21" i="88"/>
  <c r="I21" i="88"/>
  <c r="R20" i="88"/>
  <c r="M20" i="88"/>
  <c r="G20" i="88"/>
  <c r="I20" i="88" s="1"/>
  <c r="R19" i="88"/>
  <c r="Q19" i="88"/>
  <c r="M19" i="88"/>
  <c r="L19" i="88"/>
  <c r="I19" i="88"/>
  <c r="R18" i="88"/>
  <c r="M18" i="88"/>
  <c r="G18" i="88"/>
  <c r="Q18" i="88" s="1"/>
  <c r="R17" i="88"/>
  <c r="Q17" i="88"/>
  <c r="S17" i="88" s="1"/>
  <c r="M17" i="88"/>
  <c r="L17" i="88"/>
  <c r="I17" i="88"/>
  <c r="R16" i="88"/>
  <c r="M16" i="88"/>
  <c r="G16" i="88"/>
  <c r="Q16" i="88" s="1"/>
  <c r="R15" i="88"/>
  <c r="Q15" i="88"/>
  <c r="M15" i="88"/>
  <c r="L15" i="88"/>
  <c r="I15" i="88"/>
  <c r="R14" i="88"/>
  <c r="M14" i="88"/>
  <c r="G14" i="88"/>
  <c r="Q14" i="88" s="1"/>
  <c r="R13" i="88"/>
  <c r="Q13" i="88"/>
  <c r="M13" i="88"/>
  <c r="L13" i="88"/>
  <c r="I13" i="88"/>
  <c r="R12" i="88"/>
  <c r="M12" i="88"/>
  <c r="G12" i="88"/>
  <c r="Q12" i="88" s="1"/>
  <c r="R11" i="88"/>
  <c r="Q11" i="88"/>
  <c r="M11" i="88"/>
  <c r="L11" i="88"/>
  <c r="I11" i="88"/>
  <c r="R10" i="88"/>
  <c r="M10" i="88"/>
  <c r="G10" i="88"/>
  <c r="L10" i="88" s="1"/>
  <c r="N10" i="88" s="1"/>
  <c r="R9" i="88"/>
  <c r="Q9" i="88"/>
  <c r="M9" i="88"/>
  <c r="L9" i="88"/>
  <c r="I9" i="88"/>
  <c r="R8" i="88"/>
  <c r="M8" i="88"/>
  <c r="L8" i="88"/>
  <c r="R7" i="88"/>
  <c r="Q7" i="88"/>
  <c r="M7" i="88"/>
  <c r="L7" i="88"/>
  <c r="I7" i="88"/>
  <c r="R34" i="81"/>
  <c r="R33" i="81"/>
  <c r="R32" i="81"/>
  <c r="R31" i="81"/>
  <c r="R30" i="81"/>
  <c r="R29" i="81"/>
  <c r="R28" i="81"/>
  <c r="R27" i="81"/>
  <c r="R26" i="81"/>
  <c r="R25" i="81"/>
  <c r="R24" i="81"/>
  <c r="R23" i="81"/>
  <c r="R22" i="81"/>
  <c r="R21" i="81"/>
  <c r="R20" i="81"/>
  <c r="R19" i="81"/>
  <c r="R18" i="81"/>
  <c r="R17" i="81"/>
  <c r="R16" i="81"/>
  <c r="R15" i="81"/>
  <c r="R14" i="81"/>
  <c r="R13" i="81"/>
  <c r="R12" i="81"/>
  <c r="R11" i="81"/>
  <c r="R10" i="81"/>
  <c r="R9" i="81"/>
  <c r="R8" i="81"/>
  <c r="R7" i="81"/>
  <c r="Q33" i="81"/>
  <c r="Q31" i="81"/>
  <c r="Q29" i="81"/>
  <c r="Q27" i="81"/>
  <c r="Q25" i="81"/>
  <c r="Q23" i="81"/>
  <c r="Q21" i="81"/>
  <c r="Q19" i="81"/>
  <c r="Q17" i="81"/>
  <c r="Q15" i="81"/>
  <c r="Q13" i="81"/>
  <c r="Q11" i="81"/>
  <c r="Q9" i="81"/>
  <c r="Q7" i="81"/>
  <c r="H11" i="87"/>
  <c r="H16" i="87" s="1"/>
  <c r="H8" i="87"/>
  <c r="H13" i="87" s="1"/>
  <c r="N7" i="88" l="1"/>
  <c r="N13" i="88"/>
  <c r="N15" i="88"/>
  <c r="N17" i="88"/>
  <c r="N19" i="88"/>
  <c r="N27" i="88"/>
  <c r="N22" i="88"/>
  <c r="N9" i="88"/>
  <c r="N8" i="88"/>
  <c r="N33" i="88"/>
  <c r="S29" i="88"/>
  <c r="N31" i="88"/>
  <c r="H15" i="87"/>
  <c r="H17" i="87" s="1"/>
  <c r="F9" i="86" s="1"/>
  <c r="E9" i="86"/>
  <c r="N11" i="88"/>
  <c r="N24" i="88"/>
  <c r="Q24" i="88"/>
  <c r="S24" i="88" s="1"/>
  <c r="Q26" i="88"/>
  <c r="S26" i="88" s="1"/>
  <c r="N25" i="88"/>
  <c r="N23" i="88"/>
  <c r="S28" i="88"/>
  <c r="S30" i="88"/>
  <c r="S32" i="88"/>
  <c r="S34" i="88"/>
  <c r="S15" i="88"/>
  <c r="S19" i="88"/>
  <c r="N29" i="88"/>
  <c r="S13" i="88"/>
  <c r="S12" i="88"/>
  <c r="S14" i="88"/>
  <c r="S16" i="88"/>
  <c r="S18" i="88"/>
  <c r="N21" i="88"/>
  <c r="I18" i="88"/>
  <c r="L18" i="88"/>
  <c r="N18" i="88" s="1"/>
  <c r="S7" i="88"/>
  <c r="S9" i="88"/>
  <c r="N26" i="88"/>
  <c r="S31" i="88"/>
  <c r="S33" i="88"/>
  <c r="S29" i="81"/>
  <c r="S17" i="81"/>
  <c r="S23" i="81"/>
  <c r="S9" i="81"/>
  <c r="S15" i="81"/>
  <c r="S21" i="81"/>
  <c r="S33" i="81"/>
  <c r="S11" i="88"/>
  <c r="S27" i="88"/>
  <c r="Q22" i="88"/>
  <c r="S22" i="88" s="1"/>
  <c r="I34" i="88"/>
  <c r="L20" i="88"/>
  <c r="N20" i="88" s="1"/>
  <c r="L34" i="88"/>
  <c r="N34" i="88" s="1"/>
  <c r="Q20" i="88"/>
  <c r="S20" i="88" s="1"/>
  <c r="Q8" i="88"/>
  <c r="S8" i="88" s="1"/>
  <c r="Q10" i="88"/>
  <c r="S10" i="88" s="1"/>
  <c r="I14" i="88"/>
  <c r="L16" i="88"/>
  <c r="N16" i="88" s="1"/>
  <c r="I30" i="88"/>
  <c r="L32" i="88"/>
  <c r="N32" i="88" s="1"/>
  <c r="I12" i="88"/>
  <c r="I28" i="88"/>
  <c r="L30" i="88"/>
  <c r="N30" i="88" s="1"/>
  <c r="I16" i="88"/>
  <c r="I32" i="88"/>
  <c r="L14" i="88"/>
  <c r="N14" i="88" s="1"/>
  <c r="I10" i="88"/>
  <c r="L12" i="88"/>
  <c r="N12" i="88" s="1"/>
  <c r="I26" i="88"/>
  <c r="L28" i="88"/>
  <c r="N28" i="88" s="1"/>
  <c r="I8" i="88"/>
  <c r="I24" i="88"/>
  <c r="I22" i="88"/>
  <c r="S31" i="81"/>
  <c r="S25" i="81"/>
  <c r="S7" i="81"/>
  <c r="S11" i="81"/>
  <c r="S27" i="81"/>
  <c r="S13" i="81"/>
  <c r="S19" i="81"/>
  <c r="I37" i="88" l="1"/>
  <c r="I41" i="88" s="1"/>
  <c r="N37" i="88"/>
  <c r="N39" i="88" s="1"/>
  <c r="S37" i="88"/>
  <c r="S39" i="88" s="1"/>
  <c r="S41" i="88" s="1"/>
  <c r="N41" i="88" l="1"/>
  <c r="F13" i="86" s="1"/>
  <c r="E13" i="86"/>
  <c r="M34" i="81"/>
  <c r="M33" i="81"/>
  <c r="L33" i="81"/>
  <c r="N33" i="81" s="1"/>
  <c r="M32" i="81"/>
  <c r="M31" i="81"/>
  <c r="L31" i="81"/>
  <c r="N31" i="81" s="1"/>
  <c r="M30" i="81"/>
  <c r="M29" i="81"/>
  <c r="L29" i="81"/>
  <c r="M28" i="81"/>
  <c r="M27" i="81"/>
  <c r="L27" i="81"/>
  <c r="N27" i="81" s="1"/>
  <c r="M26" i="81"/>
  <c r="M25" i="81"/>
  <c r="L25" i="81"/>
  <c r="M24" i="81"/>
  <c r="M23" i="81"/>
  <c r="L23" i="81"/>
  <c r="M22" i="81"/>
  <c r="M21" i="81"/>
  <c r="L21" i="81"/>
  <c r="N21" i="81" s="1"/>
  <c r="M20" i="81"/>
  <c r="M19" i="81"/>
  <c r="L19" i="81"/>
  <c r="N19" i="81" s="1"/>
  <c r="M18" i="81"/>
  <c r="M17" i="81"/>
  <c r="L17" i="81"/>
  <c r="M16" i="81"/>
  <c r="M15" i="81"/>
  <c r="L15" i="81"/>
  <c r="N15" i="81" s="1"/>
  <c r="M14" i="81"/>
  <c r="M13" i="81"/>
  <c r="L13" i="81"/>
  <c r="M12" i="81"/>
  <c r="M11" i="81"/>
  <c r="L11" i="81"/>
  <c r="M10" i="81"/>
  <c r="M9" i="81"/>
  <c r="L9" i="81"/>
  <c r="M8" i="81"/>
  <c r="M7" i="81"/>
  <c r="L7" i="81"/>
  <c r="N23" i="81" l="1"/>
  <c r="N9" i="81"/>
  <c r="N25" i="81"/>
  <c r="N13" i="81"/>
  <c r="N29" i="81"/>
  <c r="N17" i="81"/>
  <c r="N7" i="81"/>
  <c r="N11" i="81"/>
  <c r="AE68" i="76" l="1"/>
  <c r="AG68" i="76" s="1"/>
  <c r="AA68" i="76"/>
  <c r="AC68" i="76" s="1"/>
  <c r="Y68" i="76"/>
  <c r="P68" i="76"/>
  <c r="AE66" i="76"/>
  <c r="AG66" i="76" s="1"/>
  <c r="AA66" i="76"/>
  <c r="AC66" i="76" s="1"/>
  <c r="Y66" i="76"/>
  <c r="P66" i="76"/>
  <c r="AE71" i="84"/>
  <c r="AG72" i="84" s="1"/>
  <c r="AA71" i="84"/>
  <c r="AC72" i="84" s="1"/>
  <c r="Y71" i="84"/>
  <c r="P71" i="84"/>
  <c r="AE66" i="84"/>
  <c r="AA66" i="84"/>
  <c r="Y66" i="84"/>
  <c r="P66" i="84"/>
  <c r="AE69" i="84"/>
  <c r="AA69" i="84"/>
  <c r="Y69" i="84"/>
  <c r="P69" i="84"/>
  <c r="AE68" i="84"/>
  <c r="AA68" i="84"/>
  <c r="Y68" i="84"/>
  <c r="P68" i="84"/>
  <c r="AE78" i="84"/>
  <c r="AA78" i="84"/>
  <c r="Y78" i="84"/>
  <c r="P78" i="84"/>
  <c r="AE76" i="84"/>
  <c r="AA76" i="84"/>
  <c r="Y76" i="84"/>
  <c r="P76" i="84"/>
  <c r="AE77" i="84"/>
  <c r="AA77" i="84"/>
  <c r="Y77" i="84"/>
  <c r="P77" i="84"/>
  <c r="AE59" i="84"/>
  <c r="AA59" i="84"/>
  <c r="P59" i="84"/>
  <c r="AE58" i="84"/>
  <c r="AA58" i="84"/>
  <c r="P58" i="84"/>
  <c r="AE61" i="84"/>
  <c r="AA61" i="84"/>
  <c r="P61" i="84"/>
  <c r="P19" i="84"/>
  <c r="AA19" i="84"/>
  <c r="AE19" i="84"/>
  <c r="AC76" i="84" l="1"/>
  <c r="AC78" i="84"/>
  <c r="AC71" i="84"/>
  <c r="AG71" i="84"/>
  <c r="AG76" i="84"/>
  <c r="AG69" i="84"/>
  <c r="AC68" i="84"/>
  <c r="AC66" i="84"/>
  <c r="AG66" i="84"/>
  <c r="AC69" i="84"/>
  <c r="AG68" i="84"/>
  <c r="AG78" i="84"/>
  <c r="AG58" i="84"/>
  <c r="AC77" i="84"/>
  <c r="AC58" i="84"/>
  <c r="AC61" i="84"/>
  <c r="AG77" i="84"/>
  <c r="AC59" i="84"/>
  <c r="AG59" i="84"/>
  <c r="AG61" i="84"/>
  <c r="AE81" i="76"/>
  <c r="AG81" i="76" s="1"/>
  <c r="AA81" i="76"/>
  <c r="AC81" i="76" s="1"/>
  <c r="Y81" i="76"/>
  <c r="P81" i="76"/>
  <c r="AE81" i="84"/>
  <c r="AA81" i="84"/>
  <c r="Y81" i="84"/>
  <c r="P81" i="84"/>
  <c r="AE75" i="84"/>
  <c r="AA75" i="84"/>
  <c r="Y75" i="84"/>
  <c r="P75" i="84"/>
  <c r="AE75" i="76"/>
  <c r="AG75" i="76" s="1"/>
  <c r="AA75" i="76"/>
  <c r="AC75" i="76" s="1"/>
  <c r="Y75" i="76"/>
  <c r="P75" i="76"/>
  <c r="AE48" i="76"/>
  <c r="AA48" i="76"/>
  <c r="P48" i="76"/>
  <c r="AE48" i="84"/>
  <c r="AA48" i="84"/>
  <c r="AE36" i="76"/>
  <c r="AA36" i="76"/>
  <c r="P36" i="76"/>
  <c r="AE36" i="84"/>
  <c r="AA36" i="84"/>
  <c r="P36" i="84"/>
  <c r="AE30" i="76"/>
  <c r="AA30" i="76"/>
  <c r="P30" i="76"/>
  <c r="P30" i="84"/>
  <c r="P31" i="84"/>
  <c r="P32" i="84"/>
  <c r="AE30" i="84"/>
  <c r="AA30" i="84"/>
  <c r="AE23" i="76"/>
  <c r="AA23" i="76"/>
  <c r="P23" i="76"/>
  <c r="AE23" i="84"/>
  <c r="AA23" i="84"/>
  <c r="P23" i="84"/>
  <c r="AE20" i="76"/>
  <c r="AG20" i="76" s="1"/>
  <c r="AA20" i="76"/>
  <c r="AC20" i="76" s="1"/>
  <c r="Y20" i="76"/>
  <c r="P20" i="76"/>
  <c r="AE20" i="84"/>
  <c r="AA20" i="84"/>
  <c r="P20" i="84"/>
  <c r="P13" i="84"/>
  <c r="P14" i="84"/>
  <c r="P10" i="84"/>
  <c r="P11" i="84"/>
  <c r="P8" i="84"/>
  <c r="P90" i="84"/>
  <c r="P88" i="84"/>
  <c r="P70" i="84"/>
  <c r="P73" i="84"/>
  <c r="P79" i="84"/>
  <c r="P82" i="84"/>
  <c r="P85" i="84"/>
  <c r="P67" i="84"/>
  <c r="P45" i="84"/>
  <c r="P39" i="84"/>
  <c r="P16" i="84"/>
  <c r="P21" i="84"/>
  <c r="P22" i="84"/>
  <c r="P57" i="84"/>
  <c r="P63" i="84"/>
  <c r="P64" i="84"/>
  <c r="P28" i="84"/>
  <c r="Y23" i="76" l="1"/>
  <c r="AF23" i="76"/>
  <c r="AB23" i="76"/>
  <c r="AC23" i="76" s="1"/>
  <c r="AG23" i="76"/>
  <c r="AC81" i="84"/>
  <c r="AC75" i="84"/>
  <c r="AG75" i="84"/>
  <c r="AG81" i="84"/>
  <c r="U120" i="84"/>
  <c r="U120" i="76"/>
  <c r="Y120" i="76" s="1"/>
  <c r="Y123" i="76" s="1"/>
  <c r="Y11" i="84"/>
  <c r="X119" i="84"/>
  <c r="X120" i="84"/>
  <c r="X118" i="84"/>
  <c r="W120" i="84"/>
  <c r="AF119" i="84"/>
  <c r="AF118" i="84"/>
  <c r="X122" i="76"/>
  <c r="X121" i="76"/>
  <c r="AB119" i="76"/>
  <c r="AB119" i="84" s="1"/>
  <c r="AB118" i="76"/>
  <c r="AB118" i="84" s="1"/>
  <c r="AB122" i="76" l="1"/>
  <c r="AB122" i="84" s="1"/>
  <c r="AF122" i="76"/>
  <c r="AF122" i="84" s="1"/>
  <c r="AF121" i="76"/>
  <c r="AF121" i="84" s="1"/>
  <c r="AF120" i="84"/>
  <c r="AB120" i="84"/>
  <c r="Y120" i="84"/>
  <c r="Y123" i="84" s="1"/>
  <c r="W122" i="76"/>
  <c r="W122" i="84" s="1"/>
  <c r="AB121" i="76"/>
  <c r="AB121" i="84" s="1"/>
  <c r="X122" i="84"/>
  <c r="W121" i="76"/>
  <c r="W121" i="84" s="1"/>
  <c r="X121" i="84"/>
  <c r="W118" i="76"/>
  <c r="W118" i="84" s="1"/>
  <c r="W119" i="76"/>
  <c r="W119" i="84" s="1"/>
  <c r="AF128" i="84"/>
  <c r="AF129" i="84"/>
  <c r="AF130" i="84"/>
  <c r="AF127" i="84"/>
  <c r="AB128" i="84"/>
  <c r="AB129" i="84"/>
  <c r="AB130" i="84"/>
  <c r="AB127" i="84"/>
  <c r="W128" i="84"/>
  <c r="Y128" i="84" s="1"/>
  <c r="W129" i="84"/>
  <c r="Y129" i="84" s="1"/>
  <c r="W130" i="84"/>
  <c r="Y130" i="84" s="1"/>
  <c r="W127" i="84"/>
  <c r="AF116" i="84"/>
  <c r="AF115" i="84"/>
  <c r="AF113" i="84"/>
  <c r="AF108" i="84"/>
  <c r="AF107" i="84"/>
  <c r="AF106" i="84"/>
  <c r="AF105" i="84"/>
  <c r="AF104" i="84"/>
  <c r="AF102" i="84"/>
  <c r="AF98" i="84"/>
  <c r="AF96" i="84"/>
  <c r="AF94" i="84"/>
  <c r="AF92" i="84"/>
  <c r="AF90" i="84"/>
  <c r="AF88" i="84"/>
  <c r="AF16" i="84"/>
  <c r="AF14" i="84"/>
  <c r="AB116" i="84"/>
  <c r="AB115" i="84"/>
  <c r="AB113" i="84"/>
  <c r="AB108" i="84"/>
  <c r="AB107" i="84"/>
  <c r="AB106" i="84"/>
  <c r="AB105" i="84"/>
  <c r="AB104" i="84"/>
  <c r="AB102" i="84"/>
  <c r="AB98" i="84"/>
  <c r="AB96" i="84"/>
  <c r="AB94" i="84"/>
  <c r="AB92" i="84"/>
  <c r="AB90" i="84"/>
  <c r="AB88" i="84"/>
  <c r="AB16" i="84"/>
  <c r="AB14" i="84"/>
  <c r="W116" i="84"/>
  <c r="Y116" i="84" s="1"/>
  <c r="W115" i="84"/>
  <c r="Y115" i="84" s="1"/>
  <c r="W113" i="84"/>
  <c r="Y113" i="84" s="1"/>
  <c r="Y114" i="84" s="1"/>
  <c r="W108" i="84"/>
  <c r="Y108" i="84" s="1"/>
  <c r="W107" i="84"/>
  <c r="Y107" i="84" s="1"/>
  <c r="W106" i="84"/>
  <c r="Y106" i="84" s="1"/>
  <c r="W105" i="84"/>
  <c r="Y105" i="84" s="1"/>
  <c r="W104" i="84"/>
  <c r="Y104" i="84" s="1"/>
  <c r="W102" i="84"/>
  <c r="Y102" i="84" s="1"/>
  <c r="W98" i="84"/>
  <c r="Y98" i="84" s="1"/>
  <c r="W96" i="84"/>
  <c r="Y96" i="84" s="1"/>
  <c r="W94" i="84"/>
  <c r="Y94" i="84" s="1"/>
  <c r="W92" i="84"/>
  <c r="Y92" i="84" s="1"/>
  <c r="W90" i="84"/>
  <c r="Y90" i="84" s="1"/>
  <c r="Y91" i="84" s="1"/>
  <c r="W88" i="84"/>
  <c r="Y88" i="84" s="1"/>
  <c r="Y89" i="84" s="1"/>
  <c r="Y70" i="84"/>
  <c r="Y73" i="84"/>
  <c r="Y79" i="84"/>
  <c r="Y82" i="84"/>
  <c r="W83" i="84"/>
  <c r="Y83" i="84" s="1"/>
  <c r="W85" i="84"/>
  <c r="Y85" i="84" s="1"/>
  <c r="Y67" i="84"/>
  <c r="Y21" i="84"/>
  <c r="W16" i="84"/>
  <c r="Y16" i="84" s="1"/>
  <c r="Y14" i="84"/>
  <c r="F131" i="84"/>
  <c r="AE130" i="84"/>
  <c r="AA130" i="84"/>
  <c r="P130" i="84"/>
  <c r="AE129" i="84"/>
  <c r="AA129" i="84"/>
  <c r="P129" i="84"/>
  <c r="AE128" i="84"/>
  <c r="AA128" i="84"/>
  <c r="P128" i="84"/>
  <c r="AA127" i="84"/>
  <c r="AE127" i="84"/>
  <c r="P127" i="84"/>
  <c r="AE122" i="84"/>
  <c r="AA122" i="84"/>
  <c r="AC122" i="84" s="1"/>
  <c r="AE121" i="84"/>
  <c r="AG121" i="84" s="1"/>
  <c r="AA121" i="84"/>
  <c r="AE120" i="84"/>
  <c r="AA120" i="84"/>
  <c r="U119" i="84"/>
  <c r="T120" i="84"/>
  <c r="AE119" i="84"/>
  <c r="AG119" i="84" s="1"/>
  <c r="AA119" i="84"/>
  <c r="AC119" i="84" s="1"/>
  <c r="AE118" i="84"/>
  <c r="AG118" i="84" s="1"/>
  <c r="AA118" i="84"/>
  <c r="AC118" i="84" s="1"/>
  <c r="F117" i="84"/>
  <c r="AE116" i="84"/>
  <c r="AA116" i="84"/>
  <c r="P116" i="84"/>
  <c r="AE115" i="84"/>
  <c r="AA115" i="84"/>
  <c r="P115" i="84"/>
  <c r="F114" i="84"/>
  <c r="AE113" i="84"/>
  <c r="AA113" i="84"/>
  <c r="P113" i="84"/>
  <c r="F112" i="84"/>
  <c r="AE111" i="84"/>
  <c r="AA111" i="84"/>
  <c r="P111" i="84"/>
  <c r="AE110" i="84"/>
  <c r="AA110" i="84"/>
  <c r="P110" i="84"/>
  <c r="AE109" i="84"/>
  <c r="AA109" i="84"/>
  <c r="P109" i="84"/>
  <c r="AE108" i="84"/>
  <c r="AA108" i="84"/>
  <c r="P108" i="84"/>
  <c r="AE107" i="84"/>
  <c r="AA107" i="84"/>
  <c r="P107" i="84"/>
  <c r="AE106" i="84"/>
  <c r="AA106" i="84"/>
  <c r="P106" i="84"/>
  <c r="AE105" i="84"/>
  <c r="AA105" i="84"/>
  <c r="P105" i="84"/>
  <c r="AE104" i="84"/>
  <c r="AA104" i="84"/>
  <c r="P104" i="84"/>
  <c r="F103" i="84"/>
  <c r="AE102" i="84"/>
  <c r="AA102" i="84"/>
  <c r="P102" i="84"/>
  <c r="AE101" i="84"/>
  <c r="AG101" i="84" s="1"/>
  <c r="AA101" i="84"/>
  <c r="AC101" i="84" s="1"/>
  <c r="Y101" i="84"/>
  <c r="P101" i="84"/>
  <c r="F100" i="84"/>
  <c r="AE98" i="84"/>
  <c r="AA98" i="84"/>
  <c r="P98" i="84"/>
  <c r="AE96" i="84"/>
  <c r="AA96" i="84"/>
  <c r="P96" i="84"/>
  <c r="AE94" i="84"/>
  <c r="AA94" i="84"/>
  <c r="P94" i="84"/>
  <c r="AE92" i="84"/>
  <c r="AA92" i="84"/>
  <c r="P92" i="84"/>
  <c r="F91" i="84"/>
  <c r="AA90" i="84"/>
  <c r="AE90" i="84"/>
  <c r="F89" i="84"/>
  <c r="AE88" i="84"/>
  <c r="AA88" i="84"/>
  <c r="F87" i="84"/>
  <c r="AE85" i="84"/>
  <c r="AA85" i="84"/>
  <c r="AE82" i="84"/>
  <c r="AG83" i="84" s="1"/>
  <c r="AA82" i="84"/>
  <c r="AC83" i="84" s="1"/>
  <c r="AE79" i="84"/>
  <c r="AA79" i="84"/>
  <c r="AE73" i="84"/>
  <c r="AG74" i="84" s="1"/>
  <c r="AA73" i="84"/>
  <c r="AC74" i="84" s="1"/>
  <c r="AE70" i="84"/>
  <c r="AA70" i="84"/>
  <c r="AE67" i="84"/>
  <c r="AA67" i="84"/>
  <c r="F65" i="84"/>
  <c r="AE64" i="84"/>
  <c r="AE57" i="84"/>
  <c r="AA57" i="84"/>
  <c r="AE51" i="84"/>
  <c r="AA51" i="84"/>
  <c r="AE49" i="84"/>
  <c r="AE50" i="84"/>
  <c r="AA50" i="84"/>
  <c r="AE45" i="84"/>
  <c r="AA45" i="84"/>
  <c r="AE43" i="84"/>
  <c r="AA43" i="84"/>
  <c r="P43" i="84"/>
  <c r="AE42" i="84"/>
  <c r="AA42" i="84"/>
  <c r="P42" i="84"/>
  <c r="AE39" i="84"/>
  <c r="AA39" i="84"/>
  <c r="AE37" i="84"/>
  <c r="AA37" i="84"/>
  <c r="P37" i="84"/>
  <c r="AA33" i="84"/>
  <c r="AE32" i="84"/>
  <c r="AA32" i="84"/>
  <c r="AE31" i="84"/>
  <c r="AA31" i="84"/>
  <c r="AE28" i="84"/>
  <c r="AA28" i="84"/>
  <c r="AE25" i="84"/>
  <c r="AA25" i="84"/>
  <c r="P25" i="84"/>
  <c r="AE24" i="84"/>
  <c r="AA24" i="84"/>
  <c r="P24" i="84"/>
  <c r="AE22" i="84"/>
  <c r="AA22" i="84"/>
  <c r="AE21" i="84"/>
  <c r="AA21" i="84"/>
  <c r="AE16" i="84"/>
  <c r="AA16" i="84"/>
  <c r="F15" i="84"/>
  <c r="AE14" i="84"/>
  <c r="AA14" i="84"/>
  <c r="AE13" i="84"/>
  <c r="AG13" i="84" s="1"/>
  <c r="AA13" i="84"/>
  <c r="AC13" i="84" s="1"/>
  <c r="Y13" i="84"/>
  <c r="F12" i="84"/>
  <c r="AE11" i="84"/>
  <c r="AG11" i="84" s="1"/>
  <c r="AA11" i="84"/>
  <c r="AC11" i="84" s="1"/>
  <c r="AE10" i="84"/>
  <c r="AG10" i="84" s="1"/>
  <c r="AA10" i="84"/>
  <c r="AC10" i="84" s="1"/>
  <c r="Y10" i="84"/>
  <c r="Y12" i="84" s="1"/>
  <c r="F9" i="84"/>
  <c r="AE8" i="84"/>
  <c r="AG8" i="84" s="1"/>
  <c r="AG9" i="84" s="1"/>
  <c r="AA8" i="84"/>
  <c r="AC8" i="84" s="1"/>
  <c r="AC9" i="84" s="1"/>
  <c r="U8" i="84"/>
  <c r="Y8" i="84" s="1"/>
  <c r="Y9" i="84" s="1"/>
  <c r="H126" i="76"/>
  <c r="AC121" i="84" l="1"/>
  <c r="AG122" i="84"/>
  <c r="AC120" i="84"/>
  <c r="AC123" i="84" s="1"/>
  <c r="AG120" i="84"/>
  <c r="AG123" i="84" s="1"/>
  <c r="AG50" i="84"/>
  <c r="Y87" i="84"/>
  <c r="AG102" i="84"/>
  <c r="AG103" i="84" s="1"/>
  <c r="AG92" i="84"/>
  <c r="AG96" i="84"/>
  <c r="AG70" i="84"/>
  <c r="AC70" i="84"/>
  <c r="AC94" i="84"/>
  <c r="AC113" i="84"/>
  <c r="AC114" i="84" s="1"/>
  <c r="AG73" i="84"/>
  <c r="AC129" i="84"/>
  <c r="AG79" i="84"/>
  <c r="AG128" i="84"/>
  <c r="AC16" i="84"/>
  <c r="AC67" i="84"/>
  <c r="AG24" i="84"/>
  <c r="AC90" i="84"/>
  <c r="AC91" i="84" s="1"/>
  <c r="AG115" i="84"/>
  <c r="AG129" i="84"/>
  <c r="AG90" i="84"/>
  <c r="AG91" i="84" s="1"/>
  <c r="AC14" i="84"/>
  <c r="AC15" i="84" s="1"/>
  <c r="AC106" i="84"/>
  <c r="AC128" i="84"/>
  <c r="AC73" i="84"/>
  <c r="AG64" i="84"/>
  <c r="AC102" i="84"/>
  <c r="AC103" i="84" s="1"/>
  <c r="AG94" i="84"/>
  <c r="AG127" i="84"/>
  <c r="AC116" i="84"/>
  <c r="AC108" i="84"/>
  <c r="AG113" i="84"/>
  <c r="AG114" i="84" s="1"/>
  <c r="AG130" i="84"/>
  <c r="AG31" i="84"/>
  <c r="AG106" i="84"/>
  <c r="AC88" i="84"/>
  <c r="AC89" i="84" s="1"/>
  <c r="AC115" i="84"/>
  <c r="AG14" i="84"/>
  <c r="AG15" i="84" s="1"/>
  <c r="AC98" i="84"/>
  <c r="AC24" i="84"/>
  <c r="AG98" i="84"/>
  <c r="AG105" i="84"/>
  <c r="AC130" i="84"/>
  <c r="AC96" i="84"/>
  <c r="AG108" i="84"/>
  <c r="AG116" i="84"/>
  <c r="AC127" i="84"/>
  <c r="AC92" i="84"/>
  <c r="AG88" i="84"/>
  <c r="AG89" i="84" s="1"/>
  <c r="AG85" i="84"/>
  <c r="AG16" i="84"/>
  <c r="U118" i="84"/>
  <c r="Y119" i="84"/>
  <c r="U121" i="84"/>
  <c r="Y121" i="84" s="1"/>
  <c r="AG104" i="84"/>
  <c r="AG107" i="84"/>
  <c r="AG82" i="84"/>
  <c r="AG67" i="84"/>
  <c r="AG37" i="84"/>
  <c r="AG21" i="84"/>
  <c r="AG12" i="84"/>
  <c r="AC105" i="84"/>
  <c r="AC104" i="84"/>
  <c r="AC107" i="84"/>
  <c r="AC79" i="84"/>
  <c r="AC37" i="84"/>
  <c r="AC50" i="84"/>
  <c r="AC82" i="84"/>
  <c r="AC85" i="84"/>
  <c r="AC21" i="84"/>
  <c r="AC31" i="84"/>
  <c r="Y117" i="84"/>
  <c r="Y103" i="84"/>
  <c r="Y100" i="84"/>
  <c r="AC12" i="84"/>
  <c r="Y15" i="84"/>
  <c r="Y64" i="84"/>
  <c r="AA64" i="84"/>
  <c r="AC64" i="84" s="1"/>
  <c r="AE63" i="84"/>
  <c r="AG63" i="84" s="1"/>
  <c r="AA63" i="84"/>
  <c r="AC63" i="84" s="1"/>
  <c r="AA38" i="84"/>
  <c r="Y63" i="84"/>
  <c r="Y127" i="84"/>
  <c r="Y131" i="84" s="1"/>
  <c r="Y132" i="84" s="1"/>
  <c r="AC87" i="84" l="1"/>
  <c r="AG87" i="84"/>
  <c r="AG117" i="84"/>
  <c r="AG131" i="84"/>
  <c r="AG132" i="84" s="1"/>
  <c r="AC100" i="84"/>
  <c r="AC117" i="84"/>
  <c r="AC131" i="84"/>
  <c r="AC132" i="84" s="1"/>
  <c r="AG100" i="84"/>
  <c r="Y118" i="84"/>
  <c r="U122" i="84"/>
  <c r="Y122" i="84" s="1"/>
  <c r="G30" i="81" l="1"/>
  <c r="I29" i="81"/>
  <c r="G28" i="81"/>
  <c r="I27" i="81"/>
  <c r="G26" i="81"/>
  <c r="I25" i="81"/>
  <c r="G24" i="81"/>
  <c r="I23" i="81"/>
  <c r="I30" i="81" l="1"/>
  <c r="Q30" i="81"/>
  <c r="S30" i="81" s="1"/>
  <c r="L30" i="81"/>
  <c r="N30" i="81" s="1"/>
  <c r="I28" i="81"/>
  <c r="Q28" i="81"/>
  <c r="S28" i="81" s="1"/>
  <c r="L28" i="81"/>
  <c r="N28" i="81" s="1"/>
  <c r="I26" i="81"/>
  <c r="Q26" i="81"/>
  <c r="S26" i="81" s="1"/>
  <c r="L26" i="81"/>
  <c r="N26" i="81" s="1"/>
  <c r="I24" i="81"/>
  <c r="Q24" i="81"/>
  <c r="S24" i="81" s="1"/>
  <c r="L24" i="81"/>
  <c r="N24" i="81" s="1"/>
  <c r="G34" i="81"/>
  <c r="I33" i="81"/>
  <c r="I34" i="81" l="1"/>
  <c r="Q34" i="81"/>
  <c r="S34" i="81" s="1"/>
  <c r="L34" i="81"/>
  <c r="N34" i="81" s="1"/>
  <c r="AE130" i="76"/>
  <c r="AG130" i="76" s="1"/>
  <c r="AE129" i="76"/>
  <c r="AG129" i="76" s="1"/>
  <c r="AE128" i="76"/>
  <c r="AG128" i="76" s="1"/>
  <c r="AG126" i="76"/>
  <c r="AE122" i="76"/>
  <c r="AG122" i="76" s="1"/>
  <c r="AE121" i="76"/>
  <c r="AG121" i="76" s="1"/>
  <c r="AE120" i="76"/>
  <c r="AG120" i="76" s="1"/>
  <c r="AG123" i="76" s="1"/>
  <c r="AE119" i="76"/>
  <c r="AG119" i="76" s="1"/>
  <c r="AE118" i="76"/>
  <c r="AG118" i="76" s="1"/>
  <c r="AE116" i="76"/>
  <c r="AG116" i="76" s="1"/>
  <c r="AE115" i="76"/>
  <c r="AG115" i="76" s="1"/>
  <c r="AE113" i="76"/>
  <c r="AG113" i="76" s="1"/>
  <c r="AG114" i="76" s="1"/>
  <c r="AE111" i="76"/>
  <c r="AE110" i="76"/>
  <c r="AE109" i="76"/>
  <c r="AE108" i="76"/>
  <c r="AG108" i="76" s="1"/>
  <c r="AE107" i="76"/>
  <c r="AG107" i="76" s="1"/>
  <c r="AE106" i="76"/>
  <c r="AG106" i="76" s="1"/>
  <c r="AE105" i="76"/>
  <c r="AE104" i="76"/>
  <c r="AE102" i="76"/>
  <c r="AE101" i="76"/>
  <c r="AE99" i="76"/>
  <c r="AE98" i="76"/>
  <c r="AG98" i="76" s="1"/>
  <c r="AE97" i="76"/>
  <c r="AE96" i="76"/>
  <c r="AG96" i="76" s="1"/>
  <c r="AE95" i="76"/>
  <c r="AE94" i="76"/>
  <c r="AE93" i="76"/>
  <c r="AE92" i="76"/>
  <c r="AE88" i="76"/>
  <c r="AG88" i="76" s="1"/>
  <c r="AG89" i="76" s="1"/>
  <c r="AE86" i="76"/>
  <c r="AG86" i="76" s="1"/>
  <c r="AE85" i="76"/>
  <c r="AG85" i="76" s="1"/>
  <c r="AE84" i="76"/>
  <c r="AE83" i="76"/>
  <c r="AE80" i="76"/>
  <c r="AG80" i="76" s="1"/>
  <c r="AE74" i="76"/>
  <c r="AG74" i="76" s="1"/>
  <c r="AE72" i="76"/>
  <c r="AG72" i="76" s="1"/>
  <c r="AE73" i="76"/>
  <c r="AG73" i="76" s="1"/>
  <c r="AE62" i="76"/>
  <c r="AE60" i="76"/>
  <c r="AE57" i="76"/>
  <c r="AE55" i="76"/>
  <c r="AE54" i="76"/>
  <c r="AE53" i="76"/>
  <c r="AE52" i="76"/>
  <c r="AE49" i="76"/>
  <c r="AE47" i="76"/>
  <c r="AE46" i="76"/>
  <c r="AE45" i="76"/>
  <c r="AE44" i="76"/>
  <c r="AE42" i="76"/>
  <c r="AE41" i="76"/>
  <c r="AE40" i="76"/>
  <c r="AE39" i="76"/>
  <c r="AE35" i="76"/>
  <c r="AE34" i="76"/>
  <c r="AE33" i="76"/>
  <c r="AE32" i="76"/>
  <c r="AE29" i="76"/>
  <c r="AE28" i="76"/>
  <c r="AE27" i="76"/>
  <c r="AE26" i="76"/>
  <c r="AE25" i="76"/>
  <c r="AE22" i="76"/>
  <c r="AE19" i="76"/>
  <c r="AE18" i="76"/>
  <c r="AE17" i="76"/>
  <c r="AE16" i="76"/>
  <c r="AG16" i="76" s="1"/>
  <c r="AE14" i="76"/>
  <c r="AE13" i="76"/>
  <c r="AG13" i="76" s="1"/>
  <c r="AE11" i="76"/>
  <c r="AG11" i="76" s="1"/>
  <c r="AE10" i="76"/>
  <c r="AE8" i="76"/>
  <c r="AG8" i="76" s="1"/>
  <c r="AG9" i="76" s="1"/>
  <c r="AA128" i="76"/>
  <c r="AC128" i="76" s="1"/>
  <c r="AA129" i="76"/>
  <c r="AC129" i="76" s="1"/>
  <c r="AA130" i="76"/>
  <c r="AC130" i="76" s="1"/>
  <c r="AA122" i="76"/>
  <c r="AC122" i="76" s="1"/>
  <c r="AA121" i="76"/>
  <c r="AC121" i="76" s="1"/>
  <c r="AA120" i="76"/>
  <c r="AC120" i="76" s="1"/>
  <c r="AC123" i="76" s="1"/>
  <c r="AA119" i="76"/>
  <c r="AC119" i="76" s="1"/>
  <c r="AA118" i="76"/>
  <c r="AC118" i="76" s="1"/>
  <c r="AA116" i="76"/>
  <c r="AC116" i="76" s="1"/>
  <c r="AA115" i="76"/>
  <c r="AA113" i="76"/>
  <c r="AC113" i="76" s="1"/>
  <c r="AC114" i="76" s="1"/>
  <c r="AA111" i="76"/>
  <c r="AA110" i="76"/>
  <c r="AA109" i="76"/>
  <c r="AA108" i="76"/>
  <c r="AC108" i="76" s="1"/>
  <c r="AA107" i="76"/>
  <c r="AC107" i="76" s="1"/>
  <c r="AA106" i="76"/>
  <c r="AA105" i="76"/>
  <c r="AC105" i="76" s="1"/>
  <c r="AA104" i="76"/>
  <c r="AC104" i="76" s="1"/>
  <c r="AA102" i="76"/>
  <c r="AA101" i="76"/>
  <c r="AA99" i="76"/>
  <c r="AA98" i="76"/>
  <c r="AC98" i="76" s="1"/>
  <c r="AA97" i="76"/>
  <c r="AA96" i="76"/>
  <c r="AC96" i="76" s="1"/>
  <c r="AA95" i="76"/>
  <c r="AA94" i="76"/>
  <c r="AC94" i="76" s="1"/>
  <c r="AA93" i="76"/>
  <c r="AA92" i="76"/>
  <c r="AA88" i="76"/>
  <c r="AC88" i="76" s="1"/>
  <c r="AC89" i="76" s="1"/>
  <c r="AA86" i="76"/>
  <c r="AC86" i="76" s="1"/>
  <c r="AA85" i="76"/>
  <c r="AC85" i="76" s="1"/>
  <c r="AA84" i="76"/>
  <c r="AA83" i="76"/>
  <c r="AC83" i="76" s="1"/>
  <c r="AA80" i="76"/>
  <c r="AC80" i="76" s="1"/>
  <c r="AA74" i="76"/>
  <c r="AA72" i="76"/>
  <c r="AC72" i="76" s="1"/>
  <c r="AA73" i="76"/>
  <c r="AC73" i="76" s="1"/>
  <c r="AA62" i="76"/>
  <c r="AA60" i="76"/>
  <c r="AA57" i="76"/>
  <c r="AA55" i="76"/>
  <c r="AA54" i="76"/>
  <c r="AA53" i="76"/>
  <c r="AA52" i="76"/>
  <c r="AA49" i="76"/>
  <c r="AA47" i="76"/>
  <c r="AA46" i="76"/>
  <c r="AA45" i="76"/>
  <c r="AA44" i="76"/>
  <c r="AA42" i="76"/>
  <c r="AA41" i="76"/>
  <c r="AA40" i="76"/>
  <c r="AA39" i="76"/>
  <c r="AA35" i="76"/>
  <c r="AA34" i="76"/>
  <c r="AA33" i="76"/>
  <c r="AA32" i="76"/>
  <c r="AA29" i="76"/>
  <c r="AA28" i="76"/>
  <c r="AA27" i="76"/>
  <c r="AA26" i="76"/>
  <c r="AA25" i="76"/>
  <c r="AA22" i="76"/>
  <c r="AA19" i="76"/>
  <c r="AA18" i="76"/>
  <c r="AA17" i="76"/>
  <c r="AA16" i="76"/>
  <c r="AC16" i="76" s="1"/>
  <c r="AA11" i="76"/>
  <c r="AC11" i="76" s="1"/>
  <c r="AA10" i="76"/>
  <c r="AC10" i="76" s="1"/>
  <c r="AA8" i="76"/>
  <c r="AA14" i="76"/>
  <c r="AA13" i="76"/>
  <c r="AC13" i="76" s="1"/>
  <c r="AB95" i="76" l="1"/>
  <c r="AF95" i="76"/>
  <c r="AB97" i="76"/>
  <c r="AF97" i="76"/>
  <c r="AG97" i="76" s="1"/>
  <c r="AB93" i="76"/>
  <c r="AC93" i="76" s="1"/>
  <c r="AF93" i="76"/>
  <c r="AG93" i="76" s="1"/>
  <c r="AF99" i="76"/>
  <c r="AG99" i="76" s="1"/>
  <c r="AB99" i="76"/>
  <c r="AC99" i="76" s="1"/>
  <c r="W109" i="84"/>
  <c r="Y109" i="84" s="1"/>
  <c r="AF109" i="76"/>
  <c r="AF109" i="84" s="1"/>
  <c r="AG109" i="84" s="1"/>
  <c r="AB109" i="76"/>
  <c r="AB109" i="84" s="1"/>
  <c r="AC109" i="84" s="1"/>
  <c r="AC97" i="76"/>
  <c r="AF22" i="76"/>
  <c r="AG22" i="76" s="1"/>
  <c r="AB22" i="76"/>
  <c r="AC95" i="76"/>
  <c r="AB17" i="76"/>
  <c r="AB17" i="84" s="1"/>
  <c r="AC17" i="84" s="1"/>
  <c r="AF17" i="76"/>
  <c r="AF17" i="84" s="1"/>
  <c r="AG17" i="84" s="1"/>
  <c r="W22" i="84"/>
  <c r="Y22" i="84" s="1"/>
  <c r="W23" i="84"/>
  <c r="Y23" i="84" s="1"/>
  <c r="W17" i="84"/>
  <c r="Y17" i="84" s="1"/>
  <c r="AC12" i="76"/>
  <c r="AG117" i="76"/>
  <c r="AG102" i="76"/>
  <c r="AG94" i="76"/>
  <c r="AG104" i="76"/>
  <c r="AG95" i="76"/>
  <c r="AG14" i="76"/>
  <c r="AG15" i="76" s="1"/>
  <c r="AG84" i="76"/>
  <c r="AG83" i="76"/>
  <c r="AG87" i="76" s="1"/>
  <c r="AC14" i="76"/>
  <c r="AC15" i="76" s="1"/>
  <c r="AC101" i="76"/>
  <c r="AG101" i="76"/>
  <c r="AG105" i="76"/>
  <c r="AG10" i="76"/>
  <c r="AG12" i="76" s="1"/>
  <c r="AC84" i="76"/>
  <c r="AC115" i="76"/>
  <c r="AC117" i="76" s="1"/>
  <c r="Y24" i="84"/>
  <c r="AC92" i="76"/>
  <c r="AG92" i="76"/>
  <c r="AC102" i="76"/>
  <c r="AC74" i="76"/>
  <c r="AC106" i="76"/>
  <c r="AC109" i="76" l="1"/>
  <c r="AC17" i="76"/>
  <c r="AB23" i="84"/>
  <c r="AC23" i="84" s="1"/>
  <c r="AB22" i="84"/>
  <c r="AC22" i="84" s="1"/>
  <c r="AF23" i="84"/>
  <c r="AG23" i="84" s="1"/>
  <c r="AF22" i="84"/>
  <c r="AG22" i="84" s="1"/>
  <c r="W110" i="84"/>
  <c r="Y110" i="84" s="1"/>
  <c r="AF110" i="76"/>
  <c r="AF110" i="84" s="1"/>
  <c r="AG110" i="84" s="1"/>
  <c r="AB110" i="76"/>
  <c r="AB110" i="84" s="1"/>
  <c r="AC110" i="84" s="1"/>
  <c r="AC22" i="76"/>
  <c r="AG109" i="76"/>
  <c r="AG17" i="76"/>
  <c r="AF18" i="76"/>
  <c r="AF18" i="84" s="1"/>
  <c r="AG18" i="84" s="1"/>
  <c r="AB18" i="76"/>
  <c r="AB18" i="84" s="1"/>
  <c r="AC18" i="84" s="1"/>
  <c r="AC87" i="76"/>
  <c r="W18" i="84"/>
  <c r="Y18" i="84" s="1"/>
  <c r="AC100" i="76"/>
  <c r="AG100" i="76"/>
  <c r="AC103" i="76"/>
  <c r="AG103" i="76"/>
  <c r="AG18" i="76"/>
  <c r="S127" i="76"/>
  <c r="Y19" i="84" l="1"/>
  <c r="AF19" i="76"/>
  <c r="AB19" i="76"/>
  <c r="W111" i="84"/>
  <c r="Y111" i="84" s="1"/>
  <c r="Y112" i="84" s="1"/>
  <c r="AF111" i="76"/>
  <c r="AF111" i="84" s="1"/>
  <c r="AG111" i="84" s="1"/>
  <c r="AG112" i="84" s="1"/>
  <c r="AB111" i="76"/>
  <c r="AB111" i="84" s="1"/>
  <c r="AC111" i="84" s="1"/>
  <c r="AC112" i="84" s="1"/>
  <c r="AC18" i="76"/>
  <c r="W25" i="84"/>
  <c r="Y25" i="84" s="1"/>
  <c r="AB25" i="76"/>
  <c r="AB25" i="84" s="1"/>
  <c r="AC25" i="84" s="1"/>
  <c r="AF25" i="76"/>
  <c r="AF25" i="84" s="1"/>
  <c r="AG25" i="84" s="1"/>
  <c r="W20" i="84"/>
  <c r="Y20" i="84" s="1"/>
  <c r="AG110" i="76"/>
  <c r="AC110" i="76"/>
  <c r="AA127" i="76"/>
  <c r="AC127" i="76" s="1"/>
  <c r="AC131" i="76" s="1"/>
  <c r="AC132" i="76" s="1"/>
  <c r="AE127" i="76"/>
  <c r="AG127" i="76" s="1"/>
  <c r="AG131" i="76" s="1"/>
  <c r="AG132" i="76" s="1"/>
  <c r="AC8" i="76"/>
  <c r="AC9" i="76" s="1"/>
  <c r="AC111" i="76" l="1"/>
  <c r="AB19" i="84"/>
  <c r="AC19" i="84" s="1"/>
  <c r="AB20" i="84"/>
  <c r="AC20" i="84" s="1"/>
  <c r="AC19" i="76"/>
  <c r="AG111" i="76"/>
  <c r="AG112" i="76" s="1"/>
  <c r="AF19" i="84"/>
  <c r="AG19" i="84" s="1"/>
  <c r="AF20" i="84"/>
  <c r="AG20" i="84" s="1"/>
  <c r="AG19" i="76"/>
  <c r="AB26" i="76"/>
  <c r="AF26" i="76"/>
  <c r="AC25" i="76"/>
  <c r="AG25" i="76"/>
  <c r="AC112" i="76"/>
  <c r="S90" i="76"/>
  <c r="P62" i="76"/>
  <c r="AB27" i="76" l="1"/>
  <c r="AF27" i="76"/>
  <c r="AG26" i="76"/>
  <c r="AC26" i="76"/>
  <c r="AE90" i="76"/>
  <c r="AG90" i="76" s="1"/>
  <c r="AG91" i="76" s="1"/>
  <c r="AA90" i="76"/>
  <c r="AC90" i="76" s="1"/>
  <c r="AC91" i="76" s="1"/>
  <c r="B126" i="76"/>
  <c r="C126" i="76"/>
  <c r="D126" i="76"/>
  <c r="E126" i="76"/>
  <c r="I126" i="76"/>
  <c r="G126" i="76"/>
  <c r="S38" i="76"/>
  <c r="S43" i="76"/>
  <c r="S51" i="76"/>
  <c r="S56" i="76"/>
  <c r="S64" i="76"/>
  <c r="S63" i="76"/>
  <c r="P43" i="76"/>
  <c r="P42" i="76"/>
  <c r="AB28" i="76" l="1"/>
  <c r="AB28" i="84" s="1"/>
  <c r="AC28" i="84" s="1"/>
  <c r="AF28" i="76"/>
  <c r="AF28" i="84" s="1"/>
  <c r="AG28" i="84" s="1"/>
  <c r="W28" i="84"/>
  <c r="Y28" i="84" s="1"/>
  <c r="AE56" i="76"/>
  <c r="AA56" i="76"/>
  <c r="AE43" i="76"/>
  <c r="AA43" i="76"/>
  <c r="Y63" i="76"/>
  <c r="AE63" i="76"/>
  <c r="AG63" i="76" s="1"/>
  <c r="AA63" i="76"/>
  <c r="AC63" i="76" s="1"/>
  <c r="Y64" i="76"/>
  <c r="AA64" i="76"/>
  <c r="AC64" i="76" s="1"/>
  <c r="AE64" i="76"/>
  <c r="AG64" i="76" s="1"/>
  <c r="AC27" i="76"/>
  <c r="AG27" i="76"/>
  <c r="AE51" i="76"/>
  <c r="AA51" i="76"/>
  <c r="AA38" i="76"/>
  <c r="AE38" i="76"/>
  <c r="P60" i="76"/>
  <c r="P57" i="76"/>
  <c r="AF29" i="76" l="1"/>
  <c r="AB29" i="76"/>
  <c r="Y30" i="76"/>
  <c r="AB30" i="76"/>
  <c r="AC30" i="76" s="1"/>
  <c r="AF30" i="76"/>
  <c r="AG30" i="76" s="1"/>
  <c r="W29" i="84"/>
  <c r="Y29" i="84" s="1"/>
  <c r="W30" i="84"/>
  <c r="Y30" i="84" s="1"/>
  <c r="AC28" i="76"/>
  <c r="AG28" i="76"/>
  <c r="P86" i="76"/>
  <c r="P85" i="76"/>
  <c r="P84" i="76"/>
  <c r="P83" i="76"/>
  <c r="P80" i="76"/>
  <c r="P73" i="76"/>
  <c r="P72" i="76"/>
  <c r="P74" i="76"/>
  <c r="P18" i="76"/>
  <c r="P17" i="76"/>
  <c r="P56" i="76"/>
  <c r="P55" i="76"/>
  <c r="P54" i="76"/>
  <c r="P53" i="76"/>
  <c r="P52" i="76"/>
  <c r="P51" i="76"/>
  <c r="P49" i="76"/>
  <c r="P47" i="76"/>
  <c r="P46" i="76"/>
  <c r="P45" i="76"/>
  <c r="P44" i="76"/>
  <c r="P40" i="76"/>
  <c r="P41" i="76"/>
  <c r="P39" i="76"/>
  <c r="P38" i="76"/>
  <c r="P35" i="76"/>
  <c r="P33" i="76"/>
  <c r="P34" i="76"/>
  <c r="P32" i="76"/>
  <c r="P29" i="76"/>
  <c r="P26" i="76"/>
  <c r="P27" i="76"/>
  <c r="P28" i="76"/>
  <c r="P25" i="76"/>
  <c r="P22" i="76"/>
  <c r="P19" i="76"/>
  <c r="P16" i="76"/>
  <c r="AF126" i="76"/>
  <c r="AE126" i="76"/>
  <c r="AC126" i="76"/>
  <c r="AB126" i="76"/>
  <c r="AA126" i="76"/>
  <c r="AB30" i="84" l="1"/>
  <c r="AC30" i="84" s="1"/>
  <c r="AB29" i="84"/>
  <c r="AC29" i="84" s="1"/>
  <c r="AF30" i="84"/>
  <c r="AG30" i="84" s="1"/>
  <c r="AF29" i="84"/>
  <c r="AG29" i="84" s="1"/>
  <c r="AC29" i="76"/>
  <c r="AG29" i="76"/>
  <c r="Y127" i="76"/>
  <c r="Y128" i="76"/>
  <c r="Y129" i="76"/>
  <c r="Y130" i="76"/>
  <c r="Y126" i="76"/>
  <c r="R126" i="76"/>
  <c r="S126" i="76"/>
  <c r="T126" i="76"/>
  <c r="U126" i="76"/>
  <c r="V126" i="76"/>
  <c r="X126" i="76"/>
  <c r="W126" i="76"/>
  <c r="Y116" i="76"/>
  <c r="Y115" i="76"/>
  <c r="Y113" i="76"/>
  <c r="Y114" i="76" s="1"/>
  <c r="Y111" i="76"/>
  <c r="Y110" i="76"/>
  <c r="Y109" i="76"/>
  <c r="Y108" i="76"/>
  <c r="Y107" i="76"/>
  <c r="Y106" i="76"/>
  <c r="Y105" i="76"/>
  <c r="Y104" i="76"/>
  <c r="Y102" i="76"/>
  <c r="Y101" i="76"/>
  <c r="Y99" i="76"/>
  <c r="Y98" i="76"/>
  <c r="Y97" i="76"/>
  <c r="Y96" i="76"/>
  <c r="Y95" i="76"/>
  <c r="Y94" i="76"/>
  <c r="Y93" i="76"/>
  <c r="Y92" i="76"/>
  <c r="Y90" i="76"/>
  <c r="Y91" i="76" s="1"/>
  <c r="Y88" i="76"/>
  <c r="Y89" i="76" s="1"/>
  <c r="Y86" i="76"/>
  <c r="Y85" i="76"/>
  <c r="Y84" i="76"/>
  <c r="Y83" i="76"/>
  <c r="Y80" i="76"/>
  <c r="Y74" i="76"/>
  <c r="Y72" i="76"/>
  <c r="Y73" i="76"/>
  <c r="Y29" i="76"/>
  <c r="Y28" i="76"/>
  <c r="Y27" i="76"/>
  <c r="Y26" i="76"/>
  <c r="Y25" i="76"/>
  <c r="Y22" i="76"/>
  <c r="Y19" i="76"/>
  <c r="Y18" i="76"/>
  <c r="Y17" i="76"/>
  <c r="Y16" i="76"/>
  <c r="Y14" i="76"/>
  <c r="Y13" i="76"/>
  <c r="Y11" i="76"/>
  <c r="Y10" i="76"/>
  <c r="W32" i="84" l="1"/>
  <c r="Y32" i="84" s="1"/>
  <c r="AF32" i="76"/>
  <c r="AF32" i="84" s="1"/>
  <c r="AG32" i="84" s="1"/>
  <c r="AB32" i="76"/>
  <c r="AB32" i="84" s="1"/>
  <c r="AC32" i="84" s="1"/>
  <c r="Y87" i="76"/>
  <c r="Y12" i="76"/>
  <c r="Y103" i="76"/>
  <c r="Y15" i="76"/>
  <c r="Y117" i="76"/>
  <c r="Y100" i="76"/>
  <c r="Y131" i="76"/>
  <c r="Y132" i="76" s="1"/>
  <c r="Y112" i="76"/>
  <c r="Y32" i="76"/>
  <c r="T120" i="76"/>
  <c r="U8" i="76"/>
  <c r="Y8" i="76" s="1"/>
  <c r="Y9" i="76" s="1"/>
  <c r="W33" i="84" l="1"/>
  <c r="Y33" i="84" s="1"/>
  <c r="AF33" i="76"/>
  <c r="AF33" i="84" s="1"/>
  <c r="AG33" i="84" s="1"/>
  <c r="AB33" i="76"/>
  <c r="AB33" i="84" s="1"/>
  <c r="AC33" i="84" s="1"/>
  <c r="AG32" i="76"/>
  <c r="AC32" i="76"/>
  <c r="Y33" i="76"/>
  <c r="U119" i="76"/>
  <c r="Y119" i="76" s="1"/>
  <c r="AF34" i="76" l="1"/>
  <c r="AB34" i="76"/>
  <c r="Y34" i="76"/>
  <c r="AG33" i="76"/>
  <c r="AC33" i="76"/>
  <c r="U121" i="76"/>
  <c r="Y121" i="76" s="1"/>
  <c r="U118" i="76"/>
  <c r="F9" i="76"/>
  <c r="P8" i="76"/>
  <c r="F12" i="76"/>
  <c r="AB35" i="76" l="1"/>
  <c r="AB36" i="84" s="1"/>
  <c r="AC36" i="84" s="1"/>
  <c r="AF35" i="76"/>
  <c r="AF36" i="84" s="1"/>
  <c r="AG36" i="84" s="1"/>
  <c r="Y36" i="76"/>
  <c r="AB36" i="76"/>
  <c r="AC36" i="76" s="1"/>
  <c r="AF36" i="76"/>
  <c r="AG36" i="76" s="1"/>
  <c r="W36" i="84"/>
  <c r="Y36" i="84" s="1"/>
  <c r="U122" i="76"/>
  <c r="Y122" i="76" s="1"/>
  <c r="Y118" i="76"/>
  <c r="AC34" i="76"/>
  <c r="AG34" i="76"/>
  <c r="Y37" i="84"/>
  <c r="Y35" i="76"/>
  <c r="AG35" i="76" l="1"/>
  <c r="AC35" i="76"/>
  <c r="P101" i="76"/>
  <c r="F131" i="76"/>
  <c r="G32" i="81"/>
  <c r="I31" i="81"/>
  <c r="G22" i="81"/>
  <c r="I21" i="81"/>
  <c r="G20" i="81"/>
  <c r="I19" i="81"/>
  <c r="G18" i="81"/>
  <c r="I17" i="81"/>
  <c r="G16" i="81"/>
  <c r="I15" i="81"/>
  <c r="G14" i="81"/>
  <c r="I13" i="81"/>
  <c r="G12" i="81"/>
  <c r="I11" i="81"/>
  <c r="G10" i="81"/>
  <c r="I9" i="81"/>
  <c r="G8" i="81"/>
  <c r="I7" i="81"/>
  <c r="H11" i="79"/>
  <c r="H16" i="79" s="1"/>
  <c r="H8" i="79"/>
  <c r="W38" i="84" l="1"/>
  <c r="Y38" i="84" s="1"/>
  <c r="AF38" i="76"/>
  <c r="AF38" i="84" s="1"/>
  <c r="AG38" i="84" s="1"/>
  <c r="AB38" i="76"/>
  <c r="AB38" i="84" s="1"/>
  <c r="AC38" i="84" s="1"/>
  <c r="I32" i="81"/>
  <c r="Q32" i="81"/>
  <c r="S32" i="81" s="1"/>
  <c r="L32" i="81"/>
  <c r="N32" i="81" s="1"/>
  <c r="I22" i="81"/>
  <c r="Q22" i="81"/>
  <c r="S22" i="81" s="1"/>
  <c r="L22" i="81"/>
  <c r="N22" i="81" s="1"/>
  <c r="I20" i="81"/>
  <c r="Q20" i="81"/>
  <c r="S20" i="81" s="1"/>
  <c r="L20" i="81"/>
  <c r="N20" i="81" s="1"/>
  <c r="I18" i="81"/>
  <c r="Q18" i="81"/>
  <c r="S18" i="81" s="1"/>
  <c r="L18" i="81"/>
  <c r="N18" i="81" s="1"/>
  <c r="I16" i="81"/>
  <c r="Q16" i="81"/>
  <c r="S16" i="81" s="1"/>
  <c r="L16" i="81"/>
  <c r="N16" i="81" s="1"/>
  <c r="I14" i="81"/>
  <c r="Q14" i="81"/>
  <c r="S14" i="81" s="1"/>
  <c r="L14" i="81"/>
  <c r="N14" i="81" s="1"/>
  <c r="I12" i="81"/>
  <c r="Q12" i="81"/>
  <c r="S12" i="81" s="1"/>
  <c r="L12" i="81"/>
  <c r="N12" i="81" s="1"/>
  <c r="I10" i="81"/>
  <c r="Q10" i="81"/>
  <c r="S10" i="81" s="1"/>
  <c r="L10" i="81"/>
  <c r="N10" i="81" s="1"/>
  <c r="I8" i="81"/>
  <c r="Q8" i="81"/>
  <c r="S8" i="81" s="1"/>
  <c r="L8" i="81"/>
  <c r="N8" i="81" s="1"/>
  <c r="H13" i="79"/>
  <c r="Y38" i="76"/>
  <c r="W39" i="84" l="1"/>
  <c r="Y39" i="84" s="1"/>
  <c r="AF39" i="76"/>
  <c r="AF39" i="84" s="1"/>
  <c r="AG39" i="84" s="1"/>
  <c r="AB39" i="76"/>
  <c r="AB39" i="84" s="1"/>
  <c r="AC39" i="84" s="1"/>
  <c r="H15" i="79"/>
  <c r="H17" i="79" s="1"/>
  <c r="F8" i="86" s="1"/>
  <c r="E8" i="86"/>
  <c r="N37" i="81"/>
  <c r="N39" i="81" s="1"/>
  <c r="N41" i="81" s="1"/>
  <c r="S37" i="81"/>
  <c r="I37" i="81"/>
  <c r="AC38" i="76"/>
  <c r="AG38" i="76"/>
  <c r="Y39" i="76"/>
  <c r="P107" i="76"/>
  <c r="P108" i="76"/>
  <c r="P109" i="76"/>
  <c r="P110" i="76"/>
  <c r="P111" i="76"/>
  <c r="P11" i="76"/>
  <c r="P10" i="76"/>
  <c r="W40" i="84" l="1"/>
  <c r="Y40" i="84" s="1"/>
  <c r="AB40" i="76"/>
  <c r="AB40" i="84" s="1"/>
  <c r="AC40" i="84" s="1"/>
  <c r="AF40" i="76"/>
  <c r="AF40" i="84" s="1"/>
  <c r="AG40" i="84" s="1"/>
  <c r="S39" i="81"/>
  <c r="S41" i="81" s="1"/>
  <c r="I41" i="81"/>
  <c r="AC39" i="76"/>
  <c r="AG39" i="76"/>
  <c r="Y40" i="76"/>
  <c r="P130" i="76"/>
  <c r="P129" i="76"/>
  <c r="P128" i="76"/>
  <c r="P127" i="76"/>
  <c r="F117" i="76"/>
  <c r="P116" i="76"/>
  <c r="P115" i="76"/>
  <c r="F114" i="76"/>
  <c r="P113" i="76"/>
  <c r="F112" i="76"/>
  <c r="P106" i="76"/>
  <c r="P105" i="76"/>
  <c r="P104" i="76"/>
  <c r="F103" i="76"/>
  <c r="P102" i="76"/>
  <c r="F100" i="76"/>
  <c r="P99" i="76"/>
  <c r="P98" i="76"/>
  <c r="P97" i="76"/>
  <c r="P96" i="76"/>
  <c r="P95" i="76"/>
  <c r="P94" i="76"/>
  <c r="P93" i="76"/>
  <c r="P92" i="76"/>
  <c r="F91" i="76"/>
  <c r="P90" i="76"/>
  <c r="F89" i="76"/>
  <c r="P88" i="76"/>
  <c r="F87" i="76"/>
  <c r="F65" i="76"/>
  <c r="P64" i="76"/>
  <c r="P63" i="76"/>
  <c r="F15" i="76"/>
  <c r="P14" i="76"/>
  <c r="P13" i="76"/>
  <c r="AB41" i="76" l="1"/>
  <c r="AF41" i="76"/>
  <c r="E12" i="86"/>
  <c r="F12" i="86"/>
  <c r="Y41" i="76"/>
  <c r="AG40" i="76"/>
  <c r="AC40" i="76"/>
  <c r="W42" i="84" l="1"/>
  <c r="Y42" i="84" s="1"/>
  <c r="AB42" i="76"/>
  <c r="AB42" i="84" s="1"/>
  <c r="AC42" i="84" s="1"/>
  <c r="AF42" i="76"/>
  <c r="AF42" i="84" s="1"/>
  <c r="AG42" i="84" s="1"/>
  <c r="Y42" i="76"/>
  <c r="AG41" i="76"/>
  <c r="AC41" i="76"/>
  <c r="W43" i="84" l="1"/>
  <c r="Y43" i="84" s="1"/>
  <c r="AB43" i="76"/>
  <c r="AB43" i="84" s="1"/>
  <c r="AC43" i="84" s="1"/>
  <c r="AF43" i="76"/>
  <c r="AF43" i="84" s="1"/>
  <c r="AG43" i="84" s="1"/>
  <c r="Y43" i="76"/>
  <c r="AG42" i="76"/>
  <c r="AC42" i="76"/>
  <c r="W44" i="84" l="1"/>
  <c r="Y44" i="84" s="1"/>
  <c r="AB44" i="76"/>
  <c r="AB44" i="84" s="1"/>
  <c r="AC44" i="84" s="1"/>
  <c r="AF44" i="76"/>
  <c r="AF44" i="84" s="1"/>
  <c r="AG44" i="84" s="1"/>
  <c r="Y44" i="76"/>
  <c r="AC43" i="76"/>
  <c r="AG43" i="76"/>
  <c r="W45" i="84" l="1"/>
  <c r="Y45" i="84" s="1"/>
  <c r="AF45" i="76"/>
  <c r="AF45" i="84" s="1"/>
  <c r="AG45" i="84" s="1"/>
  <c r="AB45" i="76"/>
  <c r="AB45" i="84" s="1"/>
  <c r="AC45" i="84" s="1"/>
  <c r="AG44" i="76"/>
  <c r="AC44" i="76"/>
  <c r="Y45" i="76"/>
  <c r="AF46" i="76" l="1"/>
  <c r="AF46" i="84" s="1"/>
  <c r="AG46" i="84" s="1"/>
  <c r="AB46" i="76"/>
  <c r="AB46" i="84" s="1"/>
  <c r="AC46" i="84" s="1"/>
  <c r="W46" i="84"/>
  <c r="Y46" i="84" s="1"/>
  <c r="Y46" i="76"/>
  <c r="AC45" i="76"/>
  <c r="AG45" i="76"/>
  <c r="AF47" i="76" l="1"/>
  <c r="AB47" i="76"/>
  <c r="Y48" i="76"/>
  <c r="AF48" i="76"/>
  <c r="AG48" i="76" s="1"/>
  <c r="AB48" i="76"/>
  <c r="AC48" i="76" s="1"/>
  <c r="W48" i="84"/>
  <c r="Y48" i="84" s="1"/>
  <c r="AC46" i="76"/>
  <c r="AG46" i="76"/>
  <c r="Y50" i="84"/>
  <c r="Y47" i="76"/>
  <c r="AB48" i="84" l="1"/>
  <c r="AC48" i="84" s="1"/>
  <c r="AF48" i="84"/>
  <c r="AG48" i="84" s="1"/>
  <c r="AC47" i="76"/>
  <c r="AG47" i="76"/>
  <c r="W49" i="84" l="1"/>
  <c r="Y49" i="84" s="1"/>
  <c r="AB49" i="76"/>
  <c r="AB49" i="84" s="1"/>
  <c r="AC49" i="84" s="1"/>
  <c r="AF49" i="76"/>
  <c r="AF49" i="84" s="1"/>
  <c r="AG49" i="84" s="1"/>
  <c r="Y49" i="76"/>
  <c r="AF51" i="76" l="1"/>
  <c r="AF51" i="84" s="1"/>
  <c r="AG51" i="84" s="1"/>
  <c r="AB51" i="76"/>
  <c r="AB51" i="84" s="1"/>
  <c r="AC51" i="84" s="1"/>
  <c r="W51" i="84"/>
  <c r="Y51" i="84" s="1"/>
  <c r="AG49" i="76"/>
  <c r="AC49" i="76"/>
  <c r="Y51" i="76"/>
  <c r="AF52" i="76" l="1"/>
  <c r="AB52" i="76"/>
  <c r="AG51" i="76"/>
  <c r="AC51" i="76"/>
  <c r="Y52" i="76"/>
  <c r="AB53" i="76" l="1"/>
  <c r="AF53" i="76"/>
  <c r="AC52" i="76"/>
  <c r="AG52" i="76"/>
  <c r="Y53" i="76"/>
  <c r="AB54" i="76" l="1"/>
  <c r="AF54" i="76"/>
  <c r="AG53" i="76"/>
  <c r="AC53" i="76"/>
  <c r="Y54" i="76"/>
  <c r="AF55" i="76" l="1"/>
  <c r="AB55" i="76"/>
  <c r="Y55" i="76"/>
  <c r="AC54" i="76"/>
  <c r="AG54" i="76"/>
  <c r="AF56" i="76" l="1"/>
  <c r="AB56" i="76"/>
  <c r="AC55" i="76"/>
  <c r="AG55" i="76"/>
  <c r="Y56" i="76"/>
  <c r="W57" i="84" l="1"/>
  <c r="Y57" i="84" s="1"/>
  <c r="AB57" i="76"/>
  <c r="AB57" i="84" s="1"/>
  <c r="AC57" i="84" s="1"/>
  <c r="AF57" i="76"/>
  <c r="AF57" i="84" s="1"/>
  <c r="AG57" i="84" s="1"/>
  <c r="Y59" i="84"/>
  <c r="Y58" i="84"/>
  <c r="AC56" i="76"/>
  <c r="AG56" i="76"/>
  <c r="Y57" i="76"/>
  <c r="W60" i="84" l="1"/>
  <c r="Y60" i="84" s="1"/>
  <c r="AF60" i="76"/>
  <c r="AF60" i="84" s="1"/>
  <c r="AG60" i="84" s="1"/>
  <c r="AB60" i="76"/>
  <c r="AB60" i="84" s="1"/>
  <c r="AC60" i="84" s="1"/>
  <c r="Y61" i="84"/>
  <c r="AC57" i="76"/>
  <c r="AG57" i="76"/>
  <c r="Y60" i="76"/>
  <c r="AF62" i="76" l="1"/>
  <c r="AF62" i="84" s="1"/>
  <c r="AB62" i="76"/>
  <c r="AB62" i="84" s="1"/>
  <c r="W62" i="84"/>
  <c r="AG60" i="76"/>
  <c r="AC60" i="76"/>
  <c r="Y62" i="76"/>
  <c r="Y65" i="76" s="1"/>
  <c r="Y124" i="76" s="1"/>
  <c r="Y134" i="76" s="1"/>
  <c r="Y138" i="76" s="1"/>
  <c r="Y62" i="84" l="1"/>
  <c r="Y65" i="84" s="1"/>
  <c r="Y124" i="84" s="1"/>
  <c r="Y134" i="84" s="1"/>
  <c r="AC62" i="84"/>
  <c r="AC65" i="84" s="1"/>
  <c r="AC124" i="84" s="1"/>
  <c r="AC134" i="84" s="1"/>
  <c r="AC136" i="84" s="1"/>
  <c r="AC138" i="84" s="1"/>
  <c r="AG62" i="84"/>
  <c r="AG65" i="84" s="1"/>
  <c r="AG124" i="84" s="1"/>
  <c r="AG134" i="84" s="1"/>
  <c r="AG138" i="84" s="1"/>
  <c r="AG62" i="76"/>
  <c r="AG65" i="76" s="1"/>
  <c r="AG124" i="76" s="1"/>
  <c r="AG134" i="76" s="1"/>
  <c r="AC62" i="76"/>
  <c r="AC65" i="76" s="1"/>
  <c r="AC124" i="76" s="1"/>
  <c r="AC134" i="76" s="1"/>
  <c r="Y138" i="84" l="1"/>
  <c r="F11" i="86" s="1"/>
  <c r="F16" i="86" s="1"/>
  <c r="E11" i="86"/>
  <c r="E16" i="86" s="1"/>
  <c r="AC136" i="76"/>
  <c r="AC138" i="76" s="1"/>
  <c r="AG138" i="76" l="1"/>
  <c r="F10" i="86" s="1"/>
  <c r="F15" i="86" s="1"/>
  <c r="F17" i="86" s="1"/>
  <c r="E10" i="86"/>
  <c r="E15" i="86" s="1"/>
  <c r="E17" i="86" s="1"/>
  <c r="F19" i="86" l="1"/>
</calcChain>
</file>

<file path=xl/sharedStrings.xml><?xml version="1.0" encoding="utf-8"?>
<sst xmlns="http://schemas.openxmlformats.org/spreadsheetml/2006/main" count="3288" uniqueCount="504">
  <si>
    <t>Beschreibung</t>
  </si>
  <si>
    <t>Alle</t>
  </si>
  <si>
    <t>Bietername</t>
  </si>
  <si>
    <t>Leistungsteile</t>
  </si>
  <si>
    <t>Hinweis</t>
  </si>
  <si>
    <t>Kasse</t>
  </si>
  <si>
    <t>BARMER</t>
  </si>
  <si>
    <t>HEK</t>
  </si>
  <si>
    <t>Gesamtsumme BARMER (EUR)</t>
  </si>
  <si>
    <t>Gesamtsumme HEK (EUR)</t>
  </si>
  <si>
    <t>Preis-ID</t>
  </si>
  <si>
    <t>Servicebereich</t>
  </si>
  <si>
    <t>Servicegruppe</t>
  </si>
  <si>
    <t>Servicetyp</t>
  </si>
  <si>
    <t>Servicevariante</t>
  </si>
  <si>
    <t>Grundlegende IT-Infrastruktur-Leistungen inkludiert</t>
  </si>
  <si>
    <t>Varianten-Kennung</t>
  </si>
  <si>
    <t xml:space="preserve">Optional </t>
  </si>
  <si>
    <t>Vergütungsmodell</t>
  </si>
  <si>
    <t>Abrechnungseinheit</t>
  </si>
  <si>
    <t>Incident Lösungsklasse</t>
  </si>
  <si>
    <t>Disaster Recovery Klasse</t>
  </si>
  <si>
    <t>Abrechnungs-ID</t>
  </si>
  <si>
    <t xml:space="preserve">Abnahmewahr-scheinlichkeit des Service in % </t>
  </si>
  <si>
    <t>Schätzmenge</t>
  </si>
  <si>
    <t>Schätzmonate
(exklusive Transition)</t>
  </si>
  <si>
    <t>Mindestlaufzeit
in Monaten</t>
  </si>
  <si>
    <t>Einzelpreis pro Abrechnungszeitraum und Abrechnungseinheit</t>
  </si>
  <si>
    <t>Schätzmenge Jahr 6</t>
  </si>
  <si>
    <t>Einzelpreis pro Abrechnungszeitraum und Abrechnungseinheit Jahr 6</t>
  </si>
  <si>
    <t>Gesamtpreis Jahr 6</t>
  </si>
  <si>
    <t>Schätzmenge Jahr 7</t>
  </si>
  <si>
    <t>Einzelpreis pro Abrechnungszeitraum und Abrechnungseinheit Jahr 7</t>
  </si>
  <si>
    <t>Gesamtpreis Jahr 7</t>
  </si>
  <si>
    <t>1.1</t>
  </si>
  <si>
    <t>Netzwerkbasisdienste</t>
  </si>
  <si>
    <t>Firewall Services</t>
  </si>
  <si>
    <t>7.2.1 Firewall</t>
  </si>
  <si>
    <t>Firewall</t>
  </si>
  <si>
    <t>Ja</t>
  </si>
  <si>
    <t>BAR-SEC-NW-FW</t>
  </si>
  <si>
    <t>Nein</t>
  </si>
  <si>
    <t>Festpreismodell</t>
  </si>
  <si>
    <t>Festpreis</t>
  </si>
  <si>
    <t>Monat</t>
  </si>
  <si>
    <t>Diamant</t>
  </si>
  <si>
    <t>IK1</t>
  </si>
  <si>
    <t>DR5</t>
  </si>
  <si>
    <t>-</t>
  </si>
  <si>
    <t>2.1</t>
  </si>
  <si>
    <t>Internet Services</t>
  </si>
  <si>
    <t>7.2.2 Internet</t>
  </si>
  <si>
    <t>Internet</t>
  </si>
  <si>
    <t>BAR-CS-II-INAC-INTER</t>
  </si>
  <si>
    <t>2.2</t>
  </si>
  <si>
    <t>Internet Upgrade</t>
  </si>
  <si>
    <t>BAR-CS-II-INAC-UPG10</t>
  </si>
  <si>
    <t>Pauschalpreismodell</t>
  </si>
  <si>
    <t>10 Gbps</t>
  </si>
  <si>
    <t>n/a</t>
  </si>
  <si>
    <t>3.1</t>
  </si>
  <si>
    <t>Infrastructure Services</t>
  </si>
  <si>
    <t>Premises Services</t>
  </si>
  <si>
    <t>7.3.1 Rechenzentrum</t>
  </si>
  <si>
    <t>Rechenzentrum und Housing (Grundgebühr)</t>
  </si>
  <si>
    <t>BAR-IS-PREM-RZ-RZH</t>
  </si>
  <si>
    <t>3.2</t>
  </si>
  <si>
    <t>Rechenzentrum und Housing (Erweiterung)</t>
  </si>
  <si>
    <t>BAR-IS-PREM-RZ-RZH-HE</t>
  </si>
  <si>
    <t>Zusätzliche Höheneinheit (HE)</t>
  </si>
  <si>
    <t>4.1</t>
  </si>
  <si>
    <t>Compute Services</t>
  </si>
  <si>
    <t>7.3.2 Virtuelle Systeme</t>
  </si>
  <si>
    <t>Virtual WinLnx System, Small</t>
  </si>
  <si>
    <t>BAR-IS-CS-VS-WLS</t>
  </si>
  <si>
    <t>Virtual Machine</t>
  </si>
  <si>
    <t>Basis</t>
  </si>
  <si>
    <t>DR1</t>
  </si>
  <si>
    <t>4.2</t>
  </si>
  <si>
    <t>Bronze</t>
  </si>
  <si>
    <t>DR2</t>
  </si>
  <si>
    <t>4.3</t>
  </si>
  <si>
    <t>DR3</t>
  </si>
  <si>
    <t>4.4</t>
  </si>
  <si>
    <t>Silber</t>
  </si>
  <si>
    <t>4.5</t>
  </si>
  <si>
    <t>Virtual WinLnx System, Medium</t>
  </si>
  <si>
    <t>BAR-IS-CS-VS-WLM</t>
  </si>
  <si>
    <t>4.6</t>
  </si>
  <si>
    <t>nicht vorgesehen für BARMER</t>
  </si>
  <si>
    <t>4.7</t>
  </si>
  <si>
    <t>4.8</t>
  </si>
  <si>
    <t>4.9</t>
  </si>
  <si>
    <t>4.10</t>
  </si>
  <si>
    <t>4.11</t>
  </si>
  <si>
    <t>4.12</t>
  </si>
  <si>
    <t>4.13</t>
  </si>
  <si>
    <t>DR4</t>
  </si>
  <si>
    <t>4.14</t>
  </si>
  <si>
    <t>Gold</t>
  </si>
  <si>
    <t>4.15</t>
  </si>
  <si>
    <t>Virtual WinLnx System, Large</t>
  </si>
  <si>
    <t>BAR-IS-CS-VS-WLL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</si>
  <si>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</si>
  <si>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</si>
  <si>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</si>
  <si>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</si>
  <si>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</si>
  <si>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</si>
  <si>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</si>
  <si>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</si>
  <si>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</si>
  <si>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Virtual WinLnx System, Extra Large</t>
  </si>
  <si>
    <t>BAR-IS-CS-VS-WXL</t>
  </si>
  <si>
    <t>4.25</t>
  </si>
  <si>
    <t>4.26</t>
  </si>
  <si>
    <t>4.27</t>
  </si>
  <si>
    <t>4.28</t>
  </si>
  <si>
    <t>4.29</t>
  </si>
  <si>
    <t>4.30</t>
  </si>
  <si>
    <t>Virtual WinLnx System, Extra Large Plus</t>
  </si>
  <si>
    <t>BAR-IS-CS-VS-WPL</t>
  </si>
  <si>
    <t>4.31</t>
  </si>
  <si>
    <t>4.32</t>
  </si>
  <si>
    <t>4.33</t>
  </si>
  <si>
    <t>4.34</t>
  </si>
  <si>
    <t>4.35</t>
  </si>
  <si>
    <t>4.36</t>
  </si>
  <si>
    <t>4.37</t>
  </si>
  <si>
    <t>Virtual WinLnx System, Extra Large Pro</t>
  </si>
  <si>
    <t>BAR-IS-CS-VS-WPR</t>
  </si>
  <si>
    <t>4.38</t>
  </si>
  <si>
    <t>4.39</t>
  </si>
  <si>
    <t>4.40</t>
  </si>
  <si>
    <t>4.41</t>
  </si>
  <si>
    <t>4.42</t>
  </si>
  <si>
    <t>Virtual Platform, Small</t>
  </si>
  <si>
    <t>BAR-IS-CS-VS-VP01</t>
  </si>
  <si>
    <t>4.43</t>
  </si>
  <si>
    <t>4.44</t>
  </si>
  <si>
    <t>4.45</t>
  </si>
  <si>
    <t>Virtual Platform, Medium</t>
  </si>
  <si>
    <t>BAR-IS-CS-VS-VP02</t>
  </si>
  <si>
    <t>4.46</t>
  </si>
  <si>
    <t>4.47</t>
  </si>
  <si>
    <t>Virtual Platform, Extra Large Pro</t>
  </si>
  <si>
    <t>BAR-IS-CS-VS-VP03</t>
  </si>
  <si>
    <t>4.48</t>
  </si>
  <si>
    <t>Virtual WinLnx System, Zusätzliche vCPU-Einheit (à 2 Prozessoreinheiten)</t>
  </si>
  <si>
    <t>BAR-IS-CS-VS-VCPU</t>
  </si>
  <si>
    <t>vCore</t>
  </si>
  <si>
    <t>4.49</t>
  </si>
  <si>
    <t>Virtual WinLnx System, Zusätzliche vRAM-Einheit (à 2 GB)</t>
  </si>
  <si>
    <t>BAR-IS-CS-VS-VRAM</t>
  </si>
  <si>
    <t>vRAM</t>
  </si>
  <si>
    <t>5.1</t>
  </si>
  <si>
    <t>Storage Services</t>
  </si>
  <si>
    <t>7.3.3 Storage</t>
  </si>
  <si>
    <t>Block Storage</t>
  </si>
  <si>
    <t>BAR-IS-ST-OP-BLK</t>
  </si>
  <si>
    <t>genutzte TB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</si>
  <si>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</si>
  <si>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</si>
  <si>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</si>
  <si>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</si>
  <si>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</si>
  <si>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</si>
  <si>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</si>
  <si>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</si>
  <si>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</si>
  <si>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File Storage</t>
  </si>
  <si>
    <t>BAR-IS-ST-OP-FS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</si>
  <si>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</si>
  <si>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</si>
  <si>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</si>
  <si>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</si>
  <si>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</si>
  <si>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</si>
  <si>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</si>
  <si>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</si>
  <si>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</si>
  <si>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Object Storage</t>
  </si>
  <si>
    <t>BAR-IS-ST-OP-OBJ</t>
  </si>
  <si>
    <t>5.20</t>
  </si>
  <si>
    <t>5.21</t>
  </si>
  <si>
    <t>6.1</t>
  </si>
  <si>
    <t>7.3.3.1 File Service</t>
  </si>
  <si>
    <t>Managed File Service</t>
  </si>
  <si>
    <t>BAR-IS-ST-MFS</t>
  </si>
  <si>
    <t>7.1</t>
  </si>
  <si>
    <t>7.3.3.2 ROS</t>
  </si>
  <si>
    <t>Revisionsicherer Object Storage</t>
  </si>
  <si>
    <t>BAR-IS-ST-ARC-ROS</t>
  </si>
  <si>
    <t>8.1</t>
  </si>
  <si>
    <t>Data Services</t>
  </si>
  <si>
    <t>Database Services</t>
  </si>
  <si>
    <t>7.3.4 Datenbanken</t>
  </si>
  <si>
    <t>PostgreSQL (9x5)</t>
  </si>
  <si>
    <t>BAR-DS-DB-OP-PGS-1</t>
  </si>
  <si>
    <t>Datenbank-Server</t>
  </si>
  <si>
    <t>8.2</t>
  </si>
  <si>
    <t>PostgreSQL (Hx6)</t>
  </si>
  <si>
    <t>BAR-DS-DB-OP-PGS-2</t>
  </si>
  <si>
    <t>8.3</t>
  </si>
  <si>
    <t>MS SQL (9x5)</t>
  </si>
  <si>
    <t>BAR-DS-DB-OP-SQL-1</t>
  </si>
  <si>
    <t>8.4</t>
  </si>
  <si>
    <t>MS SQL (Hx6)</t>
  </si>
  <si>
    <t>BAR-DS-DB-OP-SQL-2</t>
  </si>
  <si>
    <t>8.5</t>
  </si>
  <si>
    <t>MySQL (9x5)</t>
  </si>
  <si>
    <t>BAR-DS-DB-OP-MQL-1</t>
  </si>
  <si>
    <t>8.6</t>
  </si>
  <si>
    <t>MySQL (Hx6)</t>
  </si>
  <si>
    <t>BAR-DS-DB-OP-MQL-2</t>
  </si>
  <si>
    <t>8.7</t>
  </si>
  <si>
    <t>MongoDB (9x5)</t>
  </si>
  <si>
    <t>BAR-DS-DB-OP-MGO-1</t>
  </si>
  <si>
    <t>8.8</t>
  </si>
  <si>
    <t>MongoDB (Hx6)</t>
  </si>
  <si>
    <t>BAR-DS-DB-OP-MGO-2</t>
  </si>
  <si>
    <t>9.1</t>
  </si>
  <si>
    <t>Platform Services</t>
  </si>
  <si>
    <t>7.3.5 Container Platform Services</t>
  </si>
  <si>
    <t>Managed Container Platform (Private)</t>
  </si>
  <si>
    <t>BAR-PS-MCP-PRIV</t>
  </si>
  <si>
    <t>Platform</t>
  </si>
  <si>
    <t>9.2</t>
  </si>
  <si>
    <t>Managed Container Platform (Public)</t>
  </si>
  <si>
    <t>BAR-PS-MCP-PUBL</t>
  </si>
  <si>
    <t>10.1</t>
  </si>
  <si>
    <t>7.3.5.1 Container Nodes</t>
  </si>
  <si>
    <t>Master (Small)</t>
  </si>
  <si>
    <t>BAR-PS-MCP-MCN-01</t>
  </si>
  <si>
    <t>Node</t>
  </si>
  <si>
    <t>10.2</t>
  </si>
  <si>
    <t>Master (Medium)</t>
  </si>
  <si>
    <t>BAR-PS-MCP-MCN-02</t>
  </si>
  <si>
    <t>10.3</t>
  </si>
  <si>
    <t>Master (Large)</t>
  </si>
  <si>
    <t>BAR-PS-MCP-MCN-03</t>
  </si>
  <si>
    <t>10.4</t>
  </si>
  <si>
    <t>Master (XLarge)</t>
  </si>
  <si>
    <t>BAR-PS-MCP-MCN-04</t>
  </si>
  <si>
    <t>10.5</t>
  </si>
  <si>
    <t>Worker (Small)</t>
  </si>
  <si>
    <t>BAR-PS-MCP-MCN-05</t>
  </si>
  <si>
    <t>10.6</t>
  </si>
  <si>
    <t>Worker (Medium)</t>
  </si>
  <si>
    <t>BAR-PS-MCP-MCN-06</t>
  </si>
  <si>
    <t>10.7</t>
  </si>
  <si>
    <t>Worker (Large)</t>
  </si>
  <si>
    <t>BAR-PS-MCP-MCN-07</t>
  </si>
  <si>
    <t>10.8</t>
  </si>
  <si>
    <t>Worker (XLarge)</t>
  </si>
  <si>
    <t>BAR-PS-MCP-MCN-08</t>
  </si>
  <si>
    <t>11.1</t>
  </si>
  <si>
    <t>7.3.6 Event Streaming Platform</t>
  </si>
  <si>
    <t>Event Streaming Platform (Private)</t>
  </si>
  <si>
    <t>BAR-PS-ESP-ESPP</t>
  </si>
  <si>
    <t>Broker</t>
  </si>
  <si>
    <t>12.1</t>
  </si>
  <si>
    <t>Middleware Services</t>
  </si>
  <si>
    <t>7.3.7. Application Server Services</t>
  </si>
  <si>
    <t>Private Web (Application) Server</t>
  </si>
  <si>
    <t>BAR-PS-MW-AS-PRV</t>
  </si>
  <si>
    <t>Application Server</t>
  </si>
  <si>
    <t>12.2</t>
  </si>
  <si>
    <t>Public Web (Application) Server</t>
  </si>
  <si>
    <t>BAR-PS-MW-AS-PUB</t>
  </si>
  <si>
    <t>13.1</t>
  </si>
  <si>
    <t>Application Services</t>
  </si>
  <si>
    <t>Application Operation Services</t>
  </si>
  <si>
    <t>7.3.8 TAM</t>
  </si>
  <si>
    <t>BAR-AS-AOS-OPS-TAM</t>
  </si>
  <si>
    <t>Kapazitätspreismodell</t>
  </si>
  <si>
    <t>Anwendung im oberen Band 2</t>
  </si>
  <si>
    <t>AS-AOS-OPS-TAM-O2</t>
  </si>
  <si>
    <t>13.2</t>
  </si>
  <si>
    <t>Anwendung im oberen Band 1</t>
  </si>
  <si>
    <t>AS-AOS-OPS-TAM-O1</t>
  </si>
  <si>
    <t>13.3</t>
  </si>
  <si>
    <t>Technischer Anwendungsbetrieb</t>
  </si>
  <si>
    <t>Anwendung (Basismenge)</t>
  </si>
  <si>
    <t>AS-AOS-OPS-TAM-Basis</t>
  </si>
  <si>
    <t>13.4</t>
  </si>
  <si>
    <t>Anwendung im unteren Band 1</t>
  </si>
  <si>
    <t>AS-AOS-OPS-TAM-U1</t>
  </si>
  <si>
    <t>13.5</t>
  </si>
  <si>
    <t>Anwendung im unteren Band 2</t>
  </si>
  <si>
    <t>AS-AOS-OPS-TAM-U2</t>
  </si>
  <si>
    <t>Gesamtsumme Betriebsleistungen</t>
  </si>
  <si>
    <t>Service Requests</t>
  </si>
  <si>
    <t>Typ</t>
  </si>
  <si>
    <t>14.1</t>
  </si>
  <si>
    <t>Service Request</t>
  </si>
  <si>
    <t>Major Software Release Installation</t>
  </si>
  <si>
    <t>BAR-SR-MSR-INST</t>
  </si>
  <si>
    <t>Request</t>
  </si>
  <si>
    <t>einmalig</t>
  </si>
  <si>
    <t>14.2</t>
  </si>
  <si>
    <t>Durchführen von Datenimports und -exports</t>
  </si>
  <si>
    <t>BAR-SR-DATA-IMPEXP</t>
  </si>
  <si>
    <t>14.3</t>
  </si>
  <si>
    <t>Wiederherstellung von (Anwendungs-) Daten / Dokumenten</t>
  </si>
  <si>
    <t>BAR-SR-DATA-REST</t>
  </si>
  <si>
    <t>14.4</t>
  </si>
  <si>
    <t>(Ad hoc) Bericht / Abfrage erstellen</t>
  </si>
  <si>
    <t>BAR-SR-REPORT-CREATE</t>
  </si>
  <si>
    <t>Gesamtsumme Service Requests</t>
  </si>
  <si>
    <t>Wahrscheinlichkeit der Vertragsverlängerung Jahr 6:</t>
  </si>
  <si>
    <t>Wahrscheinlichkeit der Vertragsverlängerung Jahr 7:</t>
  </si>
  <si>
    <t>USt. In %:</t>
  </si>
  <si>
    <t>USt. In %</t>
  </si>
  <si>
    <t>HEK-SEC-NW-FW</t>
  </si>
  <si>
    <t>HEK-CS-II-INAC-INTER</t>
  </si>
  <si>
    <t>HEK-CS-II-INAC-UPG10</t>
  </si>
  <si>
    <t>1 Gbps</t>
  </si>
  <si>
    <t>HEK-IS-PREM-RZ-RZH</t>
  </si>
  <si>
    <t>HEK-IS-PREM-RZ-RZH-HE</t>
  </si>
  <si>
    <t>HEK-IS-CS-VS-WLS</t>
  </si>
  <si>
    <t>HEK-IS-CS-VS-WLM</t>
  </si>
  <si>
    <t>nicht vorgesehen für HEK</t>
  </si>
  <si>
    <t>HEK-IS-CS-VS-WLL</t>
  </si>
  <si>
    <t>HEK-IS-CS-VS-WXL</t>
  </si>
  <si>
    <t>HEK-IS-CS-VS-WPL</t>
  </si>
  <si>
    <t>HEK-IS-CS-VS-VP01</t>
  </si>
  <si>
    <t>HEK-IS-CS-VS-VP02</t>
  </si>
  <si>
    <t>HEK-IS-CS-VS-VP03</t>
  </si>
  <si>
    <t>HEK-IS-CS-VS-VCPU</t>
  </si>
  <si>
    <t>HEK-IS-CS-VS-VRAM</t>
  </si>
  <si>
    <t>HEK-IS-ST-OP-BLK</t>
  </si>
  <si>
    <t>HEK-IS-ST-OP-FS</t>
  </si>
  <si>
    <t>HEK-IS-ST-OP-OBJ</t>
  </si>
  <si>
    <t>HEK-IS-ST-MFS</t>
  </si>
  <si>
    <t>HEK-IS-ST-ARC-ROS</t>
  </si>
  <si>
    <t>PostgreSQL (10x5)</t>
  </si>
  <si>
    <t>HEK-DS-DB-OP-PGS-1</t>
  </si>
  <si>
    <t>MS SQL (10x5)</t>
  </si>
  <si>
    <t>HEK-DS-DB-OP-SQL-1</t>
  </si>
  <si>
    <t>MySQL (10x5)</t>
  </si>
  <si>
    <t>HEK-DS-DB-OP-MQL-1</t>
  </si>
  <si>
    <t>MongoDB (10x5)</t>
  </si>
  <si>
    <t>HEK-DS-DB-OP-MGO-1</t>
  </si>
  <si>
    <t>HEK-PS-MCP-PRIV</t>
  </si>
  <si>
    <t>ja</t>
  </si>
  <si>
    <t>HEK-PS-MCP-PUBL</t>
  </si>
  <si>
    <t>HEK-PS-MCP-MCN-01</t>
  </si>
  <si>
    <t>HEK-PS-MCP-MCN-02</t>
  </si>
  <si>
    <t>HEK-PS-MCP-MCN-03</t>
  </si>
  <si>
    <t>HEK-PS-MCP-MCN-04</t>
  </si>
  <si>
    <t>HEK-PS-MCP-MCN-05</t>
  </si>
  <si>
    <t>HEK-PS-MCP-MCN-06</t>
  </si>
  <si>
    <t>HEK-PS-MCP-MCN-07</t>
  </si>
  <si>
    <t>HEK-PS-MCP-MCN-08</t>
  </si>
  <si>
    <t>HEK-PS-ESP-ESPP</t>
  </si>
  <si>
    <t>HEK-PS-MW-AS-PRV</t>
  </si>
  <si>
    <t>HEK-PS-MW-AS-PUB</t>
  </si>
  <si>
    <t>HEK-AS-AOS-OPS-TAM</t>
  </si>
  <si>
    <t>HEK-AS-AOS-OPS-TAM-O2</t>
  </si>
  <si>
    <t>HEK-AS-AOS-OPS-TAM-O1</t>
  </si>
  <si>
    <t>HEK-AS-AOS-OPS-TAM-Basis</t>
  </si>
  <si>
    <t>HEK-AS-AOS-OPS-TAM-U1</t>
  </si>
  <si>
    <t>HEK-AS-AOS-OPS-TAM-U2</t>
  </si>
  <si>
    <t>HEK-SR-MSR-INST</t>
  </si>
  <si>
    <t>HEK-SR-DATA-IMPEXP</t>
  </si>
  <si>
    <t>HEK-SR-DATA-REST</t>
  </si>
  <si>
    <t>HEK-SR-REPORT-CREATE</t>
  </si>
  <si>
    <r>
      <t xml:space="preserve">Alle grau gekennzeichneten Zellen enthalten Informationen und Kriterien, die als Kalkulationsgrundlage dienen. Die vorbelegten Eintragungen in diesen Zellen sind nicht veränderbar. Für ein gültiges Angebot </t>
    </r>
    <r>
      <rPr>
        <b/>
        <u/>
        <sz val="10"/>
        <color theme="1"/>
        <rFont val="Arial"/>
        <family val="2"/>
      </rPr>
      <t>müssen zwingend alle gelb gekennzeichneten Zellen</t>
    </r>
    <r>
      <rPr>
        <sz val="10"/>
        <rFont val="Arial"/>
        <family val="2"/>
      </rPr>
      <t xml:space="preserve"> gefüllt werden. </t>
    </r>
  </si>
  <si>
    <t>Service</t>
  </si>
  <si>
    <t>Einzelpreis pro Abrechnungseinheit</t>
  </si>
  <si>
    <t>15.1</t>
  </si>
  <si>
    <t>Transition - BARMER</t>
  </si>
  <si>
    <t>Überführung von Vertragsleistungen zum Auftragnehmer. Planung, Steuerung und Durchführung der Transition zur Übernahme und Implementierung der vereinbarten Leistungen.</t>
  </si>
  <si>
    <t>Prognosemenge</t>
  </si>
  <si>
    <t>15.2</t>
  </si>
  <si>
    <t>Mitwirkungsleistungen: Bereitstellung von BARMER Auftraggeber-Ressourcen zur Unterstützung der Transition</t>
  </si>
  <si>
    <t>Personentage</t>
  </si>
  <si>
    <t>Transition - HEK</t>
  </si>
  <si>
    <t>Mitwirkungsleistungen: Bereitstellung von HEK Auftraggeber-Ressourcen zur Unterstützung der Transition</t>
  </si>
  <si>
    <t>Region</t>
  </si>
  <si>
    <t>Verteilung auf Region</t>
  </si>
  <si>
    <t>Gesamtpreis</t>
  </si>
  <si>
    <t>Schätzmenge
Jahr 6</t>
  </si>
  <si>
    <t>Gesamtpreis
Jahr 6</t>
  </si>
  <si>
    <t>Schätzmenge
Jahr 7</t>
  </si>
  <si>
    <t>Gesamtpreis
Jahr 7</t>
  </si>
  <si>
    <t>16.1</t>
  </si>
  <si>
    <r>
      <rPr>
        <b/>
        <sz val="10"/>
        <color theme="1"/>
        <rFont val="Arial"/>
        <family val="2"/>
      </rPr>
      <t>Skill-Profil: Architekt (Datenaustausch)</t>
    </r>
    <r>
      <rPr>
        <sz val="10"/>
        <color theme="1"/>
        <rFont val="Arial"/>
        <family val="2"/>
      </rPr>
      <t xml:space="preserve">
Details siehe 01-07 Skillprofile Ziff. 2.1</t>
    </r>
  </si>
  <si>
    <t>onshore</t>
  </si>
  <si>
    <t>nearshore</t>
  </si>
  <si>
    <t>16.2</t>
  </si>
  <si>
    <r>
      <rPr>
        <b/>
        <sz val="10"/>
        <color theme="1"/>
        <rFont val="Arial"/>
        <family val="2"/>
      </rPr>
      <t>Skill-Profil: Systemingenieur</t>
    </r>
    <r>
      <rPr>
        <sz val="10"/>
        <color theme="1"/>
        <rFont val="Arial"/>
        <family val="2"/>
      </rPr>
      <t xml:space="preserve">
Details siehe 01-07 Skillprofile Ziff. 2.2</t>
    </r>
  </si>
  <si>
    <t>16.3</t>
  </si>
  <si>
    <r>
      <rPr>
        <b/>
        <sz val="10"/>
        <color theme="1"/>
        <rFont val="Arial"/>
        <family val="2"/>
      </rPr>
      <t>Skill-Profil: Infrastrukturexperte</t>
    </r>
    <r>
      <rPr>
        <sz val="10"/>
        <rFont val="Arial"/>
        <family val="2"/>
      </rPr>
      <t xml:space="preserve">
Details siehe 01-07 Skillprofile Ziff. 2.3</t>
    </r>
  </si>
  <si>
    <t>16.4</t>
  </si>
  <si>
    <r>
      <rPr>
        <b/>
        <sz val="10"/>
        <color theme="1"/>
        <rFont val="Arial"/>
        <family val="2"/>
      </rPr>
      <t>Skill-Profil: Event Streaming Spezialist</t>
    </r>
    <r>
      <rPr>
        <sz val="10"/>
        <rFont val="Arial"/>
        <family val="2"/>
      </rPr>
      <t xml:space="preserve">
Details siehe 01-07 Skillprofile Ziff. 2.4</t>
    </r>
  </si>
  <si>
    <t>16.5</t>
  </si>
  <si>
    <r>
      <rPr>
        <b/>
        <sz val="10"/>
        <color theme="1"/>
        <rFont val="Arial"/>
        <family val="2"/>
      </rPr>
      <t>Skill-Profil: Containerplattform Spezialist</t>
    </r>
    <r>
      <rPr>
        <sz val="10"/>
        <rFont val="Arial"/>
        <family val="2"/>
      </rPr>
      <t xml:space="preserve">
Details siehe 01-07 Skillprofile Ziff. 2.5</t>
    </r>
  </si>
  <si>
    <t>16.6</t>
  </si>
  <si>
    <r>
      <rPr>
        <b/>
        <sz val="10"/>
        <color theme="1"/>
        <rFont val="Arial"/>
        <family val="2"/>
      </rPr>
      <t>Skill-Profil: Datenbanken und Applikationsserver</t>
    </r>
    <r>
      <rPr>
        <sz val="10"/>
        <rFont val="Arial"/>
        <family val="2"/>
      </rPr>
      <t xml:space="preserve">
Details siehe 01-07 Skillprofile Ziff. 2.6</t>
    </r>
  </si>
  <si>
    <t>16.7</t>
  </si>
  <si>
    <r>
      <rPr>
        <b/>
        <sz val="10"/>
        <color theme="1"/>
        <rFont val="Arial"/>
        <family val="2"/>
      </rPr>
      <t>Skill-Profil: Consultant Information Security</t>
    </r>
    <r>
      <rPr>
        <sz val="10"/>
        <rFont val="Arial"/>
        <family val="2"/>
      </rPr>
      <t xml:space="preserve">
Details siehe 01-07 Skillprofile Ziff. 2.7</t>
    </r>
  </si>
  <si>
    <t>16.8</t>
  </si>
  <si>
    <r>
      <rPr>
        <b/>
        <sz val="10"/>
        <color theme="1"/>
        <rFont val="Arial"/>
        <family val="2"/>
      </rPr>
      <t>Skill-Profil: Consultant BCM und ITSCM</t>
    </r>
    <r>
      <rPr>
        <sz val="10"/>
        <rFont val="Arial"/>
        <family val="2"/>
      </rPr>
      <t xml:space="preserve">
Details siehe </t>
    </r>
    <r>
      <rPr>
        <sz val="10"/>
        <color theme="1"/>
        <rFont val="Arial"/>
        <family val="2"/>
      </rPr>
      <t>01-07 Skillprofile Ziff. 2.8</t>
    </r>
  </si>
  <si>
    <t>16.9</t>
  </si>
  <si>
    <r>
      <rPr>
        <b/>
        <sz val="10"/>
        <color theme="1"/>
        <rFont val="Arial"/>
        <family val="2"/>
      </rPr>
      <t>Skill-Profil: Projektmanager</t>
    </r>
    <r>
      <rPr>
        <sz val="10"/>
        <rFont val="Arial"/>
        <family val="2"/>
      </rPr>
      <t xml:space="preserve">
Details siehe 0</t>
    </r>
    <r>
      <rPr>
        <sz val="10"/>
        <color theme="1"/>
        <rFont val="Arial"/>
        <family val="2"/>
      </rPr>
      <t>1-07 Skillprofile Ziff. 2.9</t>
    </r>
  </si>
  <si>
    <t>16.10</t>
  </si>
  <si>
    <r>
      <rPr>
        <b/>
        <sz val="10"/>
        <color theme="1"/>
        <rFont val="Arial"/>
        <family val="2"/>
      </rPr>
      <t>Skill-Profil: Testspezialist</t>
    </r>
    <r>
      <rPr>
        <sz val="10"/>
        <rFont val="Arial"/>
        <family val="2"/>
      </rPr>
      <t xml:space="preserve">
Details siehe 01-07 Skillprofile Ziff. 2.10</t>
    </r>
  </si>
  <si>
    <t>16.11</t>
  </si>
  <si>
    <r>
      <rPr>
        <b/>
        <sz val="10"/>
        <color theme="1"/>
        <rFont val="Arial"/>
        <family val="2"/>
      </rPr>
      <t>Skill-Profil: Testmanager</t>
    </r>
    <r>
      <rPr>
        <sz val="10"/>
        <rFont val="Arial"/>
        <family val="2"/>
      </rPr>
      <t xml:space="preserve">
Details siehe 01-07 Skillprofile Ziff. 2.11</t>
    </r>
  </si>
  <si>
    <t>16.12</t>
  </si>
  <si>
    <r>
      <rPr>
        <b/>
        <sz val="10"/>
        <color theme="1"/>
        <rFont val="Arial"/>
        <family val="2"/>
      </rPr>
      <t>Skill-Profil: Technischer Projektleiter Infrastruktur</t>
    </r>
    <r>
      <rPr>
        <sz val="10"/>
        <rFont val="Arial"/>
        <family val="2"/>
      </rPr>
      <t xml:space="preserve">
Details siehe 01-07 Skillprofile Ziff. 2.12</t>
    </r>
  </si>
  <si>
    <t>16.13</t>
  </si>
  <si>
    <r>
      <rPr>
        <b/>
        <sz val="10"/>
        <color theme="1"/>
        <rFont val="Arial"/>
        <family val="2"/>
      </rPr>
      <t>Skill-Profil: Senior Projektmanager Infrastruktur</t>
    </r>
    <r>
      <rPr>
        <sz val="10"/>
        <rFont val="Arial"/>
        <family val="2"/>
      </rPr>
      <t xml:space="preserve">
Details siehe 01-07 Skillprofile Ziff. 2.13</t>
    </r>
  </si>
  <si>
    <t>16.14</t>
  </si>
  <si>
    <r>
      <rPr>
        <b/>
        <sz val="10"/>
        <color theme="1"/>
        <rFont val="Arial"/>
        <family val="2"/>
      </rPr>
      <t>Skill-Profil: Senior Consultant IT Security</t>
    </r>
    <r>
      <rPr>
        <sz val="10"/>
        <color theme="1"/>
        <rFont val="Arial"/>
        <family val="2"/>
      </rPr>
      <t xml:space="preserve">
Details siehe 01-07 Skillprofile Ziff. 2.14</t>
    </r>
  </si>
  <si>
    <t>Pauschale</t>
  </si>
  <si>
    <r>
      <t xml:space="preserve">Reisekostenpauschale
Details siehe </t>
    </r>
    <r>
      <rPr>
        <b/>
        <sz val="11"/>
        <color theme="1"/>
        <rFont val="Calibri"/>
        <family val="2"/>
        <scheme val="minor"/>
      </rPr>
      <t>02-08 Vergütung</t>
    </r>
    <r>
      <rPr>
        <sz val="11"/>
        <color theme="1"/>
        <rFont val="Calibri"/>
        <family val="2"/>
        <scheme val="minor"/>
      </rPr>
      <t>, Ziff. 4.2</t>
    </r>
  </si>
  <si>
    <t>16.15</t>
  </si>
  <si>
    <t>Gesamtpreis für 5 Jahre Ordentliche Vertragslaufzeit</t>
  </si>
  <si>
    <t>Gesamtsumme
Transition</t>
  </si>
  <si>
    <t>Gesamtsumme 
Skillprofile</t>
  </si>
  <si>
    <t>Leistungsverzeichnis Enterprise Core Services: Übersicht Angebotssumme</t>
  </si>
  <si>
    <t>Transition Preis + Transition Preis (Ressourcen) (immer ohne USt.)</t>
  </si>
  <si>
    <r>
      <t xml:space="preserve">Summe der </t>
    </r>
    <r>
      <rPr>
        <b/>
        <i/>
        <sz val="11"/>
        <rFont val="Arial"/>
        <family val="2"/>
      </rPr>
      <t>Betriebsleistungen</t>
    </r>
    <r>
      <rPr>
        <i/>
        <sz val="11"/>
        <rFont val="Arial"/>
        <family val="2"/>
      </rPr>
      <t xml:space="preserve">
- Gesamtsumme der Ordentlichen Vertragslaufzeit
- gewichtete Gesamtsumme der ersten Verlängerungsoption (Jahr 6)
- gewichtete Gesamtsumme der zweiten Verlängerungsoption (Jahr 7)</t>
    </r>
  </si>
  <si>
    <r>
      <t xml:space="preserve">Summe der </t>
    </r>
    <r>
      <rPr>
        <b/>
        <i/>
        <sz val="11"/>
        <rFont val="Arial"/>
        <family val="2"/>
      </rPr>
      <t>Skillprofile</t>
    </r>
    <r>
      <rPr>
        <i/>
        <sz val="11"/>
        <rFont val="Arial"/>
        <family val="2"/>
      </rPr>
      <t xml:space="preserve">
- Gesamtsumme der Ordentlichen Vertragslaufzeit
- gewichtete Gesamtsumme der ersten Verlängerungsoption (Jahr 6)
- gewichtete Gesamtsumme der zweiten Verlängerungsoption (Jahr 7)</t>
    </r>
  </si>
  <si>
    <t>Transition Preis (Ressourcen)</t>
  </si>
  <si>
    <t>Gesamtsumme Skillprofile Ordentliche Vertragslaufzeit inkl. USt.:</t>
  </si>
  <si>
    <t>zuschlagsrelevante Gesamtangebotssumme</t>
  </si>
  <si>
    <t>Summe (EUR) netto</t>
  </si>
  <si>
    <t>Summe (EUR) brutto</t>
  </si>
  <si>
    <t>01-06 Leistungsverzeichnis</t>
  </si>
  <si>
    <t>der</t>
  </si>
  <si>
    <t>Gesamtsumme (EUR)</t>
  </si>
  <si>
    <t>BARMER und der HEK</t>
  </si>
  <si>
    <t>Abrechnungs-einheit</t>
  </si>
  <si>
    <r>
      <t xml:space="preserve">Reisekostenpauschale
Details siehe </t>
    </r>
    <r>
      <rPr>
        <b/>
        <sz val="10"/>
        <color theme="1"/>
        <rFont val="Arial"/>
        <family val="2"/>
      </rPr>
      <t>02-08 Vergütung</t>
    </r>
    <r>
      <rPr>
        <sz val="10"/>
        <color theme="1"/>
        <rFont val="Arial"/>
        <family val="2"/>
      </rPr>
      <t>, Ziff. 4.2</t>
    </r>
  </si>
  <si>
    <t>Einzelpreis pro Abrechnungseinheit Jahr 6</t>
  </si>
  <si>
    <t>Einzelpreis pro Abrechnungseinheit Jahr 7</t>
  </si>
  <si>
    <r>
      <t xml:space="preserve">Unterstützung durch interne Ressourcen des Auftraggebers für die erfolgreiche Umsetzung der Transition sind im </t>
    </r>
    <r>
      <rPr>
        <b/>
        <i/>
        <sz val="11"/>
        <color theme="1"/>
        <rFont val="Arial"/>
        <family val="2"/>
      </rPr>
      <t>01-08-01-03 Transition Auftraggeber Ressourcen</t>
    </r>
    <r>
      <rPr>
        <i/>
        <sz val="11"/>
        <color theme="1"/>
        <rFont val="Arial"/>
        <family val="2"/>
      </rPr>
      <t xml:space="preserve"> zu detaillieren. </t>
    </r>
  </si>
  <si>
    <t>Transition Preis</t>
  </si>
  <si>
    <t>Anwendung 
im oberen Band 2</t>
  </si>
  <si>
    <t>Anwendung 
im oberen Band 1</t>
  </si>
  <si>
    <t>Anwendung 
im unteren Band 1</t>
  </si>
  <si>
    <t>Anwendung 
im unteren Band 2</t>
  </si>
  <si>
    <t>Abrechnungs-zeitraum</t>
  </si>
  <si>
    <t>Service Verfügbarkeits-klasse</t>
  </si>
  <si>
    <t>Mindestabnahme-menge</t>
  </si>
  <si>
    <t>Preis-nachlass in %</t>
  </si>
  <si>
    <t>USt. in %</t>
  </si>
  <si>
    <t>Technischer Anwendungsbetrieb - 
Unteres Band 1 (Basismenge -1 bis -5)</t>
  </si>
  <si>
    <t>Technischer Anwendungsbetrieb - 
Oberes Band 1 (Basismenge +1 bis +10)</t>
  </si>
  <si>
    <t>Technischer Anwendungsbetrieb - 
Unteres Band 2  (Basismenge -6 oder weniger)</t>
  </si>
  <si>
    <t>Technischer Anwendungsbetrieb - 
Oberes Band 2 (Basismenge +11 oder mehr)</t>
  </si>
  <si>
    <t>Gesamtsumme Skillprofile HEK Ordentliche Vertragslaufzeit ohne USt.:</t>
  </si>
  <si>
    <t>Gesamtsumme Skillprofile HEK Jahr 6 ohne USt.:</t>
  </si>
  <si>
    <t>Gewichtete Gesamtsumme Skillprofile HEK Jahr 6 ohne USt.:</t>
  </si>
  <si>
    <t>Gewichtete Gesamtsumme Skillprofile HEK Jahr 6 inkl. USt.:</t>
  </si>
  <si>
    <t>Gesamtsumme Skillprofile HEK Jahr 7 ohne USt. (EUR):</t>
  </si>
  <si>
    <t>Gewichtete Gesamtsumme Skillprofile HEK Jahr 7 ohne USt.:</t>
  </si>
  <si>
    <t>Gewichtete Gesamtsumme Skillprofile HEK Jahr 7 inkl. USt.:</t>
  </si>
  <si>
    <t xml:space="preserve">Leistungsverzeichnis Enterprise Core Services: </t>
  </si>
  <si>
    <t>Gesamtsumme Skillprofile BARMER Ordentliche Vertragslaufzeit ohne USt.:</t>
  </si>
  <si>
    <t>Gesamtsumme Skillprofile BARMER Ordentliche Vertragslaufzeit inkl. USt.:</t>
  </si>
  <si>
    <t>Gewichtete Gesamtsumme Skillprofile BARMER Jahr 6 inkl. USt.:</t>
  </si>
  <si>
    <t>Gesamtsumme Skillprofile BARMER Jahr 6 ohne USt. (EUR):</t>
  </si>
  <si>
    <t>Gewichtete Gesamtsumme Skillprofile BARMER Jahr 6 ohne USt.:</t>
  </si>
  <si>
    <t>Gesamtsumme Skillprofile BARMER Jahr 7 ohne USt. (EUR):</t>
  </si>
  <si>
    <t>Gewichtete Gesamtsumme Skillprofile BARMER Jahr 7 ohne USt.:</t>
  </si>
  <si>
    <t>Gewichtete Gesamtsumme Skillprofile BARMER Jahr 7 inkl. USt.:</t>
  </si>
  <si>
    <t>Skillprofile BARMER</t>
  </si>
  <si>
    <t>Skillprofile HEK</t>
  </si>
  <si>
    <t>Leistungsverzeichnis Enterprise Core Services: Transition BARMER</t>
  </si>
  <si>
    <t>Transition Preis BARMER ohne USt.:</t>
  </si>
  <si>
    <t>Transition Preis BARMER inkl. USt.:</t>
  </si>
  <si>
    <t>Transition Preis (Ressourcen) BARMER:</t>
  </si>
  <si>
    <t>Gesamtsumme Transition BARMER inkl. USt.:</t>
  </si>
  <si>
    <t>Leistungsverzeichnis Enterprise Core Services: Transition HEK</t>
  </si>
  <si>
    <t>Transition Preis HEK ohne USt.:</t>
  </si>
  <si>
    <t>Transition Preis HEK inkl. USt.:</t>
  </si>
  <si>
    <t>Transition Preis (Ressourcen) HEK:</t>
  </si>
  <si>
    <t>Gesamtsumme Transition HEK inkl. USt.:</t>
  </si>
  <si>
    <t>Betriebsleistungen BARMER</t>
  </si>
  <si>
    <t>Leistungsverzeichnis Enterprise Core Services:</t>
  </si>
  <si>
    <t>Betriebsleistungen HEK</t>
  </si>
  <si>
    <t>Gesamtsumme Betriebsleistungen BARMER Ordentliche Vertragslaufzeit ohne USt.:</t>
  </si>
  <si>
    <t>Gesamtsumme Betriebsleistungen BARMER Ordentliche Vertragslaufzeit inkl. USt.:</t>
  </si>
  <si>
    <t>Gesamtsumme Betriebsleistungen BARMER Jahr 6 ohne USt.:</t>
  </si>
  <si>
    <t>Gewichtete Gesamtsumme Betriebsleistungen BARMER Jahr 6 ohne USt.:</t>
  </si>
  <si>
    <t>Gewichtete Gesamtsumme Betriebsleistungen BARMER Jahr 6 inkl. USt.:</t>
  </si>
  <si>
    <t>Gesamtsumme Betriebsleistungen BARMER Jahr 7 ohne USt.:</t>
  </si>
  <si>
    <t>Gewichtete Gesamtsumme Betriebsleistungen BARMER Jahr 7 ohne USt.:</t>
  </si>
  <si>
    <t>Gewichtete Gesamtsumme Betriebsleistungen BARMER Jahr 7 inkl. USt.:</t>
  </si>
  <si>
    <t>Gesamtsumme Betriebsleistungen HEK Ordentliche Vertragslaufzeit inkl. USt.:</t>
  </si>
  <si>
    <t>Gesamtsumme Betriebsleistungen HEK Ordentliche Vertragslaufzeit ohne USt.:</t>
  </si>
  <si>
    <t>Gesamtsumme Betriebsleistungen HEK Jahr 6 ohne USt.:</t>
  </si>
  <si>
    <t>Gewichtete Gesamtsumme Betriebsleistungen HEK Jahr 6 ohne USt.:</t>
  </si>
  <si>
    <t>Gewichtete Gesamtsumme Betriebsleistungen HEK Jahr 6 inkl. USt.:</t>
  </si>
  <si>
    <t>Gesamtsumme Betriebsleistungen HEK Jahr 7 ohne USt.:</t>
  </si>
  <si>
    <t>Gewichtete Gesamtsumme Betriebsleistungen HEK Jahr 7 ohne USt.:</t>
  </si>
  <si>
    <t>Gewichtete Gesamtsumme Betriebsleistungen HEK Jahr 7 inkl. USt.:</t>
  </si>
  <si>
    <t>Gesamtsumme
Betriebsleistungen</t>
  </si>
  <si>
    <t>Enterprise Core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</si>
</sst>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[$-409]mmmm\ d\,\ yyyy;@"/>
    <numFmt numFmtId="168" formatCode="_([$€]* #,##0.00_);_([$€]* \(#,##0.00\);_([$€]* &quot;-&quot;??_);_(@_)"/>
    <numFmt numFmtId="169" formatCode="_-* #,##0.00\ [$€-407]_-;\-* #,##0.00\ [$€-407]_-;_-* &quot;-&quot;??\ [$€-407]_-;_-@_-"/>
    <numFmt numFmtId="170" formatCode="#,##0_ ;\-#,##0\ "/>
    <numFmt numFmtId="171" formatCode="0.0%"/>
  </numFmts>
  <fonts count="60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3"/>
      <color rgb="FF000000"/>
      <name val="Arial"/>
      <family val="2"/>
    </font>
    <font>
      <b/>
      <sz val="13"/>
      <color theme="0"/>
      <name val="Arial"/>
      <family val="2"/>
    </font>
    <font>
      <u/>
      <sz val="11"/>
      <color indexed="12"/>
      <name val="Calibri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20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rgb="FF3F3F76"/>
      <name val="Arial"/>
      <family val="2"/>
    </font>
    <font>
      <b/>
      <sz val="14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E5EA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0F3D5"/>
        <bgColor rgb="FF000000"/>
      </patternFill>
    </fill>
    <fill>
      <patternFill patternType="solid">
        <fgColor theme="1"/>
        <bgColor indexed="8"/>
      </patternFill>
    </fill>
    <fill>
      <patternFill patternType="solid">
        <fgColor rgb="FF55B1C9"/>
        <bgColor indexed="8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rgb="FF000000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3" tint="-0.2499465926084170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3" tint="-0.24994659260841701"/>
      </top>
      <bottom style="hair">
        <color theme="3" tint="-0.2499465926084170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theme="3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theme="3" tint="-0.2499465926084170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97">
    <xf numFmtId="167" fontId="0" fillId="0" borderId="0"/>
    <xf numFmtId="0" fontId="13" fillId="0" borderId="0"/>
    <xf numFmtId="0" fontId="15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8" fontId="16" fillId="0" borderId="0"/>
    <xf numFmtId="167" fontId="12" fillId="0" borderId="0"/>
    <xf numFmtId="164" fontId="12" fillId="0" borderId="0" applyFont="0" applyFill="0" applyBorder="0" applyAlignment="0" applyProtection="0"/>
    <xf numFmtId="167" fontId="12" fillId="0" borderId="0"/>
    <xf numFmtId="9" fontId="12" fillId="0" borderId="0" applyFont="0" applyFill="0" applyBorder="0" applyAlignment="0" applyProtection="0"/>
    <xf numFmtId="0" fontId="12" fillId="0" borderId="0"/>
    <xf numFmtId="168" fontId="10" fillId="0" borderId="0"/>
    <xf numFmtId="168" fontId="12" fillId="0" borderId="0"/>
    <xf numFmtId="0" fontId="18" fillId="0" borderId="0"/>
    <xf numFmtId="166" fontId="19" fillId="0" borderId="0" applyFont="0" applyFill="0" applyBorder="0" applyAlignment="0" applyProtection="0"/>
    <xf numFmtId="0" fontId="20" fillId="5" borderId="1">
      <alignment vertical="top" wrapText="1"/>
    </xf>
    <xf numFmtId="168" fontId="9" fillId="0" borderId="0"/>
    <xf numFmtId="165" fontId="19" fillId="0" borderId="0" applyFont="0" applyFill="0" applyBorder="0" applyAlignment="0" applyProtection="0"/>
    <xf numFmtId="168" fontId="12" fillId="0" borderId="0"/>
    <xf numFmtId="0" fontId="17" fillId="0" borderId="0"/>
    <xf numFmtId="168" fontId="8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7" fontId="22" fillId="0" borderId="0"/>
    <xf numFmtId="0" fontId="7" fillId="0" borderId="0"/>
    <xf numFmtId="0" fontId="7" fillId="0" borderId="0"/>
    <xf numFmtId="0" fontId="12" fillId="0" borderId="0"/>
    <xf numFmtId="0" fontId="6" fillId="0" borderId="0"/>
    <xf numFmtId="166" fontId="19" fillId="0" borderId="0" applyFont="0" applyFill="0" applyBorder="0" applyAlignment="0" applyProtection="0"/>
    <xf numFmtId="168" fontId="6" fillId="0" borderId="0"/>
    <xf numFmtId="0" fontId="12" fillId="0" borderId="0"/>
    <xf numFmtId="168" fontId="6" fillId="0" borderId="0"/>
    <xf numFmtId="0" fontId="12" fillId="0" borderId="0"/>
    <xf numFmtId="0" fontId="12" fillId="0" borderId="0"/>
    <xf numFmtId="0" fontId="25" fillId="9" borderId="3" applyFill="0" applyBorder="0" applyProtection="0">
      <alignment horizontal="left" vertical="center"/>
    </xf>
    <xf numFmtId="0" fontId="26" fillId="10" borderId="1">
      <alignment horizontal="left" vertical="top" wrapText="1"/>
    </xf>
    <xf numFmtId="0" fontId="27" fillId="0" borderId="0" applyNumberFormat="0" applyFill="0" applyBorder="0" applyAlignment="0" applyProtection="0">
      <alignment vertical="top"/>
      <protection locked="0"/>
    </xf>
    <xf numFmtId="0" fontId="28" fillId="11" borderId="1">
      <alignment horizontal="left" vertical="top" wrapText="1"/>
    </xf>
    <xf numFmtId="0" fontId="6" fillId="0" borderId="0"/>
    <xf numFmtId="0" fontId="20" fillId="5" borderId="1">
      <alignment vertical="top" wrapText="1"/>
    </xf>
    <xf numFmtId="0" fontId="6" fillId="0" borderId="0"/>
    <xf numFmtId="0" fontId="28" fillId="11" borderId="1">
      <alignment horizontal="left" vertical="top" wrapText="1"/>
    </xf>
    <xf numFmtId="168" fontId="12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9" fillId="5" borderId="1">
      <alignment horizontal="left" vertical="top" wrapText="1" indent="1"/>
    </xf>
    <xf numFmtId="166" fontId="19" fillId="0" borderId="0" applyFont="0" applyFill="0" applyBorder="0" applyAlignment="0" applyProtection="0"/>
    <xf numFmtId="168" fontId="6" fillId="0" borderId="0"/>
    <xf numFmtId="168" fontId="6" fillId="0" borderId="0"/>
    <xf numFmtId="0" fontId="24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3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8" fontId="6" fillId="0" borderId="0"/>
    <xf numFmtId="164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6" fillId="0" borderId="0"/>
    <xf numFmtId="168" fontId="6" fillId="0" borderId="0"/>
    <xf numFmtId="168" fontId="6" fillId="0" borderId="0"/>
    <xf numFmtId="168" fontId="6" fillId="0" borderId="0"/>
    <xf numFmtId="167" fontId="12" fillId="0" borderId="0"/>
    <xf numFmtId="167" fontId="12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2" fillId="0" borderId="0"/>
    <xf numFmtId="9" fontId="33" fillId="0" borderId="0" applyFont="0" applyFill="0" applyBorder="0" applyAlignment="0" applyProtection="0"/>
    <xf numFmtId="0" fontId="34" fillId="12" borderId="16" applyNumberFormat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4" fillId="0" borderId="0"/>
    <xf numFmtId="168" fontId="4" fillId="0" borderId="0"/>
    <xf numFmtId="0" fontId="5" fillId="0" borderId="0"/>
    <xf numFmtId="9" fontId="12" fillId="0" borderId="0" applyFont="0" applyFill="0" applyBorder="0" applyAlignment="0" applyProtection="0"/>
    <xf numFmtId="0" fontId="5" fillId="0" borderId="0"/>
    <xf numFmtId="44" fontId="49" fillId="0" borderId="0" applyFont="0" applyFill="0" applyBorder="0" applyAlignment="0" applyProtection="0"/>
  </cellStyleXfs>
  <cellXfs count="421">
    <xf numFmtId="167" fontId="0" fillId="0" borderId="0" xfId="0"/>
    <xf numFmtId="0" fontId="37" fillId="8" borderId="25" xfId="88" applyFont="1" applyFill="1" applyBorder="1" applyAlignment="1">
      <alignment horizontal="left" vertical="center"/>
    </xf>
    <xf numFmtId="44" fontId="23" fillId="3" borderId="0" xfId="90" applyFont="1" applyFill="1" applyBorder="1" applyAlignment="1">
      <alignment horizontal="center" vertical="center"/>
    </xf>
    <xf numFmtId="0" fontId="37" fillId="3" borderId="0" xfId="88" applyFont="1" applyFill="1" applyAlignment="1">
      <alignment horizontal="center"/>
    </xf>
    <xf numFmtId="0" fontId="37" fillId="3" borderId="0" xfId="88" applyFont="1" applyFill="1" applyAlignment="1">
      <alignment horizontal="left"/>
    </xf>
    <xf numFmtId="10" fontId="23" fillId="0" borderId="0" xfId="85" applyNumberFormat="1" applyFont="1"/>
    <xf numFmtId="44" fontId="37" fillId="15" borderId="1" xfId="90" applyFont="1" applyFill="1" applyBorder="1"/>
    <xf numFmtId="9" fontId="37" fillId="0" borderId="1" xfId="89" applyFont="1" applyFill="1" applyBorder="1" applyAlignment="1">
      <alignment vertical="center"/>
    </xf>
    <xf numFmtId="9" fontId="37" fillId="3" borderId="1" xfId="94" applyFont="1" applyFill="1" applyBorder="1" applyAlignment="1">
      <alignment horizontal="right" vertical="center"/>
    </xf>
    <xf numFmtId="169" fontId="37" fillId="15" borderId="1" xfId="93" applyNumberFormat="1" applyFont="1" applyFill="1" applyBorder="1" applyAlignment="1">
      <alignment horizontal="right" vertical="center"/>
    </xf>
    <xf numFmtId="169" fontId="37" fillId="15" borderId="1" xfId="88" applyNumberFormat="1" applyFont="1" applyFill="1" applyBorder="1" applyAlignment="1">
      <alignment horizontal="right" vertical="center"/>
    </xf>
    <xf numFmtId="9" fontId="37" fillId="0" borderId="1" xfId="85" applyFont="1" applyFill="1" applyBorder="1" applyAlignment="1">
      <alignment horizontal="right" vertical="center"/>
    </xf>
    <xf numFmtId="0" fontId="38" fillId="3" borderId="0" xfId="95" applyFont="1" applyFill="1" applyAlignment="1">
      <alignment wrapText="1"/>
    </xf>
    <xf numFmtId="167" fontId="23" fillId="0" borderId="0" xfId="0" applyFont="1" applyAlignment="1">
      <alignment horizontal="center" vertical="center"/>
    </xf>
    <xf numFmtId="0" fontId="39" fillId="8" borderId="25" xfId="93" applyFont="1" applyFill="1" applyBorder="1" applyAlignment="1">
      <alignment horizontal="left" vertical="center"/>
    </xf>
    <xf numFmtId="0" fontId="40" fillId="7" borderId="26" xfId="90" applyNumberFormat="1" applyFont="1" applyFill="1" applyBorder="1" applyAlignment="1" applyProtection="1">
      <alignment horizontal="center" vertical="center"/>
      <protection locked="0"/>
    </xf>
    <xf numFmtId="167" fontId="41" fillId="0" borderId="0" xfId="12" applyFont="1"/>
    <xf numFmtId="0" fontId="37" fillId="3" borderId="25" xfId="93" applyFont="1" applyFill="1" applyBorder="1" applyAlignment="1">
      <alignment horizontal="center" vertical="center"/>
    </xf>
    <xf numFmtId="0" fontId="37" fillId="0" borderId="2" xfId="88" applyFont="1" applyBorder="1" applyAlignment="1">
      <alignment vertical="center"/>
    </xf>
    <xf numFmtId="0" fontId="37" fillId="0" borderId="14" xfId="88" applyFont="1" applyBorder="1" applyAlignment="1">
      <alignment vertical="center"/>
    </xf>
    <xf numFmtId="0" fontId="37" fillId="3" borderId="42" xfId="93" applyFont="1" applyFill="1" applyBorder="1" applyAlignment="1">
      <alignment horizontal="right" vertical="center"/>
    </xf>
    <xf numFmtId="167" fontId="38" fillId="0" borderId="0" xfId="12" applyFont="1"/>
    <xf numFmtId="167" fontId="44" fillId="0" borderId="0" xfId="12" applyFont="1"/>
    <xf numFmtId="3" fontId="40" fillId="3" borderId="0" xfId="0" applyNumberFormat="1" applyFont="1" applyFill="1" applyAlignment="1">
      <alignment horizontal="center" vertical="center"/>
    </xf>
    <xf numFmtId="167" fontId="12" fillId="0" borderId="0" xfId="0" applyFont="1"/>
    <xf numFmtId="0" fontId="38" fillId="3" borderId="0" xfId="63" applyFont="1" applyFill="1" applyAlignment="1">
      <alignment wrapText="1"/>
    </xf>
    <xf numFmtId="44" fontId="12" fillId="13" borderId="29" xfId="90" applyFont="1" applyFill="1" applyBorder="1"/>
    <xf numFmtId="170" fontId="12" fillId="13" borderId="32" xfId="90" applyNumberFormat="1" applyFont="1" applyFill="1" applyBorder="1" applyAlignment="1">
      <alignment horizontal="center"/>
    </xf>
    <xf numFmtId="44" fontId="12" fillId="13" borderId="32" xfId="90" applyFont="1" applyFill="1" applyBorder="1"/>
    <xf numFmtId="44" fontId="12" fillId="3" borderId="0" xfId="90" applyFont="1" applyFill="1"/>
    <xf numFmtId="44" fontId="12" fillId="13" borderId="33" xfId="90" applyFont="1" applyFill="1" applyBorder="1"/>
    <xf numFmtId="44" fontId="12" fillId="0" borderId="1" xfId="90" applyFont="1" applyFill="1" applyBorder="1"/>
    <xf numFmtId="9" fontId="12" fillId="3" borderId="0" xfId="89" applyFont="1" applyFill="1"/>
    <xf numFmtId="0" fontId="3" fillId="0" borderId="0" xfId="88" applyFont="1"/>
    <xf numFmtId="0" fontId="3" fillId="3" borderId="0" xfId="88" applyFont="1" applyFill="1"/>
    <xf numFmtId="0" fontId="3" fillId="3" borderId="0" xfId="63" applyFont="1" applyFill="1"/>
    <xf numFmtId="3" fontId="12" fillId="3" borderId="0" xfId="0" applyNumberFormat="1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center" vertical="top"/>
    </xf>
    <xf numFmtId="3" fontId="50" fillId="6" borderId="1" xfId="75" applyNumberFormat="1" applyFont="1" applyFill="1" applyBorder="1" applyAlignment="1">
      <alignment horizontal="left" vertical="center"/>
    </xf>
    <xf numFmtId="0" fontId="50" fillId="6" borderId="1" xfId="63" applyFont="1" applyFill="1" applyBorder="1" applyAlignment="1">
      <alignment horizontal="left" vertical="center" wrapText="1"/>
    </xf>
    <xf numFmtId="0" fontId="50" fillId="6" borderId="1" xfId="63" applyFont="1" applyFill="1" applyBorder="1" applyAlignment="1">
      <alignment horizontal="center" vertical="center" wrapText="1"/>
    </xf>
    <xf numFmtId="0" fontId="3" fillId="3" borderId="0" xfId="88" applyFont="1" applyFill="1" applyAlignment="1">
      <alignment vertical="top"/>
    </xf>
    <xf numFmtId="0" fontId="50" fillId="6" borderId="1" xfId="63" applyFont="1" applyFill="1" applyBorder="1" applyAlignment="1">
      <alignment horizontal="center" vertical="top" wrapText="1"/>
    </xf>
    <xf numFmtId="0" fontId="3" fillId="13" borderId="29" xfId="88" applyFont="1" applyFill="1" applyBorder="1" applyAlignment="1">
      <alignment horizontal="center" vertical="center"/>
    </xf>
    <xf numFmtId="170" fontId="52" fillId="2" borderId="1" xfId="87" applyNumberFormat="1" applyFont="1" applyFill="1" applyBorder="1" applyAlignment="1">
      <alignment horizontal="center" vertical="center"/>
    </xf>
    <xf numFmtId="44" fontId="52" fillId="2" borderId="1" xfId="87" applyFont="1" applyFill="1" applyBorder="1" applyAlignment="1">
      <alignment horizontal="center" vertical="center"/>
    </xf>
    <xf numFmtId="0" fontId="3" fillId="13" borderId="32" xfId="88" applyFont="1" applyFill="1" applyBorder="1" applyAlignment="1">
      <alignment horizontal="center" vertical="center"/>
    </xf>
    <xf numFmtId="170" fontId="52" fillId="2" borderId="28" xfId="87" applyNumberFormat="1" applyFont="1" applyFill="1" applyBorder="1" applyAlignment="1">
      <alignment horizontal="center" vertical="center"/>
    </xf>
    <xf numFmtId="44" fontId="52" fillId="2" borderId="28" xfId="87" applyFont="1" applyFill="1" applyBorder="1" applyAlignment="1">
      <alignment horizontal="center" vertical="center"/>
    </xf>
    <xf numFmtId="170" fontId="52" fillId="2" borderId="44" xfId="87" applyNumberFormat="1" applyFont="1" applyFill="1" applyBorder="1" applyAlignment="1">
      <alignment horizontal="center" vertical="center"/>
    </xf>
    <xf numFmtId="44" fontId="52" fillId="2" borderId="44" xfId="87" applyFont="1" applyFill="1" applyBorder="1" applyAlignment="1">
      <alignment horizontal="center" vertical="center"/>
    </xf>
    <xf numFmtId="0" fontId="3" fillId="13" borderId="33" xfId="88" applyFont="1" applyFill="1" applyBorder="1" applyAlignment="1">
      <alignment horizontal="center" vertical="center"/>
    </xf>
    <xf numFmtId="170" fontId="52" fillId="2" borderId="42" xfId="87" applyNumberFormat="1" applyFont="1" applyFill="1" applyBorder="1" applyAlignment="1">
      <alignment horizontal="center" vertical="center"/>
    </xf>
    <xf numFmtId="44" fontId="52" fillId="2" borderId="42" xfId="87" applyFont="1" applyFill="1" applyBorder="1" applyAlignment="1">
      <alignment horizontal="center" vertical="center"/>
    </xf>
    <xf numFmtId="2" fontId="37" fillId="3" borderId="49" xfId="75" quotePrefix="1" applyNumberFormat="1" applyFont="1" applyFill="1" applyBorder="1" applyAlignment="1">
      <alignment horizontal="center" vertical="center"/>
    </xf>
    <xf numFmtId="3" fontId="3" fillId="3" borderId="47" xfId="75" applyNumberFormat="1" applyFont="1" applyFill="1" applyBorder="1" applyAlignment="1">
      <alignment vertical="center" wrapText="1"/>
    </xf>
    <xf numFmtId="3" fontId="3" fillId="0" borderId="47" xfId="84" applyNumberFormat="1" applyFont="1" applyFill="1" applyBorder="1" applyAlignment="1">
      <alignment horizontal="center" vertical="center"/>
    </xf>
    <xf numFmtId="3" fontId="3" fillId="13" borderId="47" xfId="84" applyNumberFormat="1" applyFont="1" applyFill="1" applyBorder="1" applyAlignment="1">
      <alignment horizontal="center" vertical="center"/>
    </xf>
    <xf numFmtId="44" fontId="3" fillId="7" borderId="47" xfId="87" applyFont="1" applyFill="1" applyBorder="1" applyAlignment="1" applyProtection="1">
      <alignment vertical="center"/>
      <protection locked="0"/>
    </xf>
    <xf numFmtId="44" fontId="3" fillId="13" borderId="47" xfId="87" applyFont="1" applyFill="1" applyBorder="1" applyAlignment="1">
      <alignment horizontal="center" vertical="center"/>
    </xf>
    <xf numFmtId="170" fontId="52" fillId="18" borderId="47" xfId="0" applyNumberFormat="1" applyFont="1" applyFill="1" applyBorder="1" applyAlignment="1">
      <alignment horizontal="center" vertical="center"/>
    </xf>
    <xf numFmtId="44" fontId="52" fillId="18" borderId="48" xfId="0" applyNumberFormat="1" applyFont="1" applyFill="1" applyBorder="1" applyAlignment="1">
      <alignment horizontal="center" vertical="center"/>
    </xf>
    <xf numFmtId="0" fontId="3" fillId="3" borderId="0" xfId="88" applyFont="1" applyFill="1" applyAlignment="1">
      <alignment horizontal="center"/>
    </xf>
    <xf numFmtId="44" fontId="3" fillId="3" borderId="0" xfId="88" applyNumberFormat="1" applyFont="1" applyFill="1"/>
    <xf numFmtId="169" fontId="37" fillId="3" borderId="1" xfId="88" applyNumberFormat="1" applyFont="1" applyFill="1" applyBorder="1" applyAlignment="1">
      <alignment horizontal="right" vertical="center"/>
    </xf>
    <xf numFmtId="3" fontId="3" fillId="3" borderId="0" xfId="88" applyNumberFormat="1" applyFont="1" applyFill="1" applyAlignment="1">
      <alignment horizontal="center"/>
    </xf>
    <xf numFmtId="9" fontId="12" fillId="3" borderId="1" xfId="0" applyNumberFormat="1" applyFont="1" applyFill="1" applyBorder="1"/>
    <xf numFmtId="44" fontId="12" fillId="3" borderId="1" xfId="0" applyNumberFormat="1" applyFont="1" applyFill="1" applyBorder="1"/>
    <xf numFmtId="9" fontId="3" fillId="3" borderId="0" xfId="83" applyFont="1" applyFill="1"/>
    <xf numFmtId="0" fontId="3" fillId="0" borderId="0" xfId="88" applyFont="1" applyAlignment="1">
      <alignment horizontal="center"/>
    </xf>
    <xf numFmtId="0" fontId="3" fillId="3" borderId="0" xfId="95" applyFont="1" applyFill="1"/>
    <xf numFmtId="0" fontId="53" fillId="0" borderId="0" xfId="93" applyFont="1" applyAlignment="1">
      <alignment vertical="center"/>
    </xf>
    <xf numFmtId="0" fontId="37" fillId="0" borderId="0" xfId="93" applyFont="1" applyAlignment="1">
      <alignment vertical="center"/>
    </xf>
    <xf numFmtId="0" fontId="3" fillId="3" borderId="0" xfId="95" applyFont="1" applyFill="1" applyAlignment="1">
      <alignment vertical="center"/>
    </xf>
    <xf numFmtId="0" fontId="3" fillId="3" borderId="0" xfId="95" applyFont="1" applyFill="1" applyAlignment="1">
      <alignment horizontal="left" vertical="center"/>
    </xf>
    <xf numFmtId="0" fontId="37" fillId="8" borderId="25" xfId="93" applyFont="1" applyFill="1" applyBorder="1" applyAlignment="1">
      <alignment horizontal="left" vertical="center"/>
    </xf>
    <xf numFmtId="0" fontId="3" fillId="3" borderId="0" xfId="95" applyFont="1" applyFill="1" applyAlignment="1">
      <alignment wrapText="1"/>
    </xf>
    <xf numFmtId="0" fontId="3" fillId="3" borderId="0" xfId="95" applyFont="1" applyFill="1" applyAlignment="1">
      <alignment horizontal="left" wrapText="1"/>
    </xf>
    <xf numFmtId="0" fontId="50" fillId="6" borderId="1" xfId="5" applyFont="1" applyFill="1" applyBorder="1" applyAlignment="1">
      <alignment horizontal="center" vertical="center" wrapText="1"/>
    </xf>
    <xf numFmtId="16" fontId="12" fillId="3" borderId="1" xfId="95" quotePrefix="1" applyNumberFormat="1" applyFont="1" applyFill="1" applyBorder="1" applyAlignment="1">
      <alignment horizontal="center" vertical="center"/>
    </xf>
    <xf numFmtId="0" fontId="12" fillId="3" borderId="1" xfId="95" applyFont="1" applyFill="1" applyBorder="1" applyAlignment="1">
      <alignment horizontal="left" vertical="center"/>
    </xf>
    <xf numFmtId="0" fontId="54" fillId="3" borderId="1" xfId="95" applyFont="1" applyFill="1" applyBorder="1" applyAlignment="1">
      <alignment vertical="center" wrapText="1"/>
    </xf>
    <xf numFmtId="0" fontId="12" fillId="3" borderId="1" xfId="95" applyFont="1" applyFill="1" applyBorder="1" applyAlignment="1">
      <alignment horizontal="center" vertical="center"/>
    </xf>
    <xf numFmtId="44" fontId="12" fillId="7" borderId="1" xfId="90" applyFont="1" applyFill="1" applyBorder="1" applyAlignment="1" applyProtection="1">
      <alignment horizontal="center" vertical="center"/>
      <protection locked="0"/>
    </xf>
    <xf numFmtId="44" fontId="12" fillId="13" borderId="1" xfId="90" applyFont="1" applyFill="1" applyBorder="1" applyAlignment="1">
      <alignment horizontal="center" vertical="center"/>
    </xf>
    <xf numFmtId="0" fontId="37" fillId="3" borderId="0" xfId="95" applyFont="1" applyFill="1"/>
    <xf numFmtId="16" fontId="23" fillId="3" borderId="0" xfId="95" quotePrefix="1" applyNumberFormat="1" applyFont="1" applyFill="1" applyAlignment="1">
      <alignment horizontal="center" vertical="center"/>
    </xf>
    <xf numFmtId="0" fontId="23" fillId="3" borderId="0" xfId="95" applyFont="1" applyFill="1" applyAlignment="1">
      <alignment horizontal="left" vertical="center"/>
    </xf>
    <xf numFmtId="0" fontId="55" fillId="3" borderId="0" xfId="95" applyFont="1" applyFill="1" applyAlignment="1">
      <alignment vertical="center" wrapText="1"/>
    </xf>
    <xf numFmtId="0" fontId="23" fillId="3" borderId="0" xfId="95" applyFont="1" applyFill="1" applyAlignment="1">
      <alignment horizontal="center" vertical="center"/>
    </xf>
    <xf numFmtId="0" fontId="12" fillId="3" borderId="1" xfId="95" applyFont="1" applyFill="1" applyBorder="1" applyAlignment="1">
      <alignment horizontal="left" vertical="center" wrapText="1"/>
    </xf>
    <xf numFmtId="0" fontId="12" fillId="7" borderId="1" xfId="90" applyNumberFormat="1" applyFont="1" applyFill="1" applyBorder="1" applyAlignment="1" applyProtection="1">
      <alignment horizontal="center" vertical="center"/>
      <protection locked="0"/>
    </xf>
    <xf numFmtId="44" fontId="12" fillId="3" borderId="1" xfId="90" applyFont="1" applyFill="1" applyBorder="1" applyAlignment="1">
      <alignment horizontal="center" vertical="center"/>
    </xf>
    <xf numFmtId="0" fontId="3" fillId="3" borderId="0" xfId="95" applyFont="1" applyFill="1" applyAlignment="1">
      <alignment vertical="center" wrapText="1"/>
    </xf>
    <xf numFmtId="169" fontId="3" fillId="3" borderId="1" xfId="93" applyNumberFormat="1" applyFont="1" applyFill="1" applyBorder="1" applyAlignment="1">
      <alignment horizontal="right" vertical="center"/>
    </xf>
    <xf numFmtId="9" fontId="37" fillId="3" borderId="1" xfId="78" applyFont="1" applyFill="1" applyBorder="1" applyAlignment="1">
      <alignment horizontal="right" vertical="center"/>
    </xf>
    <xf numFmtId="167" fontId="29" fillId="0" borderId="0" xfId="75" applyFont="1" applyAlignment="1">
      <alignment vertical="center" wrapText="1"/>
    </xf>
    <xf numFmtId="3" fontId="12" fillId="3" borderId="0" xfId="0" applyNumberFormat="1" applyFont="1" applyFill="1"/>
    <xf numFmtId="3" fontId="12" fillId="0" borderId="0" xfId="0" applyNumberFormat="1" applyFont="1" applyAlignment="1">
      <alignment horizontal="center" vertical="center" wrapText="1"/>
    </xf>
    <xf numFmtId="3" fontId="12" fillId="3" borderId="0" xfId="0" applyNumberFormat="1" applyFont="1" applyFill="1" applyAlignment="1">
      <alignment horizontal="left" wrapText="1"/>
    </xf>
    <xf numFmtId="3" fontId="12" fillId="3" borderId="0" xfId="0" applyNumberFormat="1" applyFont="1" applyFill="1" applyAlignment="1">
      <alignment horizontal="center" wrapText="1"/>
    </xf>
    <xf numFmtId="3" fontId="12" fillId="0" borderId="0" xfId="0" applyNumberFormat="1" applyFont="1"/>
    <xf numFmtId="3" fontId="12" fillId="3" borderId="0" xfId="0" applyNumberFormat="1" applyFont="1" applyFill="1" applyAlignment="1">
      <alignment horizontal="left" vertical="top" wrapText="1"/>
    </xf>
    <xf numFmtId="3" fontId="12" fillId="0" borderId="0" xfId="0" applyNumberFormat="1" applyFont="1" applyAlignment="1">
      <alignment vertical="top"/>
    </xf>
    <xf numFmtId="3" fontId="12" fillId="0" borderId="0" xfId="0" quotePrefix="1" applyNumberFormat="1" applyFont="1" applyAlignment="1">
      <alignment horizontal="center" vertical="top" wrapText="1"/>
    </xf>
    <xf numFmtId="3" fontId="12" fillId="0" borderId="0" xfId="0" applyNumberFormat="1" applyFont="1" applyAlignment="1">
      <alignment vertical="top" wrapText="1"/>
    </xf>
    <xf numFmtId="3" fontId="23" fillId="3" borderId="0" xfId="0" applyNumberFormat="1" applyFont="1" applyFill="1" applyAlignment="1">
      <alignment vertical="center"/>
    </xf>
    <xf numFmtId="3" fontId="23" fillId="0" borderId="0" xfId="0" applyNumberFormat="1" applyFont="1" applyAlignment="1">
      <alignment vertical="center"/>
    </xf>
    <xf numFmtId="3" fontId="50" fillId="6" borderId="23" xfId="16" applyNumberFormat="1" applyFont="1" applyFill="1" applyBorder="1" applyAlignment="1">
      <alignment horizontal="left" vertical="center"/>
    </xf>
    <xf numFmtId="3" fontId="50" fillId="6" borderId="23" xfId="75" applyNumberFormat="1" applyFont="1" applyFill="1" applyBorder="1" applyAlignment="1">
      <alignment horizontal="left" vertical="center" wrapText="1"/>
    </xf>
    <xf numFmtId="3" fontId="50" fillId="6" borderId="24" xfId="75" applyNumberFormat="1" applyFont="1" applyFill="1" applyBorder="1" applyAlignment="1">
      <alignment horizontal="left" vertical="center" wrapText="1"/>
    </xf>
    <xf numFmtId="3" fontId="23" fillId="3" borderId="0" xfId="75" applyNumberFormat="1" applyFont="1" applyFill="1" applyAlignment="1">
      <alignment vertical="center"/>
    </xf>
    <xf numFmtId="3" fontId="50" fillId="6" borderId="34" xfId="75" applyNumberFormat="1" applyFont="1" applyFill="1" applyBorder="1" applyAlignment="1">
      <alignment horizontal="left" vertical="center" wrapText="1"/>
    </xf>
    <xf numFmtId="44" fontId="50" fillId="6" borderId="23" xfId="87" applyFont="1" applyFill="1" applyBorder="1" applyAlignment="1">
      <alignment horizontal="left" vertical="center" wrapText="1"/>
    </xf>
    <xf numFmtId="44" fontId="50" fillId="3" borderId="21" xfId="87" applyFont="1" applyFill="1" applyBorder="1" applyAlignment="1">
      <alignment horizontal="left" vertical="center" wrapText="1"/>
    </xf>
    <xf numFmtId="3" fontId="23" fillId="3" borderId="0" xfId="0" applyNumberFormat="1" applyFont="1" applyFill="1" applyAlignment="1">
      <alignment vertical="top"/>
    </xf>
    <xf numFmtId="3" fontId="23" fillId="3" borderId="0" xfId="75" applyNumberFormat="1" applyFont="1" applyFill="1" applyAlignment="1">
      <alignment vertical="top"/>
    </xf>
    <xf numFmtId="1" fontId="52" fillId="16" borderId="4" xfId="83" applyNumberFormat="1" applyFont="1" applyFill="1" applyBorder="1" applyAlignment="1">
      <alignment horizontal="center" vertical="center"/>
    </xf>
    <xf numFmtId="171" fontId="52" fillId="16" borderId="5" xfId="83" applyNumberFormat="1" applyFont="1" applyFill="1" applyBorder="1" applyAlignment="1">
      <alignment horizontal="center" vertical="center"/>
    </xf>
    <xf numFmtId="3" fontId="23" fillId="0" borderId="0" xfId="0" applyNumberFormat="1" applyFont="1" applyAlignment="1">
      <alignment vertical="top"/>
    </xf>
    <xf numFmtId="3" fontId="23" fillId="4" borderId="2" xfId="0" applyNumberFormat="1" applyFont="1" applyFill="1" applyBorder="1" applyAlignment="1">
      <alignment vertical="center"/>
    </xf>
    <xf numFmtId="3" fontId="23" fillId="4" borderId="12" xfId="0" applyNumberFormat="1" applyFont="1" applyFill="1" applyBorder="1" applyAlignment="1">
      <alignment vertical="center"/>
    </xf>
    <xf numFmtId="3" fontId="23" fillId="4" borderId="12" xfId="0" applyNumberFormat="1" applyFont="1" applyFill="1" applyBorder="1" applyAlignment="1">
      <alignment horizontal="center" vertical="center"/>
    </xf>
    <xf numFmtId="3" fontId="23" fillId="4" borderId="11" xfId="0" applyNumberFormat="1" applyFont="1" applyFill="1" applyBorder="1" applyAlignment="1">
      <alignment vertical="center"/>
    </xf>
    <xf numFmtId="3" fontId="23" fillId="4" borderId="14" xfId="0" applyNumberFormat="1" applyFont="1" applyFill="1" applyBorder="1" applyAlignment="1">
      <alignment vertical="center"/>
    </xf>
    <xf numFmtId="9" fontId="23" fillId="4" borderId="14" xfId="83" applyFont="1" applyFill="1" applyBorder="1" applyAlignment="1">
      <alignment horizontal="center" vertical="center"/>
    </xf>
    <xf numFmtId="44" fontId="23" fillId="4" borderId="12" xfId="0" applyNumberFormat="1" applyFont="1" applyFill="1" applyBorder="1" applyAlignment="1">
      <alignment vertical="center"/>
    </xf>
    <xf numFmtId="0" fontId="12" fillId="3" borderId="18" xfId="82" applyFill="1" applyBorder="1" applyAlignment="1">
      <alignment horizontal="left" vertical="center" wrapText="1"/>
    </xf>
    <xf numFmtId="3" fontId="12" fillId="3" borderId="4" xfId="0" applyNumberFormat="1" applyFont="1" applyFill="1" applyBorder="1" applyAlignment="1">
      <alignment horizontal="center" vertical="center"/>
    </xf>
    <xf numFmtId="3" fontId="12" fillId="3" borderId="17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horizontal="left" vertical="center" wrapText="1"/>
    </xf>
    <xf numFmtId="3" fontId="52" fillId="16" borderId="9" xfId="84" applyNumberFormat="1" applyFont="1" applyFill="1" applyBorder="1" applyAlignment="1">
      <alignment horizontal="center" vertical="center"/>
    </xf>
    <xf numFmtId="3" fontId="52" fillId="16" borderId="5" xfId="84" applyNumberFormat="1" applyFont="1" applyFill="1" applyBorder="1" applyAlignment="1">
      <alignment horizontal="center" vertical="center"/>
    </xf>
    <xf numFmtId="3" fontId="52" fillId="16" borderId="4" xfId="84" applyNumberFormat="1" applyFont="1" applyFill="1" applyBorder="1" applyAlignment="1">
      <alignment horizontal="center" vertical="center"/>
    </xf>
    <xf numFmtId="9" fontId="23" fillId="4" borderId="12" xfId="83" applyFont="1" applyFill="1" applyBorder="1" applyAlignment="1">
      <alignment horizontal="center" vertical="center"/>
    </xf>
    <xf numFmtId="3" fontId="12" fillId="3" borderId="0" xfId="0" applyNumberFormat="1" applyFont="1" applyFill="1" applyAlignment="1">
      <alignment vertical="center"/>
    </xf>
    <xf numFmtId="0" fontId="12" fillId="3" borderId="18" xfId="82" applyFill="1" applyBorder="1" applyAlignment="1">
      <alignment horizontal="center" vertical="center" wrapText="1"/>
    </xf>
    <xf numFmtId="3" fontId="12" fillId="3" borderId="10" xfId="0" applyNumberFormat="1" applyFont="1" applyFill="1" applyBorder="1" applyAlignment="1">
      <alignment horizontal="center" vertical="center" wrapText="1"/>
    </xf>
    <xf numFmtId="3" fontId="12" fillId="3" borderId="10" xfId="0" applyNumberFormat="1" applyFont="1" applyFill="1" applyBorder="1" applyAlignment="1">
      <alignment horizontal="left" vertical="center" wrapText="1"/>
    </xf>
    <xf numFmtId="3" fontId="12" fillId="0" borderId="0" xfId="0" applyNumberFormat="1" applyFont="1" applyAlignment="1">
      <alignment vertical="center"/>
    </xf>
    <xf numFmtId="3" fontId="12" fillId="0" borderId="4" xfId="0" applyNumberFormat="1" applyFont="1" applyBorder="1" applyAlignment="1">
      <alignment horizontal="center" vertical="center"/>
    </xf>
    <xf numFmtId="3" fontId="56" fillId="16" borderId="5" xfId="84" applyNumberFormat="1" applyFont="1" applyFill="1" applyBorder="1" applyAlignment="1">
      <alignment horizontal="center" vertical="center"/>
    </xf>
    <xf numFmtId="3" fontId="56" fillId="16" borderId="4" xfId="84" applyNumberFormat="1" applyFont="1" applyFill="1" applyBorder="1" applyAlignment="1">
      <alignment horizontal="center" vertical="center"/>
    </xf>
    <xf numFmtId="3" fontId="12" fillId="17" borderId="4" xfId="0" applyNumberFormat="1" applyFont="1" applyFill="1" applyBorder="1" applyAlignment="1">
      <alignment horizontal="center" vertical="center"/>
    </xf>
    <xf numFmtId="3" fontId="12" fillId="17" borderId="10" xfId="0" applyNumberFormat="1" applyFont="1" applyFill="1" applyBorder="1" applyAlignment="1">
      <alignment horizontal="left" vertical="center" wrapText="1"/>
    </xf>
    <xf numFmtId="3" fontId="52" fillId="17" borderId="9" xfId="84" applyNumberFormat="1" applyFont="1" applyFill="1" applyBorder="1" applyAlignment="1">
      <alignment horizontal="center" vertical="center"/>
    </xf>
    <xf numFmtId="3" fontId="56" fillId="17" borderId="5" xfId="84" applyNumberFormat="1" applyFont="1" applyFill="1" applyBorder="1" applyAlignment="1">
      <alignment horizontal="center" vertical="center"/>
    </xf>
    <xf numFmtId="3" fontId="56" fillId="17" borderId="4" xfId="84" applyNumberFormat="1" applyFont="1" applyFill="1" applyBorder="1" applyAlignment="1">
      <alignment horizontal="center" vertical="center"/>
    </xf>
    <xf numFmtId="171" fontId="52" fillId="17" borderId="5" xfId="83" applyNumberFormat="1" applyFont="1" applyFill="1" applyBorder="1" applyAlignment="1">
      <alignment horizontal="center" vertical="center"/>
    </xf>
    <xf numFmtId="3" fontId="37" fillId="4" borderId="14" xfId="0" applyNumberFormat="1" applyFont="1" applyFill="1" applyBorder="1" applyAlignment="1">
      <alignment vertical="center"/>
    </xf>
    <xf numFmtId="3" fontId="37" fillId="4" borderId="12" xfId="0" applyNumberFormat="1" applyFont="1" applyFill="1" applyBorder="1" applyAlignment="1">
      <alignment vertical="center"/>
    </xf>
    <xf numFmtId="44" fontId="52" fillId="16" borderId="5" xfId="83" applyNumberFormat="1" applyFont="1" applyFill="1" applyBorder="1" applyAlignment="1">
      <alignment horizontal="center" vertical="center"/>
    </xf>
    <xf numFmtId="3" fontId="23" fillId="4" borderId="38" xfId="0" applyNumberFormat="1" applyFont="1" applyFill="1" applyBorder="1" applyAlignment="1">
      <alignment vertical="center"/>
    </xf>
    <xf numFmtId="3" fontId="23" fillId="4" borderId="35" xfId="0" applyNumberFormat="1" applyFont="1" applyFill="1" applyBorder="1" applyAlignment="1">
      <alignment vertical="center"/>
    </xf>
    <xf numFmtId="3" fontId="23" fillId="4" borderId="35" xfId="0" applyNumberFormat="1" applyFont="1" applyFill="1" applyBorder="1" applyAlignment="1">
      <alignment horizontal="center" vertical="center"/>
    </xf>
    <xf numFmtId="3" fontId="23" fillId="4" borderId="45" xfId="0" applyNumberFormat="1" applyFont="1" applyFill="1" applyBorder="1" applyAlignment="1">
      <alignment vertical="center"/>
    </xf>
    <xf numFmtId="3" fontId="37" fillId="4" borderId="20" xfId="0" applyNumberFormat="1" applyFont="1" applyFill="1" applyBorder="1" applyAlignment="1">
      <alignment vertical="center"/>
    </xf>
    <xf numFmtId="3" fontId="37" fillId="4" borderId="35" xfId="0" applyNumberFormat="1" applyFont="1" applyFill="1" applyBorder="1" applyAlignment="1">
      <alignment vertical="center"/>
    </xf>
    <xf numFmtId="44" fontId="23" fillId="4" borderId="35" xfId="0" applyNumberFormat="1" applyFont="1" applyFill="1" applyBorder="1" applyAlignment="1">
      <alignment vertical="center"/>
    </xf>
    <xf numFmtId="3" fontId="23" fillId="4" borderId="20" xfId="0" applyNumberFormat="1" applyFont="1" applyFill="1" applyBorder="1" applyAlignment="1">
      <alignment vertical="center"/>
    </xf>
    <xf numFmtId="3" fontId="50" fillId="6" borderId="0" xfId="0" applyNumberFormat="1" applyFont="1" applyFill="1" applyAlignment="1">
      <alignment vertical="center" wrapText="1"/>
    </xf>
    <xf numFmtId="3" fontId="50" fillId="6" borderId="0" xfId="0" applyNumberFormat="1" applyFont="1" applyFill="1" applyAlignment="1">
      <alignment horizontal="center" vertical="center" wrapText="1"/>
    </xf>
    <xf numFmtId="3" fontId="50" fillId="6" borderId="0" xfId="0" applyNumberFormat="1" applyFont="1" applyFill="1" applyAlignment="1">
      <alignment horizontal="left" vertical="center" wrapText="1"/>
    </xf>
    <xf numFmtId="44" fontId="50" fillId="6" borderId="0" xfId="0" applyNumberFormat="1" applyFont="1" applyFill="1" applyAlignment="1">
      <alignment horizontal="left" vertical="center" wrapText="1"/>
    </xf>
    <xf numFmtId="2" fontId="12" fillId="3" borderId="9" xfId="75" quotePrefix="1" applyNumberFormat="1" applyFill="1" applyBorder="1" applyAlignment="1">
      <alignment vertical="center"/>
    </xf>
    <xf numFmtId="3" fontId="12" fillId="3" borderId="4" xfId="75" applyNumberFormat="1" applyFill="1" applyBorder="1" applyAlignment="1">
      <alignment vertical="center"/>
    </xf>
    <xf numFmtId="0" fontId="52" fillId="16" borderId="17" xfId="83" applyNumberFormat="1" applyFont="1" applyFill="1" applyBorder="1" applyAlignment="1">
      <alignment horizontal="center" vertical="center"/>
    </xf>
    <xf numFmtId="3" fontId="12" fillId="3" borderId="0" xfId="75" applyNumberFormat="1" applyFill="1"/>
    <xf numFmtId="169" fontId="3" fillId="0" borderId="1" xfId="88" applyNumberFormat="1" applyFont="1" applyBorder="1" applyAlignment="1">
      <alignment horizontal="right" vertical="center"/>
    </xf>
    <xf numFmtId="3" fontId="50" fillId="6" borderId="50" xfId="75" applyNumberFormat="1" applyFont="1" applyFill="1" applyBorder="1" applyAlignment="1">
      <alignment horizontal="left" vertical="center"/>
    </xf>
    <xf numFmtId="3" fontId="50" fillId="6" borderId="21" xfId="75" applyNumberFormat="1" applyFont="1" applyFill="1" applyBorder="1" applyAlignment="1">
      <alignment horizontal="left" vertical="center"/>
    </xf>
    <xf numFmtId="3" fontId="50" fillId="6" borderId="21" xfId="75" applyNumberFormat="1" applyFont="1" applyFill="1" applyBorder="1" applyAlignment="1">
      <alignment vertical="center"/>
    </xf>
    <xf numFmtId="3" fontId="50" fillId="6" borderId="21" xfId="16" applyNumberFormat="1" applyFont="1" applyFill="1" applyBorder="1" applyAlignment="1">
      <alignment horizontal="left" vertical="center"/>
    </xf>
    <xf numFmtId="3" fontId="50" fillId="6" borderId="21" xfId="16" applyNumberFormat="1" applyFont="1" applyFill="1" applyBorder="1" applyAlignment="1">
      <alignment horizontal="center" vertical="center"/>
    </xf>
    <xf numFmtId="3" fontId="50" fillId="6" borderId="21" xfId="75" applyNumberFormat="1" applyFont="1" applyFill="1" applyBorder="1" applyAlignment="1">
      <alignment horizontal="left" vertical="center" wrapText="1"/>
    </xf>
    <xf numFmtId="3" fontId="50" fillId="6" borderId="21" xfId="75" applyNumberFormat="1" applyFont="1" applyFill="1" applyBorder="1" applyAlignment="1">
      <alignment horizontal="center" vertical="center" wrapText="1"/>
    </xf>
    <xf numFmtId="3" fontId="50" fillId="6" borderId="21" xfId="12" applyNumberFormat="1" applyFont="1" applyFill="1" applyBorder="1" applyAlignment="1">
      <alignment horizontal="center" vertical="center" wrapText="1"/>
    </xf>
    <xf numFmtId="3" fontId="50" fillId="6" borderId="51" xfId="75" applyNumberFormat="1" applyFont="1" applyFill="1" applyBorder="1" applyAlignment="1">
      <alignment horizontal="left" vertical="center" wrapText="1"/>
    </xf>
    <xf numFmtId="3" fontId="12" fillId="0" borderId="53" xfId="0" applyNumberFormat="1" applyFont="1" applyBorder="1" applyAlignment="1">
      <alignment horizontal="center" vertical="center"/>
    </xf>
    <xf numFmtId="3" fontId="12" fillId="0" borderId="52" xfId="0" applyNumberFormat="1" applyFont="1" applyBorder="1" applyAlignment="1">
      <alignment horizontal="left" vertical="center" wrapText="1"/>
    </xf>
    <xf numFmtId="3" fontId="12" fillId="3" borderId="7" xfId="12" applyNumberFormat="1" applyFill="1" applyBorder="1" applyAlignment="1">
      <alignment horizontal="center" vertical="center" wrapText="1"/>
    </xf>
    <xf numFmtId="3" fontId="12" fillId="3" borderId="7" xfId="75" applyNumberFormat="1" applyFill="1" applyBorder="1" applyAlignment="1">
      <alignment horizontal="center" vertical="center" wrapText="1"/>
    </xf>
    <xf numFmtId="3" fontId="12" fillId="3" borderId="7" xfId="0" applyNumberFormat="1" applyFont="1" applyFill="1" applyBorder="1" applyAlignment="1">
      <alignment horizontal="center" vertical="center"/>
    </xf>
    <xf numFmtId="3" fontId="12" fillId="3" borderId="7" xfId="75" applyNumberFormat="1" applyFill="1" applyBorder="1" applyAlignment="1">
      <alignment horizontal="center" vertical="center"/>
    </xf>
    <xf numFmtId="3" fontId="12" fillId="3" borderId="8" xfId="0" applyNumberFormat="1" applyFont="1" applyFill="1" applyBorder="1" applyAlignment="1">
      <alignment horizontal="left" vertical="center" wrapText="1"/>
    </xf>
    <xf numFmtId="3" fontId="12" fillId="3" borderId="23" xfId="12" applyNumberFormat="1" applyFill="1" applyBorder="1" applyAlignment="1">
      <alignment horizontal="center" vertical="center" wrapText="1"/>
    </xf>
    <xf numFmtId="3" fontId="12" fillId="3" borderId="0" xfId="0" applyNumberFormat="1" applyFont="1" applyFill="1" applyAlignment="1">
      <alignment horizontal="center" vertical="center" wrapText="1"/>
    </xf>
    <xf numFmtId="3" fontId="12" fillId="3" borderId="0" xfId="0" applyNumberFormat="1" applyFont="1" applyFill="1" applyAlignment="1">
      <alignment horizontal="left" vertical="center" wrapText="1"/>
    </xf>
    <xf numFmtId="3" fontId="12" fillId="3" borderId="6" xfId="0" quotePrefix="1" applyNumberFormat="1" applyFont="1" applyFill="1" applyBorder="1" applyAlignment="1">
      <alignment vertical="center"/>
    </xf>
    <xf numFmtId="3" fontId="12" fillId="3" borderId="7" xfId="0" applyNumberFormat="1" applyFont="1" applyFill="1" applyBorder="1" applyAlignment="1">
      <alignment vertical="center"/>
    </xf>
    <xf numFmtId="0" fontId="12" fillId="3" borderId="54" xfId="82" applyFill="1" applyBorder="1" applyAlignment="1">
      <alignment horizontal="left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23" fillId="4" borderId="55" xfId="0" applyNumberFormat="1" applyFont="1" applyFill="1" applyBorder="1" applyAlignment="1">
      <alignment vertical="center"/>
    </xf>
    <xf numFmtId="3" fontId="23" fillId="4" borderId="56" xfId="0" applyNumberFormat="1" applyFont="1" applyFill="1" applyBorder="1" applyAlignment="1">
      <alignment vertical="center"/>
    </xf>
    <xf numFmtId="3" fontId="23" fillId="4" borderId="56" xfId="0" applyNumberFormat="1" applyFont="1" applyFill="1" applyBorder="1" applyAlignment="1">
      <alignment horizontal="left" vertical="center"/>
    </xf>
    <xf numFmtId="3" fontId="23" fillId="4" borderId="56" xfId="0" applyNumberFormat="1" applyFont="1" applyFill="1" applyBorder="1" applyAlignment="1">
      <alignment horizontal="center" vertical="center"/>
    </xf>
    <xf numFmtId="3" fontId="12" fillId="3" borderId="9" xfId="0" quotePrefix="1" applyNumberFormat="1" applyFont="1" applyFill="1" applyBorder="1" applyAlignment="1">
      <alignment vertical="center"/>
    </xf>
    <xf numFmtId="3" fontId="12" fillId="3" borderId="4" xfId="0" applyNumberFormat="1" applyFont="1" applyFill="1" applyBorder="1" applyAlignment="1">
      <alignment vertical="center"/>
    </xf>
    <xf numFmtId="0" fontId="12" fillId="3" borderId="57" xfId="82" applyFill="1" applyBorder="1" applyAlignment="1">
      <alignment horizontal="left" vertical="center" wrapText="1"/>
    </xf>
    <xf numFmtId="0" fontId="12" fillId="0" borderId="57" xfId="82" applyBorder="1" applyAlignment="1">
      <alignment horizontal="left" vertical="center" wrapText="1"/>
    </xf>
    <xf numFmtId="0" fontId="12" fillId="0" borderId="57" xfId="82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12" fillId="0" borderId="21" xfId="82" applyBorder="1" applyAlignment="1">
      <alignment horizontal="left" vertical="center" wrapText="1"/>
    </xf>
    <xf numFmtId="3" fontId="12" fillId="0" borderId="21" xfId="0" applyNumberFormat="1" applyFont="1" applyBorder="1" applyAlignment="1">
      <alignment horizontal="center" vertical="center" wrapText="1"/>
    </xf>
    <xf numFmtId="0" fontId="12" fillId="3" borderId="57" xfId="82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vertical="center"/>
    </xf>
    <xf numFmtId="3" fontId="12" fillId="0" borderId="21" xfId="0" applyNumberFormat="1" applyFont="1" applyBorder="1" applyAlignment="1">
      <alignment horizontal="center" vertical="center"/>
    </xf>
    <xf numFmtId="3" fontId="51" fillId="17" borderId="9" xfId="0" quotePrefix="1" applyNumberFormat="1" applyFont="1" applyFill="1" applyBorder="1" applyAlignment="1">
      <alignment vertical="center"/>
    </xf>
    <xf numFmtId="3" fontId="57" fillId="17" borderId="4" xfId="0" applyNumberFormat="1" applyFont="1" applyFill="1" applyBorder="1" applyAlignment="1">
      <alignment vertical="center"/>
    </xf>
    <xf numFmtId="3" fontId="12" fillId="17" borderId="4" xfId="0" applyNumberFormat="1" applyFont="1" applyFill="1" applyBorder="1" applyAlignment="1">
      <alignment vertical="center"/>
    </xf>
    <xf numFmtId="0" fontId="12" fillId="17" borderId="57" xfId="82" applyFill="1" applyBorder="1" applyAlignment="1">
      <alignment horizontal="left" vertical="center" wrapText="1"/>
    </xf>
    <xf numFmtId="0" fontId="12" fillId="17" borderId="57" xfId="82" applyFill="1" applyBorder="1" applyAlignment="1">
      <alignment horizontal="center" vertical="center" wrapText="1"/>
    </xf>
    <xf numFmtId="3" fontId="12" fillId="17" borderId="4" xfId="0" applyNumberFormat="1" applyFont="1" applyFill="1" applyBorder="1" applyAlignment="1">
      <alignment horizontal="center" vertical="center" wrapText="1"/>
    </xf>
    <xf numFmtId="3" fontId="57" fillId="17" borderId="9" xfId="0" applyNumberFormat="1" applyFont="1" applyFill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3" fillId="3" borderId="57" xfId="82" applyFont="1" applyFill="1" applyBorder="1" applyAlignment="1">
      <alignment horizontal="left" vertical="center" wrapText="1"/>
    </xf>
    <xf numFmtId="3" fontId="12" fillId="0" borderId="9" xfId="0" quotePrefix="1" applyNumberFormat="1" applyFont="1" applyBorder="1" applyAlignment="1">
      <alignment vertical="center"/>
    </xf>
    <xf numFmtId="0" fontId="29" fillId="0" borderId="57" xfId="82" applyFont="1" applyBorder="1" applyAlignment="1">
      <alignment horizontal="center" vertical="center" wrapText="1"/>
    </xf>
    <xf numFmtId="3" fontId="12" fillId="0" borderId="58" xfId="0" quotePrefix="1" applyNumberFormat="1" applyFont="1" applyBorder="1" applyAlignment="1">
      <alignment vertical="center"/>
    </xf>
    <xf numFmtId="3" fontId="12" fillId="0" borderId="53" xfId="0" applyNumberFormat="1" applyFont="1" applyBorder="1" applyAlignment="1">
      <alignment vertical="center"/>
    </xf>
    <xf numFmtId="0" fontId="12" fillId="0" borderId="59" xfId="82" applyBorder="1" applyAlignment="1">
      <alignment horizontal="left" vertical="center" wrapText="1"/>
    </xf>
    <xf numFmtId="0" fontId="12" fillId="3" borderId="59" xfId="82" applyFill="1" applyBorder="1" applyAlignment="1">
      <alignment horizontal="center" vertical="center" wrapText="1"/>
    </xf>
    <xf numFmtId="0" fontId="12" fillId="3" borderId="59" xfId="82" applyFill="1" applyBorder="1" applyAlignment="1">
      <alignment horizontal="left" vertical="center" wrapText="1"/>
    </xf>
    <xf numFmtId="3" fontId="12" fillId="0" borderId="53" xfId="0" applyNumberFormat="1" applyFont="1" applyBorder="1" applyAlignment="1">
      <alignment horizontal="center" vertical="center" wrapText="1"/>
    </xf>
    <xf numFmtId="3" fontId="46" fillId="6" borderId="7" xfId="16" applyNumberFormat="1" applyFont="1" applyFill="1" applyBorder="1" applyAlignment="1">
      <alignment horizontal="center" vertical="center" wrapText="1"/>
    </xf>
    <xf numFmtId="3" fontId="46" fillId="6" borderId="7" xfId="75" applyNumberFormat="1" applyFont="1" applyFill="1" applyBorder="1" applyAlignment="1">
      <alignment horizontal="center" vertical="center" wrapText="1"/>
    </xf>
    <xf numFmtId="3" fontId="46" fillId="6" borderId="7" xfId="12" applyNumberFormat="1" applyFont="1" applyFill="1" applyBorder="1" applyAlignment="1">
      <alignment horizontal="center" vertical="center" wrapText="1"/>
    </xf>
    <xf numFmtId="3" fontId="46" fillId="6" borderId="13" xfId="16" applyNumberFormat="1" applyFont="1" applyFill="1" applyBorder="1" applyAlignment="1">
      <alignment horizontal="center" vertical="center" wrapText="1"/>
    </xf>
    <xf numFmtId="44" fontId="45" fillId="14" borderId="7" xfId="87" applyFont="1" applyFill="1" applyBorder="1" applyAlignment="1">
      <alignment horizontal="center" vertical="center" wrapText="1"/>
    </xf>
    <xf numFmtId="44" fontId="46" fillId="6" borderId="7" xfId="87" applyFont="1" applyFill="1" applyBorder="1" applyAlignment="1">
      <alignment horizontal="center" vertical="center" wrapText="1"/>
    </xf>
    <xf numFmtId="44" fontId="46" fillId="3" borderId="21" xfId="87" applyFont="1" applyFill="1" applyBorder="1" applyAlignment="1">
      <alignment horizontal="center" vertical="center" wrapText="1"/>
    </xf>
    <xf numFmtId="3" fontId="45" fillId="3" borderId="0" xfId="0" applyNumberFormat="1" applyFont="1" applyFill="1" applyAlignment="1">
      <alignment horizontal="center" vertical="center"/>
    </xf>
    <xf numFmtId="3" fontId="46" fillId="6" borderId="6" xfId="75" applyNumberFormat="1" applyFont="1" applyFill="1" applyBorder="1" applyAlignment="1">
      <alignment horizontal="center" vertical="center"/>
    </xf>
    <xf numFmtId="3" fontId="46" fillId="6" borderId="7" xfId="75" applyNumberFormat="1" applyFont="1" applyFill="1" applyBorder="1" applyAlignment="1">
      <alignment horizontal="center" vertical="center"/>
    </xf>
    <xf numFmtId="3" fontId="46" fillId="6" borderId="7" xfId="16" applyNumberFormat="1" applyFont="1" applyFill="1" applyBorder="1" applyAlignment="1">
      <alignment horizontal="center" vertical="center"/>
    </xf>
    <xf numFmtId="3" fontId="46" fillId="6" borderId="8" xfId="75" applyNumberFormat="1" applyFont="1" applyFill="1" applyBorder="1" applyAlignment="1">
      <alignment horizontal="center" vertical="center" wrapText="1"/>
    </xf>
    <xf numFmtId="3" fontId="45" fillId="3" borderId="15" xfId="75" applyNumberFormat="1" applyFont="1" applyFill="1" applyBorder="1" applyAlignment="1">
      <alignment horizontal="center" vertical="center"/>
    </xf>
    <xf numFmtId="167" fontId="40" fillId="0" borderId="0" xfId="0" applyFont="1" applyAlignment="1">
      <alignment horizontal="center" vertical="center"/>
    </xf>
    <xf numFmtId="3" fontId="45" fillId="0" borderId="0" xfId="0" applyNumberFormat="1" applyFont="1" applyAlignment="1">
      <alignment horizontal="center" vertical="center"/>
    </xf>
    <xf numFmtId="3" fontId="40" fillId="0" borderId="0" xfId="0" applyNumberFormat="1" applyFont="1" applyAlignment="1">
      <alignment horizontal="center" vertical="center"/>
    </xf>
    <xf numFmtId="3" fontId="46" fillId="6" borderId="19" xfId="16" quotePrefix="1" applyNumberFormat="1" applyFont="1" applyFill="1" applyBorder="1" applyAlignment="1">
      <alignment horizontal="center" vertical="center" wrapText="1"/>
    </xf>
    <xf numFmtId="0" fontId="53" fillId="0" borderId="0" xfId="88" applyFont="1" applyAlignment="1">
      <alignment vertical="center"/>
    </xf>
    <xf numFmtId="3" fontId="46" fillId="6" borderId="6" xfId="16" applyNumberFormat="1" applyFont="1" applyFill="1" applyBorder="1" applyAlignment="1">
      <alignment horizontal="center" vertical="center" wrapText="1"/>
    </xf>
    <xf numFmtId="1" fontId="46" fillId="6" borderId="8" xfId="12" applyNumberFormat="1" applyFont="1" applyFill="1" applyBorder="1" applyAlignment="1">
      <alignment horizontal="center" vertical="center" wrapText="1"/>
    </xf>
    <xf numFmtId="3" fontId="50" fillId="6" borderId="22" xfId="75" applyNumberFormat="1" applyFont="1" applyFill="1" applyBorder="1" applyAlignment="1">
      <alignment horizontal="left" vertical="center" wrapText="1"/>
    </xf>
    <xf numFmtId="44" fontId="23" fillId="4" borderId="11" xfId="0" applyNumberFormat="1" applyFont="1" applyFill="1" applyBorder="1" applyAlignment="1">
      <alignment vertical="center"/>
    </xf>
    <xf numFmtId="44" fontId="23" fillId="4" borderId="45" xfId="0" applyNumberFormat="1" applyFont="1" applyFill="1" applyBorder="1" applyAlignment="1">
      <alignment vertical="center"/>
    </xf>
    <xf numFmtId="3" fontId="50" fillId="6" borderId="40" xfId="0" applyNumberFormat="1" applyFont="1" applyFill="1" applyBorder="1" applyAlignment="1">
      <alignment horizontal="left" vertical="center" wrapText="1"/>
    </xf>
    <xf numFmtId="3" fontId="50" fillId="6" borderId="27" xfId="0" applyNumberFormat="1" applyFont="1" applyFill="1" applyBorder="1" applyAlignment="1">
      <alignment horizontal="left" vertical="center" wrapText="1"/>
    </xf>
    <xf numFmtId="44" fontId="50" fillId="6" borderId="41" xfId="0" applyNumberFormat="1" applyFont="1" applyFill="1" applyBorder="1" applyAlignment="1">
      <alignment horizontal="left" vertical="center" wrapText="1"/>
    </xf>
    <xf numFmtId="3" fontId="46" fillId="6" borderId="60" xfId="16" quotePrefix="1" applyNumberFormat="1" applyFont="1" applyFill="1" applyBorder="1" applyAlignment="1">
      <alignment horizontal="center" vertical="center" wrapText="1"/>
    </xf>
    <xf numFmtId="3" fontId="46" fillId="6" borderId="45" xfId="16" quotePrefix="1" applyNumberFormat="1" applyFont="1" applyFill="1" applyBorder="1" applyAlignment="1">
      <alignment horizontal="center" vertical="center" wrapText="1"/>
    </xf>
    <xf numFmtId="3" fontId="50" fillId="6" borderId="40" xfId="0" applyNumberFormat="1" applyFont="1" applyFill="1" applyBorder="1" applyAlignment="1">
      <alignment vertical="center" wrapText="1"/>
    </xf>
    <xf numFmtId="3" fontId="50" fillId="6" borderId="27" xfId="0" applyNumberFormat="1" applyFont="1" applyFill="1" applyBorder="1" applyAlignment="1">
      <alignment vertical="center" wrapText="1"/>
    </xf>
    <xf numFmtId="171" fontId="12" fillId="7" borderId="4" xfId="83" applyNumberFormat="1" applyFont="1" applyFill="1" applyBorder="1" applyAlignment="1" applyProtection="1">
      <alignment horizontal="center" vertical="center"/>
      <protection locked="0"/>
    </xf>
    <xf numFmtId="9" fontId="52" fillId="2" borderId="9" xfId="85" applyFont="1" applyFill="1" applyBorder="1" applyAlignment="1">
      <alignment horizontal="center" vertical="center"/>
    </xf>
    <xf numFmtId="44" fontId="12" fillId="7" borderId="4" xfId="87" applyFont="1" applyFill="1" applyBorder="1" applyAlignment="1" applyProtection="1">
      <alignment vertical="center"/>
      <protection locked="0"/>
    </xf>
    <xf numFmtId="44" fontId="52" fillId="2" borderId="10" xfId="87" applyFont="1" applyFill="1" applyBorder="1" applyAlignment="1">
      <alignment horizontal="center" vertical="center"/>
    </xf>
    <xf numFmtId="9" fontId="52" fillId="17" borderId="9" xfId="85" applyFont="1" applyFill="1" applyBorder="1" applyAlignment="1">
      <alignment horizontal="center" vertical="center"/>
    </xf>
    <xf numFmtId="44" fontId="12" fillId="17" borderId="4" xfId="87" applyFont="1" applyFill="1" applyBorder="1" applyAlignment="1" applyProtection="1">
      <alignment vertical="center"/>
      <protection locked="0"/>
    </xf>
    <xf numFmtId="44" fontId="52" fillId="17" borderId="10" xfId="87" applyFont="1" applyFill="1" applyBorder="1" applyAlignment="1">
      <alignment horizontal="center" vertical="center"/>
    </xf>
    <xf numFmtId="9" fontId="56" fillId="2" borderId="9" xfId="85" applyFont="1" applyFill="1" applyBorder="1" applyAlignment="1">
      <alignment horizontal="center" vertical="center"/>
    </xf>
    <xf numFmtId="44" fontId="54" fillId="16" borderId="4" xfId="87" applyFont="1" applyFill="1" applyBorder="1" applyAlignment="1" applyProtection="1">
      <alignment vertical="center"/>
      <protection locked="0"/>
    </xf>
    <xf numFmtId="9" fontId="12" fillId="0" borderId="1" xfId="0" applyNumberFormat="1" applyFont="1" applyBorder="1" applyAlignment="1">
      <alignment vertical="center"/>
    </xf>
    <xf numFmtId="44" fontId="12" fillId="0" borderId="1" xfId="0" applyNumberFormat="1" applyFont="1" applyBorder="1" applyAlignment="1">
      <alignment vertical="center"/>
    </xf>
    <xf numFmtId="9" fontId="37" fillId="3" borderId="1" xfId="85" applyFont="1" applyFill="1" applyBorder="1" applyAlignment="1" applyProtection="1">
      <alignment horizontal="right" vertical="center"/>
    </xf>
    <xf numFmtId="3" fontId="52" fillId="2" borderId="5" xfId="84" applyNumberFormat="1" applyFont="1" applyFill="1" applyBorder="1" applyAlignment="1">
      <alignment horizontal="center" vertical="center"/>
    </xf>
    <xf numFmtId="44" fontId="52" fillId="2" borderId="4" xfId="87" applyFont="1" applyFill="1" applyBorder="1" applyAlignment="1">
      <alignment horizontal="center" vertical="center"/>
    </xf>
    <xf numFmtId="3" fontId="52" fillId="17" borderId="5" xfId="84" applyNumberFormat="1" applyFont="1" applyFill="1" applyBorder="1" applyAlignment="1">
      <alignment horizontal="center" vertical="center"/>
    </xf>
    <xf numFmtId="44" fontId="52" fillId="17" borderId="4" xfId="87" applyFont="1" applyFill="1" applyBorder="1" applyAlignment="1">
      <alignment horizontal="center" vertical="center"/>
    </xf>
    <xf numFmtId="169" fontId="52" fillId="16" borderId="17" xfId="83" applyNumberFormat="1" applyFont="1" applyFill="1" applyBorder="1" applyAlignment="1">
      <alignment horizontal="center" vertical="center"/>
    </xf>
    <xf numFmtId="44" fontId="56" fillId="16" borderId="5" xfId="96" applyFont="1" applyFill="1" applyBorder="1" applyAlignment="1">
      <alignment horizontal="center" vertical="center"/>
    </xf>
    <xf numFmtId="44" fontId="12" fillId="7" borderId="4" xfId="96" applyFont="1" applyFill="1" applyBorder="1" applyAlignment="1" applyProtection="1">
      <alignment vertical="center"/>
      <protection locked="0"/>
    </xf>
    <xf numFmtId="44" fontId="52" fillId="16" borderId="4" xfId="96" applyFont="1" applyFill="1" applyBorder="1" applyAlignment="1">
      <alignment horizontal="center" vertical="center"/>
    </xf>
    <xf numFmtId="44" fontId="12" fillId="2" borderId="29" xfId="90" applyFont="1" applyFill="1" applyBorder="1" applyAlignment="1">
      <alignment horizontal="center"/>
    </xf>
    <xf numFmtId="44" fontId="12" fillId="2" borderId="32" xfId="90" applyFont="1" applyFill="1" applyBorder="1"/>
    <xf numFmtId="44" fontId="12" fillId="2" borderId="29" xfId="90" applyFont="1" applyFill="1" applyBorder="1"/>
    <xf numFmtId="44" fontId="12" fillId="2" borderId="33" xfId="90" applyFont="1" applyFill="1" applyBorder="1"/>
    <xf numFmtId="167" fontId="12" fillId="0" borderId="0" xfId="12"/>
    <xf numFmtId="167" fontId="12" fillId="0" borderId="0" xfId="12" applyAlignment="1">
      <alignment horizontal="center"/>
    </xf>
    <xf numFmtId="0" fontId="58" fillId="6" borderId="2" xfId="5" applyFont="1" applyFill="1" applyBorder="1" applyAlignment="1">
      <alignment horizontal="center" vertical="center" wrapText="1"/>
    </xf>
    <xf numFmtId="167" fontId="12" fillId="0" borderId="0" xfId="12" applyAlignment="1">
      <alignment vertical="center"/>
    </xf>
    <xf numFmtId="0" fontId="35" fillId="3" borderId="2" xfId="5" applyFont="1" applyFill="1" applyBorder="1" applyAlignment="1">
      <alignment horizontal="center" vertical="center" wrapText="1"/>
    </xf>
    <xf numFmtId="44" fontId="45" fillId="2" borderId="1" xfId="86" applyNumberFormat="1" applyFont="1" applyFill="1" applyBorder="1" applyAlignment="1">
      <alignment horizontal="right" vertical="center" wrapText="1"/>
    </xf>
    <xf numFmtId="44" fontId="45" fillId="2" borderId="3" xfId="86" applyNumberFormat="1" applyFont="1" applyFill="1" applyBorder="1" applyAlignment="1">
      <alignment horizontal="right" vertical="center" wrapText="1"/>
    </xf>
    <xf numFmtId="0" fontId="35" fillId="3" borderId="14" xfId="5" applyFont="1" applyFill="1" applyBorder="1" applyAlignment="1">
      <alignment horizontal="right" vertical="center" wrapText="1" indent="1"/>
    </xf>
    <xf numFmtId="44" fontId="45" fillId="0" borderId="14" xfId="86" applyNumberFormat="1" applyFont="1" applyFill="1" applyBorder="1" applyAlignment="1">
      <alignment horizontal="right" vertical="center" wrapText="1"/>
    </xf>
    <xf numFmtId="44" fontId="45" fillId="3" borderId="14" xfId="86" applyNumberFormat="1" applyFont="1" applyFill="1" applyBorder="1" applyAlignment="1">
      <alignment horizontal="right" vertical="center" wrapText="1"/>
    </xf>
    <xf numFmtId="44" fontId="45" fillId="3" borderId="42" xfId="86" applyNumberFormat="1" applyFont="1" applyFill="1" applyBorder="1" applyAlignment="1">
      <alignment horizontal="right" vertical="center" wrapText="1"/>
    </xf>
    <xf numFmtId="44" fontId="45" fillId="15" borderId="42" xfId="86" applyNumberFormat="1" applyFont="1" applyFill="1" applyBorder="1" applyAlignment="1">
      <alignment horizontal="right" vertical="center" wrapText="1"/>
    </xf>
    <xf numFmtId="44" fontId="52" fillId="3" borderId="21" xfId="87" applyFont="1" applyFill="1" applyBorder="1" applyAlignment="1">
      <alignment horizontal="center" vertical="center"/>
    </xf>
    <xf numFmtId="167" fontId="12" fillId="0" borderId="0" xfId="0" applyFont="1" applyAlignment="1">
      <alignment vertical="center"/>
    </xf>
    <xf numFmtId="3" fontId="0" fillId="0" borderId="0" xfId="0" applyNumberFormat="1"/>
    <xf numFmtId="3" fontId="0" fillId="0" borderId="10" xfId="0" applyNumberFormat="1" applyBorder="1" applyAlignment="1">
      <alignment horizontal="left" vertical="center" wrapText="1"/>
    </xf>
    <xf numFmtId="3" fontId="0" fillId="0" borderId="4" xfId="0" applyNumberFormat="1" applyBorder="1" applyAlignment="1">
      <alignment horizontal="center" vertical="center"/>
    </xf>
    <xf numFmtId="0" fontId="0" fillId="3" borderId="57" xfId="82" applyFont="1" applyFill="1" applyBorder="1" applyAlignment="1">
      <alignment horizontal="center" vertical="center" wrapText="1"/>
    </xf>
    <xf numFmtId="3" fontId="57" fillId="17" borderId="9" xfId="0" quotePrefix="1" applyNumberFormat="1" applyFont="1" applyFill="1" applyBorder="1" applyAlignment="1">
      <alignment vertical="center"/>
    </xf>
    <xf numFmtId="0" fontId="12" fillId="3" borderId="57" xfId="82" applyFont="1" applyFill="1" applyBorder="1" applyAlignment="1">
      <alignment horizontal="center" vertical="center" wrapText="1"/>
    </xf>
    <xf numFmtId="9" fontId="37" fillId="0" borderId="42" xfId="89" applyFont="1" applyFill="1" applyBorder="1" applyAlignment="1">
      <alignment vertical="center"/>
    </xf>
    <xf numFmtId="9" fontId="12" fillId="13" borderId="0" xfId="89" applyFont="1" applyFill="1" applyBorder="1" applyAlignment="1" applyProtection="1">
      <alignment vertical="center" wrapText="1"/>
    </xf>
    <xf numFmtId="3" fontId="12" fillId="0" borderId="39" xfId="0" applyNumberFormat="1" applyFont="1" applyBorder="1" applyAlignment="1"/>
    <xf numFmtId="3" fontId="12" fillId="0" borderId="40" xfId="0" applyNumberFormat="1" applyFont="1" applyBorder="1" applyAlignment="1"/>
    <xf numFmtId="3" fontId="12" fillId="0" borderId="27" xfId="0" applyNumberFormat="1" applyFont="1" applyBorder="1" applyAlignment="1"/>
    <xf numFmtId="3" fontId="12" fillId="0" borderId="41" xfId="0" applyNumberFormat="1" applyFont="1" applyBorder="1" applyAlignment="1"/>
    <xf numFmtId="3" fontId="12" fillId="0" borderId="20" xfId="0" applyNumberFormat="1" applyFont="1" applyBorder="1" applyAlignment="1"/>
    <xf numFmtId="9" fontId="37" fillId="0" borderId="42" xfId="85" applyFont="1" applyFill="1" applyBorder="1" applyAlignment="1">
      <alignment horizontal="right" vertical="center"/>
    </xf>
    <xf numFmtId="3" fontId="12" fillId="0" borderId="38" xfId="0" applyNumberFormat="1" applyFont="1" applyBorder="1" applyAlignment="1"/>
    <xf numFmtId="44" fontId="12" fillId="17" borderId="4" xfId="87" applyFont="1" applyFill="1" applyBorder="1" applyAlignment="1" applyProtection="1">
      <alignment vertical="center"/>
    </xf>
    <xf numFmtId="3" fontId="23" fillId="4" borderId="14" xfId="0" applyNumberFormat="1" applyFont="1" applyFill="1" applyBorder="1" applyAlignment="1" applyProtection="1">
      <alignment vertical="center"/>
    </xf>
    <xf numFmtId="3" fontId="23" fillId="4" borderId="12" xfId="0" applyNumberFormat="1" applyFont="1" applyFill="1" applyBorder="1" applyAlignment="1" applyProtection="1">
      <alignment vertical="center"/>
    </xf>
    <xf numFmtId="44" fontId="52" fillId="16" borderId="4" xfId="96" applyFont="1" applyFill="1" applyBorder="1" applyAlignment="1" applyProtection="1">
      <alignment horizontal="center" vertical="center"/>
    </xf>
    <xf numFmtId="44" fontId="56" fillId="16" borderId="5" xfId="96" applyFont="1" applyFill="1" applyBorder="1" applyAlignment="1" applyProtection="1">
      <alignment horizontal="center" vertical="center"/>
    </xf>
    <xf numFmtId="44" fontId="54" fillId="16" borderId="4" xfId="87" applyFont="1" applyFill="1" applyBorder="1" applyAlignment="1" applyProtection="1">
      <alignment vertical="center"/>
    </xf>
    <xf numFmtId="3" fontId="23" fillId="4" borderId="35" xfId="0" applyNumberFormat="1" applyFont="1" applyFill="1" applyBorder="1" applyAlignment="1" applyProtection="1">
      <alignment vertical="center"/>
    </xf>
    <xf numFmtId="3" fontId="50" fillId="6" borderId="27" xfId="0" applyNumberFormat="1" applyFont="1" applyFill="1" applyBorder="1" applyAlignment="1" applyProtection="1">
      <alignment horizontal="left" vertical="center" wrapText="1"/>
    </xf>
    <xf numFmtId="3" fontId="12" fillId="0" borderId="0" xfId="0" applyNumberFormat="1" applyFont="1" applyAlignment="1" applyProtection="1">
      <alignment vertical="center"/>
    </xf>
    <xf numFmtId="44" fontId="45" fillId="14" borderId="7" xfId="87" applyFont="1" applyFill="1" applyBorder="1" applyAlignment="1" applyProtection="1">
      <alignment horizontal="center" vertical="center" wrapText="1"/>
    </xf>
    <xf numFmtId="169" fontId="52" fillId="16" borderId="17" xfId="83" applyNumberFormat="1" applyFont="1" applyFill="1" applyBorder="1" applyAlignment="1" applyProtection="1">
      <alignment horizontal="center" vertical="center"/>
    </xf>
    <xf numFmtId="3" fontId="50" fillId="6" borderId="27" xfId="0" applyNumberFormat="1" applyFont="1" applyFill="1" applyBorder="1" applyAlignment="1" applyProtection="1">
      <alignment vertical="center" wrapText="1"/>
    </xf>
    <xf numFmtId="3" fontId="52" fillId="17" borderId="5" xfId="84" applyNumberFormat="1" applyFont="1" applyFill="1" applyBorder="1" applyAlignment="1" applyProtection="1">
      <alignment horizontal="center" vertical="center"/>
    </xf>
    <xf numFmtId="44" fontId="52" fillId="17" borderId="4" xfId="87" applyFont="1" applyFill="1" applyBorder="1" applyAlignment="1" applyProtection="1">
      <alignment horizontal="center" vertical="center"/>
    </xf>
    <xf numFmtId="170" fontId="12" fillId="7" borderId="29" xfId="90" applyNumberFormat="1" applyFont="1" applyFill="1" applyBorder="1" applyAlignment="1" applyProtection="1">
      <alignment horizontal="center"/>
      <protection locked="0"/>
    </xf>
    <xf numFmtId="44" fontId="12" fillId="7" borderId="29" xfId="90" applyFont="1" applyFill="1" applyBorder="1" applyAlignment="1" applyProtection="1">
      <alignment horizontal="center"/>
      <protection locked="0"/>
    </xf>
    <xf numFmtId="44" fontId="12" fillId="7" borderId="32" xfId="90" applyFont="1" applyFill="1" applyBorder="1" applyProtection="1">
      <protection locked="0"/>
    </xf>
    <xf numFmtId="44" fontId="12" fillId="7" borderId="29" xfId="90" applyFont="1" applyFill="1" applyBorder="1" applyProtection="1">
      <protection locked="0"/>
    </xf>
    <xf numFmtId="44" fontId="12" fillId="7" borderId="33" xfId="90" applyFont="1" applyFill="1" applyBorder="1" applyProtection="1">
      <protection locked="0"/>
    </xf>
    <xf numFmtId="170" fontId="12" fillId="7" borderId="33" xfId="90" applyNumberFormat="1" applyFont="1" applyFill="1" applyBorder="1" applyAlignment="1" applyProtection="1">
      <alignment horizontal="center"/>
      <protection locked="0"/>
    </xf>
    <xf numFmtId="167" fontId="42" fillId="0" borderId="39" xfId="75" applyFont="1" applyBorder="1" applyAlignment="1">
      <alignment horizontal="left" vertical="center" wrapText="1"/>
    </xf>
    <xf numFmtId="167" fontId="42" fillId="0" borderId="41" xfId="75" applyFont="1" applyBorder="1" applyAlignment="1">
      <alignment horizontal="left" vertical="center" wrapText="1"/>
    </xf>
    <xf numFmtId="0" fontId="59" fillId="15" borderId="40" xfId="5" applyFont="1" applyFill="1" applyBorder="1" applyAlignment="1">
      <alignment horizontal="right" vertical="center" wrapText="1" indent="1"/>
    </xf>
    <xf numFmtId="0" fontId="59" fillId="15" borderId="41" xfId="5" applyFont="1" applyFill="1" applyBorder="1" applyAlignment="1">
      <alignment horizontal="right" vertical="center" wrapText="1" indent="1"/>
    </xf>
    <xf numFmtId="0" fontId="58" fillId="6" borderId="38" xfId="5" applyFont="1" applyFill="1" applyBorder="1" applyAlignment="1">
      <alignment horizontal="left" vertical="center" wrapText="1"/>
    </xf>
    <xf numFmtId="0" fontId="58" fillId="6" borderId="39" xfId="5" applyFont="1" applyFill="1" applyBorder="1" applyAlignment="1">
      <alignment horizontal="left" vertical="center" wrapText="1"/>
    </xf>
    <xf numFmtId="0" fontId="35" fillId="3" borderId="2" xfId="5" applyFont="1" applyFill="1" applyBorder="1" applyAlignment="1">
      <alignment horizontal="right" vertical="center" wrapText="1" indent="1"/>
    </xf>
    <xf numFmtId="0" fontId="35" fillId="3" borderId="43" xfId="5" applyFont="1" applyFill="1" applyBorder="1" applyAlignment="1">
      <alignment horizontal="right" vertical="center" wrapText="1" indent="1"/>
    </xf>
    <xf numFmtId="0" fontId="35" fillId="3" borderId="38" xfId="5" applyFont="1" applyFill="1" applyBorder="1" applyAlignment="1">
      <alignment horizontal="right" vertical="center" wrapText="1" indent="1"/>
    </xf>
    <xf numFmtId="0" fontId="35" fillId="3" borderId="39" xfId="5" applyFont="1" applyFill="1" applyBorder="1" applyAlignment="1">
      <alignment horizontal="right" vertical="center" wrapText="1" indent="1"/>
    </xf>
    <xf numFmtId="0" fontId="58" fillId="6" borderId="40" xfId="5" applyFont="1" applyFill="1" applyBorder="1" applyAlignment="1">
      <alignment horizontal="left" vertical="center" wrapText="1"/>
    </xf>
    <xf numFmtId="0" fontId="37" fillId="3" borderId="2" xfId="93" applyFont="1" applyFill="1" applyBorder="1" applyAlignment="1">
      <alignment horizontal="right" vertical="center"/>
    </xf>
    <xf numFmtId="0" fontId="37" fillId="3" borderId="14" xfId="93" applyFont="1" applyFill="1" applyBorder="1" applyAlignment="1">
      <alignment horizontal="right" vertical="center"/>
    </xf>
    <xf numFmtId="0" fontId="37" fillId="3" borderId="43" xfId="93" applyFont="1" applyFill="1" applyBorder="1" applyAlignment="1">
      <alignment horizontal="right" vertical="center"/>
    </xf>
    <xf numFmtId="9" fontId="12" fillId="13" borderId="0" xfId="89" applyFont="1" applyFill="1" applyBorder="1" applyAlignment="1" applyProtection="1">
      <alignment horizontal="left" vertical="center" wrapText="1"/>
    </xf>
    <xf numFmtId="9" fontId="12" fillId="13" borderId="27" xfId="89" applyFont="1" applyFill="1" applyBorder="1" applyAlignment="1" applyProtection="1">
      <alignment horizontal="left" vertical="center" wrapText="1"/>
    </xf>
    <xf numFmtId="0" fontId="37" fillId="3" borderId="68" xfId="93" applyFont="1" applyFill="1" applyBorder="1" applyAlignment="1">
      <alignment horizontal="center" vertical="center"/>
    </xf>
    <xf numFmtId="0" fontId="37" fillId="3" borderId="0" xfId="93" applyFont="1" applyFill="1" applyBorder="1" applyAlignment="1">
      <alignment horizontal="center" vertical="center"/>
    </xf>
    <xf numFmtId="3" fontId="23" fillId="0" borderId="2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0" fontId="37" fillId="0" borderId="2" xfId="88" applyFont="1" applyBorder="1" applyAlignment="1">
      <alignment horizontal="right" vertical="center"/>
    </xf>
    <xf numFmtId="0" fontId="37" fillId="0" borderId="14" xfId="88" applyFont="1" applyBorder="1" applyAlignment="1">
      <alignment horizontal="right" vertical="center"/>
    </xf>
    <xf numFmtId="0" fontId="37" fillId="0" borderId="43" xfId="88" applyFont="1" applyBorder="1" applyAlignment="1">
      <alignment horizontal="right" vertical="center"/>
    </xf>
    <xf numFmtId="3" fontId="12" fillId="0" borderId="65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3" fontId="12" fillId="0" borderId="65" xfId="0" applyNumberFormat="1" applyFont="1" applyBorder="1" applyAlignment="1">
      <alignment horizontal="center" vertical="center" wrapText="1"/>
    </xf>
    <xf numFmtId="3" fontId="12" fillId="0" borderId="23" xfId="0" applyNumberFormat="1" applyFont="1" applyBorder="1" applyAlignment="1">
      <alignment horizontal="center" vertical="center" wrapText="1"/>
    </xf>
    <xf numFmtId="3" fontId="12" fillId="3" borderId="19" xfId="0" applyNumberFormat="1" applyFont="1" applyFill="1" applyBorder="1" applyAlignment="1">
      <alignment horizontal="left" vertical="center"/>
    </xf>
    <xf numFmtId="3" fontId="12" fillId="3" borderId="21" xfId="0" applyNumberFormat="1" applyFont="1" applyFill="1" applyBorder="1" applyAlignment="1">
      <alignment horizontal="left" vertical="center"/>
    </xf>
    <xf numFmtId="3" fontId="12" fillId="3" borderId="23" xfId="0" applyNumberFormat="1" applyFont="1" applyFill="1" applyBorder="1" applyAlignment="1">
      <alignment horizontal="left" vertical="center"/>
    </xf>
    <xf numFmtId="0" fontId="12" fillId="3" borderId="19" xfId="82" applyFill="1" applyBorder="1" applyAlignment="1">
      <alignment horizontal="left" vertical="center" wrapText="1"/>
    </xf>
    <xf numFmtId="0" fontId="12" fillId="3" borderId="21" xfId="82" applyFill="1" applyBorder="1" applyAlignment="1">
      <alignment horizontal="left" vertical="center" wrapText="1"/>
    </xf>
    <xf numFmtId="0" fontId="12" fillId="3" borderId="64" xfId="82" applyFill="1" applyBorder="1" applyAlignment="1">
      <alignment horizontal="left" vertical="center" wrapText="1"/>
    </xf>
    <xf numFmtId="0" fontId="12" fillId="3" borderId="19" xfId="82" applyFill="1" applyBorder="1" applyAlignment="1">
      <alignment horizontal="center" vertical="center" wrapText="1"/>
    </xf>
    <xf numFmtId="0" fontId="12" fillId="3" borderId="21" xfId="82" applyFill="1" applyBorder="1" applyAlignment="1">
      <alignment horizontal="center" vertical="center" wrapText="1"/>
    </xf>
    <xf numFmtId="0" fontId="12" fillId="3" borderId="64" xfId="82" applyFill="1" applyBorder="1" applyAlignment="1">
      <alignment horizontal="center" vertical="center" wrapText="1"/>
    </xf>
    <xf numFmtId="3" fontId="12" fillId="3" borderId="65" xfId="0" applyNumberFormat="1" applyFont="1" applyFill="1" applyBorder="1" applyAlignment="1">
      <alignment horizontal="left" vertical="center"/>
    </xf>
    <xf numFmtId="0" fontId="12" fillId="0" borderId="66" xfId="82" applyBorder="1" applyAlignment="1">
      <alignment horizontal="left" vertical="center" wrapText="1"/>
    </xf>
    <xf numFmtId="0" fontId="12" fillId="0" borderId="64" xfId="82" applyBorder="1" applyAlignment="1">
      <alignment horizontal="left" vertical="center" wrapText="1"/>
    </xf>
    <xf numFmtId="0" fontId="12" fillId="0" borderId="66" xfId="82" applyBorder="1" applyAlignment="1">
      <alignment horizontal="center" vertical="center" wrapText="1"/>
    </xf>
    <xf numFmtId="0" fontId="12" fillId="0" borderId="64" xfId="82" applyBorder="1" applyAlignment="1">
      <alignment horizontal="center" vertical="center" wrapText="1"/>
    </xf>
    <xf numFmtId="3" fontId="12" fillId="0" borderId="38" xfId="0" applyNumberFormat="1" applyFont="1" applyBorder="1" applyAlignment="1">
      <alignment horizontal="center"/>
    </xf>
    <xf numFmtId="3" fontId="12" fillId="0" borderId="20" xfId="0" applyNumberFormat="1" applyFont="1" applyBorder="1" applyAlignment="1">
      <alignment horizontal="center"/>
    </xf>
    <xf numFmtId="3" fontId="12" fillId="0" borderId="39" xfId="0" applyNumberFormat="1" applyFont="1" applyBorder="1" applyAlignment="1">
      <alignment horizontal="center"/>
    </xf>
    <xf numFmtId="3" fontId="12" fillId="0" borderId="40" xfId="0" applyNumberFormat="1" applyFont="1" applyBorder="1" applyAlignment="1">
      <alignment horizontal="center"/>
    </xf>
    <xf numFmtId="3" fontId="12" fillId="0" borderId="27" xfId="0" applyNumberFormat="1" applyFont="1" applyBorder="1" applyAlignment="1">
      <alignment horizontal="center"/>
    </xf>
    <xf numFmtId="3" fontId="12" fillId="0" borderId="41" xfId="0" applyNumberFormat="1" applyFont="1" applyBorder="1" applyAlignment="1">
      <alignment horizontal="center"/>
    </xf>
    <xf numFmtId="3" fontId="56" fillId="16" borderId="65" xfId="84" applyNumberFormat="1" applyFont="1" applyFill="1" applyBorder="1" applyAlignment="1">
      <alignment horizontal="center" vertical="center"/>
    </xf>
    <xf numFmtId="3" fontId="56" fillId="16" borderId="23" xfId="84" applyNumberFormat="1" applyFont="1" applyFill="1" applyBorder="1" applyAlignment="1">
      <alignment horizontal="center" vertical="center"/>
    </xf>
    <xf numFmtId="3" fontId="52" fillId="2" borderId="67" xfId="84" applyNumberFormat="1" applyFont="1" applyFill="1" applyBorder="1" applyAlignment="1">
      <alignment horizontal="center" vertical="center"/>
    </xf>
    <xf numFmtId="3" fontId="52" fillId="2" borderId="34" xfId="84" applyNumberFormat="1" applyFont="1" applyFill="1" applyBorder="1" applyAlignment="1">
      <alignment horizontal="center" vertical="center"/>
    </xf>
    <xf numFmtId="3" fontId="56" fillId="16" borderId="19" xfId="84" applyNumberFormat="1" applyFont="1" applyFill="1" applyBorder="1" applyAlignment="1">
      <alignment horizontal="center" vertical="center"/>
    </xf>
    <xf numFmtId="3" fontId="56" fillId="16" borderId="21" xfId="84" applyNumberFormat="1" applyFont="1" applyFill="1" applyBorder="1" applyAlignment="1">
      <alignment horizontal="center" vertical="center"/>
    </xf>
    <xf numFmtId="3" fontId="52" fillId="2" borderId="62" xfId="84" applyNumberFormat="1" applyFont="1" applyFill="1" applyBorder="1" applyAlignment="1">
      <alignment horizontal="center" vertical="center"/>
    </xf>
    <xf numFmtId="3" fontId="52" fillId="2" borderId="63" xfId="84" applyNumberFormat="1" applyFont="1" applyFill="1" applyBorder="1" applyAlignment="1">
      <alignment horizontal="center"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3" borderId="21" xfId="0" applyNumberFormat="1" applyFont="1" applyFill="1" applyBorder="1" applyAlignment="1">
      <alignment horizontal="center" vertical="center"/>
    </xf>
    <xf numFmtId="3" fontId="12" fillId="3" borderId="23" xfId="0" applyNumberFormat="1" applyFont="1" applyFill="1" applyBorder="1" applyAlignment="1">
      <alignment horizontal="center" vertical="center"/>
    </xf>
    <xf numFmtId="3" fontId="52" fillId="16" borderId="60" xfId="84" applyNumberFormat="1" applyFont="1" applyFill="1" applyBorder="1" applyAlignment="1">
      <alignment horizontal="center" vertical="center"/>
    </xf>
    <xf numFmtId="3" fontId="52" fillId="16" borderId="50" xfId="84" applyNumberFormat="1" applyFont="1" applyFill="1" applyBorder="1" applyAlignment="1">
      <alignment horizontal="center" vertical="center"/>
    </xf>
    <xf numFmtId="3" fontId="52" fillId="16" borderId="22" xfId="84" applyNumberFormat="1" applyFont="1" applyFill="1" applyBorder="1" applyAlignment="1">
      <alignment horizontal="center" vertical="center"/>
    </xf>
    <xf numFmtId="3" fontId="12" fillId="3" borderId="19" xfId="0" applyNumberFormat="1" applyFont="1" applyFill="1" applyBorder="1" applyAlignment="1">
      <alignment horizontal="center" vertical="center" wrapText="1"/>
    </xf>
    <xf numFmtId="3" fontId="12" fillId="3" borderId="21" xfId="0" applyNumberFormat="1" applyFont="1" applyFill="1" applyBorder="1" applyAlignment="1">
      <alignment horizontal="center" vertical="center" wrapText="1"/>
    </xf>
    <xf numFmtId="3" fontId="12" fillId="3" borderId="23" xfId="0" applyNumberFormat="1" applyFont="1" applyFill="1" applyBorder="1" applyAlignment="1">
      <alignment horizontal="center" vertical="center" wrapText="1"/>
    </xf>
    <xf numFmtId="3" fontId="12" fillId="3" borderId="65" xfId="0" applyNumberFormat="1" applyFont="1" applyFill="1" applyBorder="1" applyAlignment="1">
      <alignment horizontal="center" vertical="center"/>
    </xf>
    <xf numFmtId="3" fontId="52" fillId="16" borderId="61" xfId="84" applyNumberFormat="1" applyFont="1" applyFill="1" applyBorder="1" applyAlignment="1">
      <alignment horizontal="center" vertical="center"/>
    </xf>
    <xf numFmtId="0" fontId="37" fillId="3" borderId="1" xfId="93" applyFont="1" applyFill="1" applyBorder="1" applyAlignment="1">
      <alignment horizontal="right" vertical="center"/>
    </xf>
    <xf numFmtId="9" fontId="12" fillId="13" borderId="0" xfId="89" applyFont="1" applyFill="1" applyBorder="1" applyAlignment="1" applyProtection="1">
      <alignment horizontal="center" vertical="center" wrapText="1"/>
    </xf>
    <xf numFmtId="9" fontId="12" fillId="13" borderId="27" xfId="89" applyFont="1" applyFill="1" applyBorder="1" applyAlignment="1" applyProtection="1">
      <alignment horizontal="center" vertical="center" wrapText="1"/>
    </xf>
    <xf numFmtId="3" fontId="23" fillId="3" borderId="2" xfId="0" applyNumberFormat="1" applyFont="1" applyFill="1" applyBorder="1" applyAlignment="1">
      <alignment horizontal="right" vertical="center"/>
    </xf>
    <xf numFmtId="3" fontId="23" fillId="3" borderId="43" xfId="0" applyNumberFormat="1" applyFont="1" applyFill="1" applyBorder="1" applyAlignment="1">
      <alignment horizontal="right" vertical="center"/>
    </xf>
    <xf numFmtId="16" fontId="37" fillId="3" borderId="46" xfId="88" quotePrefix="1" applyNumberFormat="1" applyFont="1" applyFill="1" applyBorder="1" applyAlignment="1">
      <alignment horizontal="center" vertical="center"/>
    </xf>
    <xf numFmtId="0" fontId="37" fillId="3" borderId="31" xfId="88" applyFont="1" applyFill="1" applyBorder="1" applyAlignment="1">
      <alignment horizontal="center" vertical="center"/>
    </xf>
    <xf numFmtId="0" fontId="3" fillId="3" borderId="36" xfId="88" applyFont="1" applyFill="1" applyBorder="1" applyAlignment="1">
      <alignment horizontal="left" vertical="top" wrapText="1"/>
    </xf>
    <xf numFmtId="0" fontId="3" fillId="3" borderId="37" xfId="88" applyFont="1" applyFill="1" applyBorder="1" applyAlignment="1">
      <alignment horizontal="left" vertical="top" wrapText="1"/>
    </xf>
    <xf numFmtId="3" fontId="3" fillId="3" borderId="36" xfId="88" applyNumberFormat="1" applyFont="1" applyFill="1" applyBorder="1" applyAlignment="1">
      <alignment horizontal="center" vertical="center"/>
    </xf>
    <xf numFmtId="3" fontId="3" fillId="3" borderId="37" xfId="88" applyNumberFormat="1" applyFont="1" applyFill="1" applyBorder="1" applyAlignment="1">
      <alignment horizontal="center" vertical="center"/>
    </xf>
    <xf numFmtId="0" fontId="3" fillId="13" borderId="33" xfId="88" applyFont="1" applyFill="1" applyBorder="1" applyAlignment="1">
      <alignment horizontal="center" vertical="center"/>
    </xf>
    <xf numFmtId="0" fontId="3" fillId="13" borderId="32" xfId="88" applyFont="1" applyFill="1" applyBorder="1" applyAlignment="1">
      <alignment horizontal="center" vertical="center"/>
    </xf>
    <xf numFmtId="0" fontId="3" fillId="3" borderId="38" xfId="88" applyFont="1" applyFill="1" applyBorder="1" applyAlignment="1">
      <alignment horizontal="center"/>
    </xf>
    <xf numFmtId="0" fontId="3" fillId="3" borderId="20" xfId="88" applyFont="1" applyFill="1" applyBorder="1" applyAlignment="1">
      <alignment horizontal="center"/>
    </xf>
    <xf numFmtId="0" fontId="3" fillId="3" borderId="39" xfId="88" applyFont="1" applyFill="1" applyBorder="1" applyAlignment="1">
      <alignment horizontal="center"/>
    </xf>
    <xf numFmtId="0" fontId="3" fillId="3" borderId="40" xfId="88" applyFont="1" applyFill="1" applyBorder="1" applyAlignment="1">
      <alignment horizontal="center"/>
    </xf>
    <xf numFmtId="0" fontId="3" fillId="3" borderId="27" xfId="88" applyFont="1" applyFill="1" applyBorder="1" applyAlignment="1">
      <alignment horizontal="center"/>
    </xf>
    <xf numFmtId="0" fontId="3" fillId="3" borderId="41" xfId="88" applyFont="1" applyFill="1" applyBorder="1" applyAlignment="1">
      <alignment horizontal="center"/>
    </xf>
    <xf numFmtId="16" fontId="37" fillId="3" borderId="30" xfId="88" quotePrefix="1" applyNumberFormat="1" applyFont="1" applyFill="1" applyBorder="1" applyAlignment="1">
      <alignment horizontal="center" vertical="center"/>
    </xf>
    <xf numFmtId="0" fontId="3" fillId="3" borderId="33" xfId="88" applyFont="1" applyFill="1" applyBorder="1" applyAlignment="1">
      <alignment horizontal="left" vertical="top" wrapText="1"/>
    </xf>
    <xf numFmtId="0" fontId="3" fillId="3" borderId="32" xfId="88" applyFont="1" applyFill="1" applyBorder="1" applyAlignment="1">
      <alignment horizontal="left" vertical="top"/>
    </xf>
    <xf numFmtId="3" fontId="3" fillId="3" borderId="29" xfId="88" applyNumberFormat="1" applyFont="1" applyFill="1" applyBorder="1" applyAlignment="1">
      <alignment horizontal="center" vertical="center"/>
    </xf>
    <xf numFmtId="3" fontId="3" fillId="3" borderId="32" xfId="88" applyNumberFormat="1" applyFont="1" applyFill="1" applyBorder="1" applyAlignment="1">
      <alignment horizontal="center" vertical="center"/>
    </xf>
    <xf numFmtId="0" fontId="3" fillId="13" borderId="29" xfId="88" applyFont="1" applyFill="1" applyBorder="1" applyAlignment="1">
      <alignment horizontal="center" vertical="center"/>
    </xf>
    <xf numFmtId="3" fontId="3" fillId="3" borderId="33" xfId="88" applyNumberFormat="1" applyFont="1" applyFill="1" applyBorder="1" applyAlignment="1">
      <alignment horizontal="center" vertical="center"/>
    </xf>
    <xf numFmtId="0" fontId="3" fillId="3" borderId="29" xfId="88" applyFont="1" applyFill="1" applyBorder="1" applyAlignment="1">
      <alignment horizontal="left" vertical="top" wrapText="1"/>
    </xf>
  </cellXfs>
  <cellStyles count="97">
    <cellStyle name="%" xfId="3"/>
    <cellStyle name="Comma 2" xfId="20"/>
    <cellStyle name="Comma 2 2" xfId="23"/>
    <cellStyle name="Comma 2 2 2" xfId="54"/>
    <cellStyle name="Comma 2 2 2 2" xfId="80"/>
    <cellStyle name="Comma 2 2 3" xfId="76"/>
    <cellStyle name="Comma 2 3" xfId="36"/>
    <cellStyle name="Comma 2 3 2" xfId="79"/>
    <cellStyle name="Comma 2 4" xfId="58"/>
    <cellStyle name="Comma 2 4 2" xfId="81"/>
    <cellStyle name="Comma 2 5" xfId="59"/>
    <cellStyle name="Comma 2 5 2" xfId="77"/>
    <cellStyle name="Comma 2 6" xfId="69"/>
    <cellStyle name="Currency 2" xfId="13"/>
    <cellStyle name="Currency 2 2" xfId="68"/>
    <cellStyle name="Eingabe" xfId="84" builtinId="20"/>
    <cellStyle name="Heading0" xfId="42"/>
    <cellStyle name="Heading1 2 2" xfId="43"/>
    <cellStyle name="Heading2 2 2" xfId="45"/>
    <cellStyle name="Heading2 3 5" xfId="49"/>
    <cellStyle name="Heading3 2 2" xfId="21"/>
    <cellStyle name="Heading3 3 2 5" xfId="47"/>
    <cellStyle name="Heading4 2 2 2" xfId="53"/>
    <cellStyle name="Hyperlink 2" xfId="44"/>
    <cellStyle name="Hyperlink 3" xfId="51"/>
    <cellStyle name="Komma 2" xfId="86"/>
    <cellStyle name="Normal 11" xfId="17"/>
    <cellStyle name="Normal 11 2" xfId="28"/>
    <cellStyle name="Normal 11 2 2" xfId="39"/>
    <cellStyle name="Normal 11 2 5" xfId="56"/>
    <cellStyle name="Normal 11 5" xfId="37"/>
    <cellStyle name="Normal 11 5 2" xfId="26"/>
    <cellStyle name="Normal 11 5 2 2" xfId="30"/>
    <cellStyle name="Normal 11 5 2 2 2" xfId="73"/>
    <cellStyle name="Normal 11 5 2 3" xfId="55"/>
    <cellStyle name="Normal 11 5 2 4" xfId="92"/>
    <cellStyle name="Normal 12" xfId="11"/>
    <cellStyle name="Normal 12 2" xfId="27"/>
    <cellStyle name="Normal 12 2 2" xfId="38"/>
    <cellStyle name="Normal 12 2 3" xfId="71"/>
    <cellStyle name="Normal 12 3" xfId="67"/>
    <cellStyle name="Normal 12 5" xfId="22"/>
    <cellStyle name="Normal 12 5 2" xfId="29"/>
    <cellStyle name="Normal 12 5 2 2" xfId="72"/>
    <cellStyle name="Normal 12 5 3" xfId="70"/>
    <cellStyle name="Normal 13" xfId="40"/>
    <cellStyle name="Normal 2" xfId="1"/>
    <cellStyle name="Normal 2 2" xfId="57"/>
    <cellStyle name="Normal 2 2 2" xfId="75"/>
    <cellStyle name="Normal 2 3" xfId="60"/>
    <cellStyle name="Normal 2 3 2" xfId="41"/>
    <cellStyle name="Normal 2 5" xfId="34"/>
    <cellStyle name="Normal 25" xfId="91"/>
    <cellStyle name="Normal 3" xfId="5"/>
    <cellStyle name="Normal 3 2" xfId="6"/>
    <cellStyle name="Normal 4" xfId="7"/>
    <cellStyle name="Normal 4 2" xfId="63"/>
    <cellStyle name="Normal 4 3" xfId="95"/>
    <cellStyle name="Normal 47 2" xfId="25"/>
    <cellStyle name="Normal 5" xfId="14"/>
    <cellStyle name="Percent 2" xfId="8"/>
    <cellStyle name="Percent 2 2" xfId="78"/>
    <cellStyle name="Percent 2 3" xfId="64"/>
    <cellStyle name="Percent 3" xfId="15"/>
    <cellStyle name="Prozent" xfId="83" builtinId="5"/>
    <cellStyle name="Prozent 2" xfId="85"/>
    <cellStyle name="Prozent 2 2" xfId="89"/>
    <cellStyle name="Prozent 2 3" xfId="94"/>
    <cellStyle name="Standard" xfId="0" builtinId="0"/>
    <cellStyle name="Standard 10" xfId="82"/>
    <cellStyle name="Standard 2" xfId="2"/>
    <cellStyle name="Standard 2 2" xfId="16"/>
    <cellStyle name="Standard 2 3" xfId="50"/>
    <cellStyle name="Standard 2 3 2 2" xfId="32"/>
    <cellStyle name="Standard 2 3 2 2 2" xfId="48"/>
    <cellStyle name="Standard 2 3 2 2 6" xfId="52"/>
    <cellStyle name="Standard 2 3 4 7" xfId="33"/>
    <cellStyle name="Standard 2 3 4 7 2" xfId="46"/>
    <cellStyle name="Standard 2 4" xfId="9"/>
    <cellStyle name="Standard 2 4 2" xfId="65"/>
    <cellStyle name="Standard 3" xfId="4"/>
    <cellStyle name="Standard 4" xfId="12"/>
    <cellStyle name="Standard 43" xfId="31"/>
    <cellStyle name="Standard 43 2" xfId="74"/>
    <cellStyle name="Standard 5" xfId="18"/>
    <cellStyle name="Standard 5 2" xfId="24"/>
    <cellStyle name="Standard 5 4" xfId="19"/>
    <cellStyle name="Standard 6" xfId="35"/>
    <cellStyle name="Standard 7" xfId="88"/>
    <cellStyle name="Standard 7 2" xfId="93"/>
    <cellStyle name="Währung" xfId="96" builtinId="4"/>
    <cellStyle name="Währung 2" xfId="61"/>
    <cellStyle name="Währung 2 4" xfId="10"/>
    <cellStyle name="Währung 2 4 2" xfId="66"/>
    <cellStyle name="Währung 3" xfId="62"/>
    <cellStyle name="Währung 4" xfId="87"/>
    <cellStyle name="Währung 4 2" xfId="9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7C80"/>
      <color rgb="FFC5D9F1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_TechnischesZielbild2027ff/Freigegebene%20Dokumente/Austausch%20Dentons/Review%20SAP/00_SAP_Konsolidiert/01-04%20Service%20Levels_V1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_TechnischesZielbild2027ff/Freigegebene%20Dokumente/Austausch%20Dentons/Review%20&#220;bergreifend/&#220;bergreifende%20Dokumente/01-04%20Service%20Levels_&#220;bergreife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x.isg-one.com/Kunden/BMW/Service%20Request%20Template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x.isg-one.com/Users/doganb/Documents/Bahadir/1.%20Projects/BMW%20-%20Application%20Operations/0.%20Working%20Folder/Service%20Catalog/Service%20Blueprint_Apps_ServiceDeliveryProcesse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Deckblatt"/>
      <sheetName val="Service Zeiten"/>
      <sheetName val="Service Level Klassen"/>
      <sheetName val="Service Level Matrix"/>
      <sheetName val="Service Level Beschreibungen"/>
      <sheetName val="Service Level Cred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Deckblatt"/>
      <sheetName val="Service Zeiten"/>
      <sheetName val="Service Level Klassen"/>
      <sheetName val="Service Level Matrix"/>
      <sheetName val="Service Level Beschreibungen"/>
      <sheetName val="Service Level Credi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weisungen"/>
      <sheetName val="Definitionen"/>
      <sheetName val="Template"/>
      <sheetName val="Config"/>
      <sheetName val="Service Requests"/>
      <sheetName val="Dat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Änderungshistorie"/>
      <sheetName val="Anweisungen"/>
      <sheetName val="Services"/>
      <sheetName val="Archivierung"/>
      <sheetName val="Config"/>
      <sheetName val="Template"/>
      <sheetName val="Definition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16"/>
  <sheetViews>
    <sheetView showGridLines="0" tabSelected="1" zoomScaleNormal="100" zoomScalePageLayoutView="120" workbookViewId="0">
      <selection activeCell="D21" sqref="D21"/>
    </sheetView>
  </sheetViews>
  <sheetFormatPr baseColWidth="10" defaultColWidth="12.44140625" defaultRowHeight="13.85"/>
  <cols>
    <col min="1" max="2" width="6.33203125" style="21" customWidth="1"/>
    <col min="3" max="3" width="2.44140625" style="21" customWidth="1"/>
    <col min="4" max="4" width="123.6640625" style="21" customWidth="1"/>
    <col min="5" max="5" width="34.109375" style="21" customWidth="1"/>
    <col min="6" max="6" width="12.44140625" style="21"/>
    <col min="7" max="7" width="38.6640625" style="21" customWidth="1"/>
    <col min="8" max="16384" width="12.44140625" style="21"/>
  </cols>
  <sheetData>
    <row r="4" spans="4:4" ht="18" customHeight="1"/>
    <row r="10" spans="4:4" ht="25.95">
      <c r="D10" s="22" t="s">
        <v>432</v>
      </c>
    </row>
    <row r="11" spans="4:4" ht="25.95">
      <c r="D11" s="22"/>
    </row>
    <row r="12" spans="4:4" ht="25.95">
      <c r="D12" s="22" t="s">
        <v>503</v>
      </c>
    </row>
    <row r="13" spans="4:4" ht="25.95">
      <c r="D13" s="22"/>
    </row>
    <row r="14" spans="4:4" ht="25.95">
      <c r="D14" s="22" t="s">
        <v>433</v>
      </c>
    </row>
    <row r="15" spans="4:4" ht="25.95">
      <c r="D15" s="22"/>
    </row>
    <row r="16" spans="4:4" ht="25.95">
      <c r="D16" s="22" t="s">
        <v>435</v>
      </c>
    </row>
  </sheetData>
  <sheetProtection algorithmName="SHA-512" hashValue="nWpyHdfduF405k2rTCSJZ5aGO46yfbrMIcEjTvI46EP47oOEQVq2LHMxzTg0t0gonLW8TgnEHXAhalj5iwu96g==" saltValue="g9WryTkm47yH5LWQt5zyGw==" spinCount="100000" sheet="1" objects="1" scenarios="1"/>
  <printOptions horizontalCentered="1"/>
  <pageMargins left="0.62" right="0.77" top="0.9" bottom="0.63" header="0.34" footer="0.3"/>
  <pageSetup paperSize="9" scale="91" orientation="landscape" r:id="rId1"/>
  <headerFooter>
    <oddHeader>&amp;L&amp;G&amp;CAusschreibung
TZB-EC-2025&amp;R&amp;11Beschaffung
Vergabe
01-06</oddHeader>
    <oddFooter>&amp;L&amp;11© BARMER&amp;C&amp;11Seite &amp;P von &amp;N&amp;R&amp;11Version 1.0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showGridLines="0" zoomScaleNormal="100" workbookViewId="0">
      <selection activeCell="C8" sqref="C8:C9"/>
    </sheetView>
  </sheetViews>
  <sheetFormatPr baseColWidth="10" defaultColWidth="8.6640625" defaultRowHeight="12.7"/>
  <cols>
    <col min="1" max="1" width="1" style="279" customWidth="1"/>
    <col min="2" max="2" width="20.88671875" style="279" customWidth="1"/>
    <col min="3" max="3" width="64.109375" style="279" customWidth="1"/>
    <col min="4" max="4" width="18.6640625" style="279" customWidth="1"/>
    <col min="5" max="6" width="20.77734375" style="280" customWidth="1"/>
    <col min="7" max="7" width="8.6640625" style="279" customWidth="1"/>
    <col min="8" max="16384" width="8.6640625" style="279"/>
  </cols>
  <sheetData>
    <row r="2" spans="2:7" ht="17.850000000000001">
      <c r="B2" s="16" t="s">
        <v>423</v>
      </c>
      <c r="D2" s="16"/>
    </row>
    <row r="3" spans="2:7" ht="13.85">
      <c r="B3" s="25"/>
      <c r="D3" s="25"/>
    </row>
    <row r="4" spans="2:7" ht="20.05" customHeight="1">
      <c r="B4" s="12"/>
      <c r="C4" s="13" t="str">
        <f>IF(C5="","Bitte Bietername in C5 eintragen!","")</f>
        <v>Bitte Bietername in C5 eintragen!</v>
      </c>
      <c r="D4" s="25"/>
    </row>
    <row r="5" spans="2:7" ht="20.05" customHeight="1">
      <c r="B5" s="14" t="s">
        <v>2</v>
      </c>
      <c r="C5" s="15"/>
    </row>
    <row r="6" spans="2:7" ht="13.85">
      <c r="B6" s="25"/>
      <c r="D6" s="25"/>
    </row>
    <row r="7" spans="2:7" s="282" customFormat="1" ht="38.450000000000003" customHeight="1">
      <c r="B7" s="332" t="s">
        <v>3</v>
      </c>
      <c r="C7" s="333"/>
      <c r="D7" s="281" t="s">
        <v>5</v>
      </c>
      <c r="E7" s="281" t="s">
        <v>430</v>
      </c>
      <c r="F7" s="281" t="s">
        <v>431</v>
      </c>
    </row>
    <row r="8" spans="2:7" ht="40.200000000000003" customHeight="1">
      <c r="B8" s="332" t="s">
        <v>421</v>
      </c>
      <c r="C8" s="328" t="s">
        <v>424</v>
      </c>
      <c r="D8" s="283" t="s">
        <v>6</v>
      </c>
      <c r="E8" s="284">
        <f>'Transition BARMER'!H13+'Transition BARMER'!H16</f>
        <v>0</v>
      </c>
      <c r="F8" s="284">
        <f>'Transition BARMER'!H17</f>
        <v>0</v>
      </c>
    </row>
    <row r="9" spans="2:7" ht="40.200000000000003" customHeight="1">
      <c r="B9" s="338"/>
      <c r="C9" s="329"/>
      <c r="D9" s="283" t="s">
        <v>7</v>
      </c>
      <c r="E9" s="284">
        <f>'Transition HEK'!H13+'Transition HEK'!H16</f>
        <v>0</v>
      </c>
      <c r="F9" s="284">
        <f>'Transition HEK'!H17</f>
        <v>0</v>
      </c>
    </row>
    <row r="10" spans="2:7" ht="40.200000000000003" customHeight="1">
      <c r="B10" s="332" t="s">
        <v>502</v>
      </c>
      <c r="C10" s="328" t="s">
        <v>425</v>
      </c>
      <c r="D10" s="283" t="s">
        <v>6</v>
      </c>
      <c r="E10" s="284">
        <f>'Betriebsleistungen BARMER'!Y134+'Betriebsleistungen BARMER'!AC136+'Betriebsleistungen BARMER'!AG136</f>
        <v>0</v>
      </c>
      <c r="F10" s="284">
        <f>'Betriebsleistungen BARMER'!Y138+'Betriebsleistungen BARMER'!AC138+'Betriebsleistungen BARMER'!AG138</f>
        <v>0</v>
      </c>
    </row>
    <row r="11" spans="2:7" ht="40.200000000000003" customHeight="1">
      <c r="B11" s="338"/>
      <c r="C11" s="329"/>
      <c r="D11" s="283" t="s">
        <v>7</v>
      </c>
      <c r="E11" s="284">
        <f>'Betriebsleistungen HEK'!Y134+'Betriebsleistungen HEK'!AC136+'Betriebsleistungen HEK'!AG136</f>
        <v>0</v>
      </c>
      <c r="F11" s="284">
        <f>'Betriebsleistungen HEK'!Y138+'Betriebsleistungen HEK'!AC138+'Betriebsleistungen HEK'!AG138</f>
        <v>0</v>
      </c>
    </row>
    <row r="12" spans="2:7" ht="40.200000000000003" customHeight="1">
      <c r="B12" s="332" t="s">
        <v>422</v>
      </c>
      <c r="C12" s="328" t="s">
        <v>426</v>
      </c>
      <c r="D12" s="283" t="s">
        <v>6</v>
      </c>
      <c r="E12" s="284">
        <f>'Skillprofile BARMER'!I37+'Skillprofile BARMER'!N39+'Skillprofile BARMER'!S39</f>
        <v>0</v>
      </c>
      <c r="F12" s="284">
        <f>'Skillprofile BARMER'!I41+'Skillprofile BARMER'!N41+'Skillprofile BARMER'!S41</f>
        <v>0</v>
      </c>
      <c r="G12" s="5"/>
    </row>
    <row r="13" spans="2:7" ht="40.200000000000003" customHeight="1">
      <c r="B13" s="338"/>
      <c r="C13" s="329"/>
      <c r="D13" s="283" t="s">
        <v>7</v>
      </c>
      <c r="E13" s="284">
        <f>'Skillprofile HEK'!I37+'Skillprofile HEK'!N39+'Skillprofile HEK'!S39</f>
        <v>0</v>
      </c>
      <c r="F13" s="284">
        <f>'Skillprofile HEK'!I41+'Skillprofile HEK'!N41+'Skillprofile HEK'!S41</f>
        <v>0</v>
      </c>
      <c r="G13" s="5"/>
    </row>
    <row r="14" spans="2:7" ht="21.05" customHeight="1">
      <c r="B14" s="5"/>
      <c r="C14" s="5"/>
      <c r="D14" s="5"/>
      <c r="E14" s="5"/>
      <c r="F14" s="5"/>
      <c r="G14" s="5"/>
    </row>
    <row r="15" spans="2:7" ht="21.05" customHeight="1">
      <c r="C15" s="334" t="s">
        <v>8</v>
      </c>
      <c r="D15" s="335"/>
      <c r="E15" s="284">
        <f>E10+E8+E12</f>
        <v>0</v>
      </c>
      <c r="F15" s="284">
        <f>F10+F8+F12</f>
        <v>0</v>
      </c>
    </row>
    <row r="16" spans="2:7" ht="21.05" customHeight="1">
      <c r="C16" s="334" t="s">
        <v>9</v>
      </c>
      <c r="D16" s="335"/>
      <c r="E16" s="284">
        <f>E9+E11+E13</f>
        <v>0</v>
      </c>
      <c r="F16" s="284">
        <f>F9+F11+F13</f>
        <v>0</v>
      </c>
    </row>
    <row r="17" spans="3:6" ht="21.05" customHeight="1">
      <c r="C17" s="336" t="s">
        <v>434</v>
      </c>
      <c r="D17" s="337"/>
      <c r="E17" s="285">
        <f>E15+E16</f>
        <v>0</v>
      </c>
      <c r="F17" s="284">
        <f>F15+F16</f>
        <v>0</v>
      </c>
    </row>
    <row r="18" spans="3:6" ht="21.05" customHeight="1">
      <c r="C18" s="286"/>
      <c r="D18" s="286"/>
      <c r="E18" s="287"/>
      <c r="F18" s="288"/>
    </row>
    <row r="19" spans="3:6" ht="21.05" customHeight="1">
      <c r="C19" s="330" t="s">
        <v>429</v>
      </c>
      <c r="D19" s="331"/>
      <c r="E19" s="289"/>
      <c r="F19" s="290">
        <f>F15+F16</f>
        <v>0</v>
      </c>
    </row>
  </sheetData>
  <sheetProtection algorithmName="SHA-512" hashValue="cEto9CGWHIAy31EwGiPGqQnDM11pZrAvruiREIK4/ii9fy6tkcAKGg+4krSbIFxMQRPAyIR6Sf1Suq7r20nQsw==" saltValue="KEeALKp77fOejNwid6qX4w==" spinCount="100000" sheet="1" objects="1" scenarios="1"/>
  <mergeCells count="11">
    <mergeCell ref="C12:C13"/>
    <mergeCell ref="C19:D19"/>
    <mergeCell ref="B7:C7"/>
    <mergeCell ref="C15:D15"/>
    <mergeCell ref="C16:D16"/>
    <mergeCell ref="C17:D17"/>
    <mergeCell ref="B8:B9"/>
    <mergeCell ref="B10:B11"/>
    <mergeCell ref="B12:B13"/>
    <mergeCell ref="C8:C9"/>
    <mergeCell ref="C10:C11"/>
  </mergeCells>
  <conditionalFormatting sqref="C4">
    <cfRule type="expression" dxfId="0" priority="1">
      <formula>$C$5=""</formula>
    </cfRule>
  </conditionalFormatting>
  <pageMargins left="0.27559055118110237" right="0.15748031496062992" top="0.74803149606299213" bottom="0.74803149606299213" header="0.31496062992125984" footer="0.31496062992125984"/>
  <pageSetup paperSize="9" orientation="landscape" r:id="rId1"/>
  <headerFooter>
    <oddHeader>&amp;L&amp;G&amp;CAusschreibung
TZB-EC-2025&amp;RBeschaffung
Vergabe
01-06</oddHeader>
    <oddFooter>&amp;L© BARMER&amp;CSeite &amp;P von &amp;N&amp;RVersion 1.0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AG138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1" sqref="H11"/>
    </sheetView>
  </sheetViews>
  <sheetFormatPr baseColWidth="10" defaultColWidth="9.44140625" defaultRowHeight="12.7"/>
  <cols>
    <col min="1" max="1" width="2.109375" style="97" customWidth="1"/>
    <col min="2" max="2" width="11.33203125" style="97" customWidth="1"/>
    <col min="3" max="3" width="20.6640625" style="97" customWidth="1"/>
    <col min="4" max="4" width="26" style="36" customWidth="1"/>
    <col min="5" max="5" width="28.6640625" style="36" customWidth="1"/>
    <col min="6" max="6" width="55" style="97" customWidth="1"/>
    <col min="7" max="7" width="21" style="97" customWidth="1"/>
    <col min="8" max="8" width="24.44140625" style="99" customWidth="1"/>
    <col min="9" max="9" width="20.44140625" style="100" customWidth="1"/>
    <col min="10" max="10" width="22.44140625" style="99" customWidth="1"/>
    <col min="11" max="11" width="27.109375" style="99" customWidth="1"/>
    <col min="12" max="12" width="20.6640625" style="36" customWidth="1"/>
    <col min="13" max="15" width="16.44140625" style="36" customWidth="1"/>
    <col min="16" max="16" width="29.77734375" style="99" customWidth="1"/>
    <col min="17" max="17" width="2.6640625" style="101" customWidth="1"/>
    <col min="18" max="18" width="18.33203125" style="101" customWidth="1"/>
    <col min="19" max="22" width="20.6640625" style="101" customWidth="1"/>
    <col min="23" max="23" width="35.6640625" style="101" customWidth="1"/>
    <col min="24" max="24" width="12.6640625" style="101" customWidth="1"/>
    <col min="25" max="25" width="20.44140625" style="101" customWidth="1"/>
    <col min="26" max="26" width="14.44140625" style="101" customWidth="1"/>
    <col min="27" max="28" width="32.77734375" style="139" customWidth="1"/>
    <col min="29" max="29" width="20.77734375" style="139" customWidth="1"/>
    <col min="30" max="30" width="13.6640625" style="139" customWidth="1"/>
    <col min="31" max="32" width="32.77734375" style="139" customWidth="1"/>
    <col min="33" max="33" width="20.77734375" style="139" customWidth="1"/>
    <col min="34" max="16384" width="9.44140625" style="101"/>
  </cols>
  <sheetData>
    <row r="2" spans="1:33" ht="17.45" customHeight="1">
      <c r="C2" s="242" t="s">
        <v>484</v>
      </c>
      <c r="D2" s="242"/>
      <c r="E2" s="98"/>
      <c r="F2" s="342" t="s">
        <v>368</v>
      </c>
      <c r="G2" s="342"/>
      <c r="H2" s="342"/>
      <c r="I2" s="300"/>
      <c r="J2" s="300"/>
    </row>
    <row r="3" spans="1:33" ht="22.05" customHeight="1">
      <c r="B3" s="35"/>
      <c r="C3" s="242" t="s">
        <v>483</v>
      </c>
      <c r="F3" s="342"/>
      <c r="G3" s="342"/>
      <c r="H3" s="342"/>
      <c r="I3" s="300"/>
      <c r="J3" s="300"/>
    </row>
    <row r="4" spans="1:33" ht="20.05" customHeight="1">
      <c r="B4" s="1" t="s">
        <v>2</v>
      </c>
      <c r="C4" s="344" t="str">
        <f>IF(Übersicht!C5="","",Übersicht!C5)</f>
        <v/>
      </c>
      <c r="D4" s="345"/>
      <c r="E4" s="37"/>
      <c r="F4" s="342"/>
      <c r="G4" s="342"/>
      <c r="H4" s="342"/>
      <c r="I4" s="300"/>
      <c r="J4" s="300"/>
      <c r="K4" s="102"/>
      <c r="L4" s="37"/>
      <c r="M4" s="37"/>
      <c r="N4" s="37"/>
      <c r="O4" s="37"/>
      <c r="P4" s="102"/>
      <c r="Q4" s="103"/>
      <c r="R4" s="103"/>
      <c r="S4" s="104"/>
      <c r="T4" s="105"/>
      <c r="U4" s="103"/>
      <c r="V4" s="103"/>
      <c r="W4" s="103"/>
      <c r="X4" s="103"/>
      <c r="Y4" s="103"/>
      <c r="Z4" s="103"/>
    </row>
    <row r="5" spans="1:33">
      <c r="B5" s="35"/>
      <c r="C5" s="35"/>
      <c r="D5" s="37"/>
      <c r="E5" s="37"/>
      <c r="F5" s="343"/>
      <c r="G5" s="343"/>
      <c r="H5" s="343"/>
      <c r="I5" s="300"/>
      <c r="J5" s="300"/>
      <c r="K5" s="102"/>
      <c r="L5" s="37"/>
      <c r="M5" s="37"/>
      <c r="N5" s="37"/>
      <c r="O5" s="37"/>
      <c r="P5" s="102"/>
      <c r="Q5" s="103"/>
      <c r="R5" s="103"/>
      <c r="S5" s="105"/>
      <c r="T5" s="105"/>
      <c r="U5" s="103"/>
      <c r="V5" s="103"/>
      <c r="W5" s="103"/>
      <c r="X5" s="103"/>
      <c r="Y5" s="103"/>
      <c r="Z5" s="103"/>
    </row>
    <row r="6" spans="1:33" s="239" customFormat="1" ht="55.3">
      <c r="A6" s="232"/>
      <c r="B6" s="233" t="s">
        <v>10</v>
      </c>
      <c r="C6" s="234" t="s">
        <v>11</v>
      </c>
      <c r="D6" s="234" t="s">
        <v>12</v>
      </c>
      <c r="E6" s="234" t="s">
        <v>13</v>
      </c>
      <c r="F6" s="235" t="s">
        <v>14</v>
      </c>
      <c r="G6" s="225" t="s">
        <v>15</v>
      </c>
      <c r="H6" s="226" t="s">
        <v>16</v>
      </c>
      <c r="I6" s="226" t="s">
        <v>17</v>
      </c>
      <c r="J6" s="226" t="s">
        <v>18</v>
      </c>
      <c r="K6" s="226" t="s">
        <v>19</v>
      </c>
      <c r="L6" s="226" t="s">
        <v>446</v>
      </c>
      <c r="M6" s="226" t="s">
        <v>447</v>
      </c>
      <c r="N6" s="226" t="s">
        <v>20</v>
      </c>
      <c r="O6" s="227" t="s">
        <v>21</v>
      </c>
      <c r="P6" s="236" t="s">
        <v>22</v>
      </c>
      <c r="Q6" s="237"/>
      <c r="R6" s="243" t="s">
        <v>23</v>
      </c>
      <c r="S6" s="228" t="s">
        <v>24</v>
      </c>
      <c r="T6" s="228" t="s">
        <v>448</v>
      </c>
      <c r="U6" s="225" t="s">
        <v>25</v>
      </c>
      <c r="V6" s="225" t="s">
        <v>26</v>
      </c>
      <c r="W6" s="229" t="s">
        <v>27</v>
      </c>
      <c r="X6" s="229" t="s">
        <v>449</v>
      </c>
      <c r="Y6" s="244" t="s">
        <v>420</v>
      </c>
      <c r="Z6" s="238"/>
      <c r="AA6" s="228" t="s">
        <v>28</v>
      </c>
      <c r="AB6" s="229" t="s">
        <v>29</v>
      </c>
      <c r="AC6" s="230" t="s">
        <v>30</v>
      </c>
      <c r="AD6" s="231">
        <v>0</v>
      </c>
      <c r="AE6" s="228" t="s">
        <v>31</v>
      </c>
      <c r="AF6" s="229" t="s">
        <v>32</v>
      </c>
      <c r="AG6" s="230" t="s">
        <v>33</v>
      </c>
    </row>
    <row r="7" spans="1:33" s="107" customFormat="1">
      <c r="A7" s="106"/>
      <c r="B7" s="169"/>
      <c r="C7" s="170"/>
      <c r="D7" s="170"/>
      <c r="E7" s="171"/>
      <c r="F7" s="172"/>
      <c r="G7" s="173"/>
      <c r="H7" s="174"/>
      <c r="I7" s="175"/>
      <c r="J7" s="175"/>
      <c r="K7" s="175"/>
      <c r="L7" s="175"/>
      <c r="M7" s="176"/>
      <c r="N7" s="176"/>
      <c r="O7" s="176"/>
      <c r="P7" s="177"/>
      <c r="Q7" s="111"/>
      <c r="R7" s="245"/>
      <c r="S7" s="112"/>
      <c r="T7" s="112"/>
      <c r="U7" s="109"/>
      <c r="V7" s="108"/>
      <c r="W7" s="113"/>
      <c r="X7" s="113"/>
      <c r="Y7" s="110"/>
      <c r="Z7" s="24"/>
      <c r="AA7" s="112"/>
      <c r="AB7" s="113"/>
      <c r="AC7" s="113"/>
      <c r="AD7" s="114"/>
      <c r="AE7" s="112"/>
      <c r="AF7" s="113"/>
      <c r="AG7" s="113"/>
    </row>
    <row r="8" spans="1:33" s="119" customFormat="1" ht="15" customHeight="1">
      <c r="A8" s="115"/>
      <c r="B8" s="188" t="s">
        <v>34</v>
      </c>
      <c r="C8" s="189" t="s">
        <v>35</v>
      </c>
      <c r="D8" s="189" t="s">
        <v>36</v>
      </c>
      <c r="E8" s="189" t="s">
        <v>37</v>
      </c>
      <c r="F8" s="190" t="s">
        <v>38</v>
      </c>
      <c r="G8" s="180" t="s">
        <v>39</v>
      </c>
      <c r="H8" s="190" t="s">
        <v>40</v>
      </c>
      <c r="I8" s="181" t="s">
        <v>41</v>
      </c>
      <c r="J8" s="191" t="s">
        <v>42</v>
      </c>
      <c r="K8" s="191" t="s">
        <v>43</v>
      </c>
      <c r="L8" s="182" t="s">
        <v>44</v>
      </c>
      <c r="M8" s="183" t="s">
        <v>45</v>
      </c>
      <c r="N8" s="183" t="s">
        <v>46</v>
      </c>
      <c r="O8" s="183" t="s">
        <v>47</v>
      </c>
      <c r="P8" s="184" t="str">
        <f>H8</f>
        <v>BAR-SEC-NW-FW</v>
      </c>
      <c r="Q8" s="116"/>
      <c r="R8" s="256">
        <v>1</v>
      </c>
      <c r="S8" s="117">
        <v>1</v>
      </c>
      <c r="T8" s="117">
        <v>1</v>
      </c>
      <c r="U8" s="117">
        <f>12*5</f>
        <v>60</v>
      </c>
      <c r="V8" s="117">
        <v>60</v>
      </c>
      <c r="W8" s="257"/>
      <c r="X8" s="118" t="s">
        <v>48</v>
      </c>
      <c r="Y8" s="258">
        <f>R8*S8*U8*W8</f>
        <v>0</v>
      </c>
      <c r="Z8" s="24"/>
      <c r="AA8" s="267">
        <f>$S8</f>
        <v>1</v>
      </c>
      <c r="AB8" s="257"/>
      <c r="AC8" s="268">
        <f>AA8*AB8*12</f>
        <v>0</v>
      </c>
      <c r="AD8" s="291"/>
      <c r="AE8" s="267">
        <f>$S8</f>
        <v>1</v>
      </c>
      <c r="AF8" s="257"/>
      <c r="AG8" s="268">
        <f>AE8*AF8*12</f>
        <v>0</v>
      </c>
    </row>
    <row r="9" spans="1:33" s="107" customFormat="1" ht="15" customHeight="1">
      <c r="A9" s="106"/>
      <c r="B9" s="192"/>
      <c r="C9" s="193"/>
      <c r="D9" s="193"/>
      <c r="E9" s="193"/>
      <c r="F9" s="193" t="str">
        <f>"Zwischensumme Servicetyp "&amp;E8</f>
        <v>Zwischensumme Servicetyp 7.2.1 Firewall</v>
      </c>
      <c r="G9" s="193"/>
      <c r="H9" s="194"/>
      <c r="I9" s="195"/>
      <c r="J9" s="195"/>
      <c r="K9" s="195"/>
      <c r="L9" s="193"/>
      <c r="M9" s="193"/>
      <c r="N9" s="193"/>
      <c r="O9" s="193"/>
      <c r="P9" s="123"/>
      <c r="Q9" s="101"/>
      <c r="R9" s="120"/>
      <c r="S9" s="120"/>
      <c r="T9" s="124"/>
      <c r="U9" s="121"/>
      <c r="V9" s="124"/>
      <c r="W9" s="124"/>
      <c r="X9" s="125"/>
      <c r="Y9" s="246">
        <f>Y8</f>
        <v>0</v>
      </c>
      <c r="Z9" s="24"/>
      <c r="AA9" s="124"/>
      <c r="AB9" s="121"/>
      <c r="AC9" s="126">
        <f>AC8</f>
        <v>0</v>
      </c>
      <c r="AD9" s="292"/>
      <c r="AE9" s="124"/>
      <c r="AF9" s="121"/>
      <c r="AG9" s="126">
        <f>AG8</f>
        <v>0</v>
      </c>
    </row>
    <row r="10" spans="1:33" s="107" customFormat="1" ht="15" customHeight="1">
      <c r="A10" s="106"/>
      <c r="B10" s="196" t="s">
        <v>49</v>
      </c>
      <c r="C10" s="197" t="s">
        <v>35</v>
      </c>
      <c r="D10" s="197" t="s">
        <v>50</v>
      </c>
      <c r="E10" s="197" t="s">
        <v>51</v>
      </c>
      <c r="F10" s="198" t="s">
        <v>52</v>
      </c>
      <c r="G10" s="185" t="s">
        <v>39</v>
      </c>
      <c r="H10" s="199" t="s">
        <v>53</v>
      </c>
      <c r="I10" s="200" t="s">
        <v>41</v>
      </c>
      <c r="J10" s="201" t="s">
        <v>42</v>
      </c>
      <c r="K10" s="201" t="s">
        <v>43</v>
      </c>
      <c r="L10" s="128" t="s">
        <v>44</v>
      </c>
      <c r="M10" s="128" t="s">
        <v>45</v>
      </c>
      <c r="N10" s="140" t="s">
        <v>46</v>
      </c>
      <c r="O10" s="140" t="s">
        <v>47</v>
      </c>
      <c r="P10" s="130" t="str">
        <f>H10</f>
        <v>BAR-CS-II-INAC-INTER</v>
      </c>
      <c r="Q10" s="101"/>
      <c r="R10" s="256">
        <v>1</v>
      </c>
      <c r="S10" s="131">
        <v>1</v>
      </c>
      <c r="T10" s="132">
        <v>1</v>
      </c>
      <c r="U10" s="133">
        <v>60</v>
      </c>
      <c r="V10" s="117">
        <v>60</v>
      </c>
      <c r="W10" s="257"/>
      <c r="X10" s="118" t="s">
        <v>48</v>
      </c>
      <c r="Y10" s="258">
        <f t="shared" ref="Y10:Y11" si="0">R10*S10*U10*W10</f>
        <v>0</v>
      </c>
      <c r="Z10" s="24"/>
      <c r="AA10" s="267">
        <f>$S10</f>
        <v>1</v>
      </c>
      <c r="AB10" s="257"/>
      <c r="AC10" s="268">
        <f>AA10*AB10*12</f>
        <v>0</v>
      </c>
      <c r="AD10" s="139"/>
      <c r="AE10" s="267">
        <f>$S10</f>
        <v>1</v>
      </c>
      <c r="AF10" s="257"/>
      <c r="AG10" s="268">
        <f>AE10*AF10*12</f>
        <v>0</v>
      </c>
    </row>
    <row r="11" spans="1:33" s="107" customFormat="1" ht="15" customHeight="1">
      <c r="A11" s="106"/>
      <c r="B11" s="196" t="s">
        <v>54</v>
      </c>
      <c r="C11" s="197" t="s">
        <v>35</v>
      </c>
      <c r="D11" s="197" t="s">
        <v>50</v>
      </c>
      <c r="E11" s="197" t="s">
        <v>51</v>
      </c>
      <c r="F11" s="202" t="s">
        <v>55</v>
      </c>
      <c r="G11" s="185" t="s">
        <v>41</v>
      </c>
      <c r="H11" s="202" t="s">
        <v>56</v>
      </c>
      <c r="I11" s="200" t="s">
        <v>39</v>
      </c>
      <c r="J11" s="201" t="s">
        <v>57</v>
      </c>
      <c r="K11" s="203" t="s">
        <v>58</v>
      </c>
      <c r="L11" s="128" t="s">
        <v>44</v>
      </c>
      <c r="M11" s="128" t="s">
        <v>45</v>
      </c>
      <c r="N11" s="140" t="s">
        <v>59</v>
      </c>
      <c r="O11" s="140" t="s">
        <v>47</v>
      </c>
      <c r="P11" s="130" t="str">
        <f>H11</f>
        <v>BAR-CS-II-INAC-UPG10</v>
      </c>
      <c r="Q11" s="101"/>
      <c r="R11" s="256">
        <v>0.1</v>
      </c>
      <c r="S11" s="131">
        <v>9</v>
      </c>
      <c r="T11" s="132" t="s">
        <v>59</v>
      </c>
      <c r="U11" s="133">
        <v>52</v>
      </c>
      <c r="V11" s="117">
        <v>0</v>
      </c>
      <c r="W11" s="257"/>
      <c r="X11" s="118" t="s">
        <v>48</v>
      </c>
      <c r="Y11" s="258">
        <f t="shared" si="0"/>
        <v>0</v>
      </c>
      <c r="Z11" s="24"/>
      <c r="AA11" s="267">
        <f>$S11</f>
        <v>9</v>
      </c>
      <c r="AB11" s="151">
        <f>IF($V11=60,0,$W11)</f>
        <v>0</v>
      </c>
      <c r="AC11" s="268">
        <f>AA11*AB11*12</f>
        <v>0</v>
      </c>
      <c r="AD11" s="139"/>
      <c r="AE11" s="267">
        <f>$S11</f>
        <v>9</v>
      </c>
      <c r="AF11" s="151">
        <f>IF($V11=60,0,$W11)</f>
        <v>0</v>
      </c>
      <c r="AG11" s="268">
        <f>AE11*AF11*12</f>
        <v>0</v>
      </c>
    </row>
    <row r="12" spans="1:33" s="107" customFormat="1" ht="15" customHeight="1">
      <c r="A12" s="106"/>
      <c r="B12" s="192"/>
      <c r="C12" s="193"/>
      <c r="D12" s="193"/>
      <c r="E12" s="193"/>
      <c r="F12" s="193" t="str">
        <f>"Zwischensumme Servicetyp "&amp;E10</f>
        <v>Zwischensumme Servicetyp 7.2.2 Internet</v>
      </c>
      <c r="G12" s="193"/>
      <c r="H12" s="194"/>
      <c r="I12" s="195"/>
      <c r="J12" s="195"/>
      <c r="K12" s="195"/>
      <c r="L12" s="193"/>
      <c r="M12" s="193"/>
      <c r="N12" s="193"/>
      <c r="O12" s="193"/>
      <c r="P12" s="123"/>
      <c r="Q12" s="101"/>
      <c r="R12" s="120"/>
      <c r="S12" s="120"/>
      <c r="T12" s="124"/>
      <c r="U12" s="121"/>
      <c r="V12" s="121"/>
      <c r="W12" s="121"/>
      <c r="X12" s="134"/>
      <c r="Y12" s="246">
        <f>Y10+Y11</f>
        <v>0</v>
      </c>
      <c r="Z12" s="24"/>
      <c r="AA12" s="124"/>
      <c r="AB12" s="121"/>
      <c r="AC12" s="126">
        <f>AC10+AC11</f>
        <v>0</v>
      </c>
      <c r="AD12" s="292"/>
      <c r="AE12" s="124"/>
      <c r="AF12" s="121"/>
      <c r="AG12" s="126">
        <f>AG10+AG11</f>
        <v>0</v>
      </c>
    </row>
    <row r="13" spans="1:33" s="139" customFormat="1" ht="15" customHeight="1">
      <c r="A13" s="135"/>
      <c r="B13" s="196" t="s">
        <v>60</v>
      </c>
      <c r="C13" s="197" t="s">
        <v>61</v>
      </c>
      <c r="D13" s="197" t="s">
        <v>62</v>
      </c>
      <c r="E13" s="197" t="s">
        <v>63</v>
      </c>
      <c r="F13" s="198" t="s">
        <v>64</v>
      </c>
      <c r="G13" s="185" t="s">
        <v>39</v>
      </c>
      <c r="H13" s="198" t="s">
        <v>65</v>
      </c>
      <c r="I13" s="204" t="s">
        <v>41</v>
      </c>
      <c r="J13" s="205" t="s">
        <v>42</v>
      </c>
      <c r="K13" s="205" t="s">
        <v>43</v>
      </c>
      <c r="L13" s="128" t="s">
        <v>44</v>
      </c>
      <c r="M13" s="128" t="s">
        <v>59</v>
      </c>
      <c r="N13" s="140" t="s">
        <v>46</v>
      </c>
      <c r="O13" s="140" t="s">
        <v>59</v>
      </c>
      <c r="P13" s="138" t="str">
        <f>H13</f>
        <v>BAR-IS-PREM-RZ-RZH</v>
      </c>
      <c r="Q13" s="101"/>
      <c r="R13" s="256">
        <v>1</v>
      </c>
      <c r="S13" s="131">
        <v>2</v>
      </c>
      <c r="T13" s="132">
        <v>2</v>
      </c>
      <c r="U13" s="133">
        <v>60</v>
      </c>
      <c r="V13" s="117">
        <v>60</v>
      </c>
      <c r="W13" s="257"/>
      <c r="X13" s="118" t="s">
        <v>48</v>
      </c>
      <c r="Y13" s="258">
        <f t="shared" ref="Y13:Y14" si="1">R13*S13*U13*W13</f>
        <v>0</v>
      </c>
      <c r="Z13" s="24"/>
      <c r="AA13" s="267">
        <f>$S13</f>
        <v>2</v>
      </c>
      <c r="AB13" s="257"/>
      <c r="AC13" s="268">
        <f>AA13*AB13*12</f>
        <v>0</v>
      </c>
      <c r="AE13" s="267">
        <f>$S13</f>
        <v>2</v>
      </c>
      <c r="AF13" s="257"/>
      <c r="AG13" s="268">
        <f>AE13*AF13*12</f>
        <v>0</v>
      </c>
    </row>
    <row r="14" spans="1:33" s="139" customFormat="1">
      <c r="A14" s="135"/>
      <c r="B14" s="196" t="s">
        <v>66</v>
      </c>
      <c r="C14" s="206" t="s">
        <v>61</v>
      </c>
      <c r="D14" s="206" t="s">
        <v>62</v>
      </c>
      <c r="E14" s="206" t="s">
        <v>63</v>
      </c>
      <c r="F14" s="202" t="s">
        <v>67</v>
      </c>
      <c r="G14" s="185" t="s">
        <v>41</v>
      </c>
      <c r="H14" s="202" t="s">
        <v>68</v>
      </c>
      <c r="I14" s="204" t="s">
        <v>41</v>
      </c>
      <c r="J14" s="201" t="s">
        <v>57</v>
      </c>
      <c r="K14" s="203" t="s">
        <v>69</v>
      </c>
      <c r="L14" s="140" t="s">
        <v>44</v>
      </c>
      <c r="M14" s="207" t="s">
        <v>59</v>
      </c>
      <c r="N14" s="207" t="s">
        <v>59</v>
      </c>
      <c r="O14" s="207" t="s">
        <v>59</v>
      </c>
      <c r="P14" s="130" t="str">
        <f>H14</f>
        <v>BAR-IS-PREM-RZ-RZH-HE</v>
      </c>
      <c r="Q14" s="101"/>
      <c r="R14" s="256">
        <v>1</v>
      </c>
      <c r="S14" s="131">
        <v>80</v>
      </c>
      <c r="T14" s="132" t="s">
        <v>59</v>
      </c>
      <c r="U14" s="133">
        <v>60</v>
      </c>
      <c r="V14" s="117">
        <v>0</v>
      </c>
      <c r="W14" s="257"/>
      <c r="X14" s="118" t="s">
        <v>48</v>
      </c>
      <c r="Y14" s="258">
        <f t="shared" si="1"/>
        <v>0</v>
      </c>
      <c r="Z14" s="24"/>
      <c r="AA14" s="267">
        <f>$S14</f>
        <v>80</v>
      </c>
      <c r="AB14" s="151">
        <f>IF($V14=60,0,$W14)</f>
        <v>0</v>
      </c>
      <c r="AC14" s="268">
        <f>AA14*AB14*12</f>
        <v>0</v>
      </c>
      <c r="AE14" s="267">
        <f>$S14</f>
        <v>80</v>
      </c>
      <c r="AF14" s="151">
        <f>IF($V14=60,0,$W14)</f>
        <v>0</v>
      </c>
      <c r="AG14" s="268">
        <f>AE14*AF14*12</f>
        <v>0</v>
      </c>
    </row>
    <row r="15" spans="1:33" s="107" customFormat="1" ht="15" customHeight="1">
      <c r="A15" s="106"/>
      <c r="B15" s="192"/>
      <c r="C15" s="193"/>
      <c r="D15" s="193"/>
      <c r="E15" s="193"/>
      <c r="F15" s="193" t="str">
        <f>"Zwischensumme Servicetyp "&amp;E13</f>
        <v>Zwischensumme Servicetyp 7.3.1 Rechenzentrum</v>
      </c>
      <c r="G15" s="193"/>
      <c r="H15" s="194"/>
      <c r="I15" s="195"/>
      <c r="J15" s="195"/>
      <c r="K15" s="195"/>
      <c r="L15" s="193"/>
      <c r="M15" s="193"/>
      <c r="N15" s="193"/>
      <c r="O15" s="193"/>
      <c r="P15" s="123"/>
      <c r="Q15" s="101"/>
      <c r="R15" s="120"/>
      <c r="S15" s="120"/>
      <c r="T15" s="124"/>
      <c r="U15" s="121"/>
      <c r="V15" s="121"/>
      <c r="W15" s="121"/>
      <c r="X15" s="134"/>
      <c r="Y15" s="246">
        <f>Y13+Y14</f>
        <v>0</v>
      </c>
      <c r="Z15" s="24"/>
      <c r="AA15" s="124"/>
      <c r="AB15" s="121"/>
      <c r="AC15" s="126">
        <f>AC13+AC14</f>
        <v>0</v>
      </c>
      <c r="AD15" s="292"/>
      <c r="AE15" s="124"/>
      <c r="AF15" s="121"/>
      <c r="AG15" s="126">
        <f>AG13+AG14</f>
        <v>0</v>
      </c>
    </row>
    <row r="16" spans="1:33" s="139" customFormat="1" ht="15" customHeight="1">
      <c r="A16" s="135"/>
      <c r="B16" s="196" t="s">
        <v>70</v>
      </c>
      <c r="C16" s="197" t="s">
        <v>61</v>
      </c>
      <c r="D16" s="197" t="s">
        <v>71</v>
      </c>
      <c r="E16" s="197" t="s">
        <v>72</v>
      </c>
      <c r="F16" s="198" t="s">
        <v>73</v>
      </c>
      <c r="G16" s="204" t="s">
        <v>39</v>
      </c>
      <c r="H16" s="198" t="s">
        <v>74</v>
      </c>
      <c r="I16" s="204" t="s">
        <v>41</v>
      </c>
      <c r="J16" s="205" t="s">
        <v>57</v>
      </c>
      <c r="K16" s="205" t="s">
        <v>75</v>
      </c>
      <c r="L16" s="128" t="s">
        <v>44</v>
      </c>
      <c r="M16" s="128" t="s">
        <v>76</v>
      </c>
      <c r="N16" s="128" t="s">
        <v>46</v>
      </c>
      <c r="O16" s="140" t="s">
        <v>77</v>
      </c>
      <c r="P16" s="138" t="str">
        <f>H16&amp;"-"&amp;M16</f>
        <v>BAR-IS-CS-VS-WLS-Basis</v>
      </c>
      <c r="Q16" s="101"/>
      <c r="R16" s="256">
        <v>1</v>
      </c>
      <c r="S16" s="131">
        <v>16</v>
      </c>
      <c r="T16" s="141" t="s">
        <v>59</v>
      </c>
      <c r="U16" s="142">
        <v>60</v>
      </c>
      <c r="V16" s="141">
        <v>0</v>
      </c>
      <c r="W16" s="257"/>
      <c r="X16" s="118" t="s">
        <v>48</v>
      </c>
      <c r="Y16" s="258">
        <f t="shared" ref="Y16:Y64" si="2">R16*S16*U16*W16</f>
        <v>0</v>
      </c>
      <c r="Z16" s="24"/>
      <c r="AA16" s="267">
        <f t="shared" ref="AA16:AA96" si="3">$S16</f>
        <v>16</v>
      </c>
      <c r="AB16" s="151">
        <f>IF($V16=60,0,$W16)</f>
        <v>0</v>
      </c>
      <c r="AC16" s="268">
        <f>AA16*AB16*12</f>
        <v>0</v>
      </c>
      <c r="AE16" s="267">
        <f t="shared" ref="AE16:AE96" si="4">$S16</f>
        <v>16</v>
      </c>
      <c r="AF16" s="151">
        <f>IF($V16=60,0,$W16)</f>
        <v>0</v>
      </c>
      <c r="AG16" s="268">
        <f>AE16*AF16*12</f>
        <v>0</v>
      </c>
    </row>
    <row r="17" spans="1:33" s="139" customFormat="1" ht="15" customHeight="1">
      <c r="A17" s="135"/>
      <c r="B17" s="196" t="s">
        <v>78</v>
      </c>
      <c r="C17" s="197" t="s">
        <v>61</v>
      </c>
      <c r="D17" s="197" t="s">
        <v>71</v>
      </c>
      <c r="E17" s="197" t="s">
        <v>72</v>
      </c>
      <c r="F17" s="198" t="s">
        <v>73</v>
      </c>
      <c r="G17" s="204" t="s">
        <v>39</v>
      </c>
      <c r="H17" s="198" t="s">
        <v>74</v>
      </c>
      <c r="I17" s="204" t="s">
        <v>41</v>
      </c>
      <c r="J17" s="205" t="s">
        <v>57</v>
      </c>
      <c r="K17" s="205" t="s">
        <v>75</v>
      </c>
      <c r="L17" s="128" t="s">
        <v>44</v>
      </c>
      <c r="M17" s="128" t="s">
        <v>79</v>
      </c>
      <c r="N17" s="128" t="s">
        <v>46</v>
      </c>
      <c r="O17" s="140" t="s">
        <v>80</v>
      </c>
      <c r="P17" s="130" t="str">
        <f>H17&amp;"-"&amp;M17&amp;"-"&amp;O17</f>
        <v>BAR-IS-CS-VS-WLS-Bronze-DR2</v>
      </c>
      <c r="Q17" s="101"/>
      <c r="R17" s="256">
        <v>1</v>
      </c>
      <c r="S17" s="131">
        <v>2</v>
      </c>
      <c r="T17" s="141" t="s">
        <v>59</v>
      </c>
      <c r="U17" s="142">
        <v>60</v>
      </c>
      <c r="V17" s="141">
        <v>0</v>
      </c>
      <c r="W17" s="257"/>
      <c r="X17" s="118" t="s">
        <v>48</v>
      </c>
      <c r="Y17" s="258">
        <f t="shared" si="2"/>
        <v>0</v>
      </c>
      <c r="Z17" s="24"/>
      <c r="AA17" s="267">
        <f t="shared" si="3"/>
        <v>2</v>
      </c>
      <c r="AB17" s="151">
        <f>IF($V17=60,0,$W17)</f>
        <v>0</v>
      </c>
      <c r="AC17" s="268">
        <f>AA17*AB17*12</f>
        <v>0</v>
      </c>
      <c r="AE17" s="267">
        <f t="shared" si="4"/>
        <v>2</v>
      </c>
      <c r="AF17" s="151">
        <f>IF($V17=60,0,$W17)</f>
        <v>0</v>
      </c>
      <c r="AG17" s="268">
        <f>AE17*AF17*12</f>
        <v>0</v>
      </c>
    </row>
    <row r="18" spans="1:33" s="139" customFormat="1" ht="15" customHeight="1">
      <c r="A18" s="135"/>
      <c r="B18" s="196" t="s">
        <v>81</v>
      </c>
      <c r="C18" s="197" t="s">
        <v>61</v>
      </c>
      <c r="D18" s="197" t="s">
        <v>71</v>
      </c>
      <c r="E18" s="197" t="s">
        <v>72</v>
      </c>
      <c r="F18" s="198" t="s">
        <v>73</v>
      </c>
      <c r="G18" s="204" t="s">
        <v>39</v>
      </c>
      <c r="H18" s="198" t="s">
        <v>74</v>
      </c>
      <c r="I18" s="204" t="s">
        <v>41</v>
      </c>
      <c r="J18" s="205" t="s">
        <v>57</v>
      </c>
      <c r="K18" s="205" t="s">
        <v>75</v>
      </c>
      <c r="L18" s="128" t="s">
        <v>44</v>
      </c>
      <c r="M18" s="128" t="s">
        <v>79</v>
      </c>
      <c r="N18" s="128" t="s">
        <v>46</v>
      </c>
      <c r="O18" s="140" t="s">
        <v>82</v>
      </c>
      <c r="P18" s="130" t="str">
        <f>H18&amp;"-"&amp;M18&amp;"-"&amp;O18</f>
        <v>BAR-IS-CS-VS-WLS-Bronze-DR3</v>
      </c>
      <c r="Q18" s="101"/>
      <c r="R18" s="256">
        <v>1</v>
      </c>
      <c r="S18" s="131">
        <v>1</v>
      </c>
      <c r="T18" s="141" t="s">
        <v>59</v>
      </c>
      <c r="U18" s="142">
        <v>60</v>
      </c>
      <c r="V18" s="141">
        <v>0</v>
      </c>
      <c r="W18" s="257"/>
      <c r="X18" s="118" t="s">
        <v>48</v>
      </c>
      <c r="Y18" s="258">
        <f t="shared" si="2"/>
        <v>0</v>
      </c>
      <c r="Z18" s="24"/>
      <c r="AA18" s="267">
        <f t="shared" si="3"/>
        <v>1</v>
      </c>
      <c r="AB18" s="151">
        <f>IF($V18=60,0,$W18)</f>
        <v>0</v>
      </c>
      <c r="AC18" s="268">
        <f>AA18*AB18*12</f>
        <v>0</v>
      </c>
      <c r="AE18" s="267">
        <f t="shared" si="4"/>
        <v>1</v>
      </c>
      <c r="AF18" s="151">
        <f>IF($V18=60,0,$W18)</f>
        <v>0</v>
      </c>
      <c r="AG18" s="268">
        <f>AE18*AF18*12</f>
        <v>0</v>
      </c>
    </row>
    <row r="19" spans="1:33" s="139" customFormat="1" ht="15" customHeight="1">
      <c r="A19" s="135"/>
      <c r="B19" s="196" t="s">
        <v>83</v>
      </c>
      <c r="C19" s="197" t="s">
        <v>61</v>
      </c>
      <c r="D19" s="197" t="s">
        <v>71</v>
      </c>
      <c r="E19" s="197" t="s">
        <v>72</v>
      </c>
      <c r="F19" s="198" t="s">
        <v>73</v>
      </c>
      <c r="G19" s="204" t="s">
        <v>39</v>
      </c>
      <c r="H19" s="198" t="s">
        <v>74</v>
      </c>
      <c r="I19" s="204" t="s">
        <v>41</v>
      </c>
      <c r="J19" s="205" t="s">
        <v>57</v>
      </c>
      <c r="K19" s="205" t="s">
        <v>75</v>
      </c>
      <c r="L19" s="128" t="s">
        <v>44</v>
      </c>
      <c r="M19" s="128" t="s">
        <v>84</v>
      </c>
      <c r="N19" s="128" t="s">
        <v>46</v>
      </c>
      <c r="O19" s="140" t="s">
        <v>82</v>
      </c>
      <c r="P19" s="138" t="str">
        <f>H19&amp;"-"&amp;M19</f>
        <v>BAR-IS-CS-VS-WLS-Silber</v>
      </c>
      <c r="Q19" s="101"/>
      <c r="R19" s="256">
        <v>1</v>
      </c>
      <c r="S19" s="131">
        <v>9</v>
      </c>
      <c r="T19" s="141" t="s">
        <v>59</v>
      </c>
      <c r="U19" s="142">
        <v>60</v>
      </c>
      <c r="V19" s="141">
        <v>0</v>
      </c>
      <c r="W19" s="257"/>
      <c r="X19" s="118" t="s">
        <v>48</v>
      </c>
      <c r="Y19" s="258">
        <f t="shared" si="2"/>
        <v>0</v>
      </c>
      <c r="Z19" s="24"/>
      <c r="AA19" s="267">
        <f t="shared" si="3"/>
        <v>9</v>
      </c>
      <c r="AB19" s="151">
        <f>IF($V19=60,0,$W19)</f>
        <v>0</v>
      </c>
      <c r="AC19" s="268">
        <f>AA19*AB19*12</f>
        <v>0</v>
      </c>
      <c r="AE19" s="267">
        <f t="shared" si="4"/>
        <v>9</v>
      </c>
      <c r="AF19" s="151">
        <f>IF($V19=60,0,$W19)</f>
        <v>0</v>
      </c>
      <c r="AG19" s="268">
        <f>AE19*AF19*12</f>
        <v>0</v>
      </c>
    </row>
    <row r="20" spans="1:33" s="139" customFormat="1" ht="15" customHeight="1">
      <c r="A20" s="135"/>
      <c r="B20" s="196" t="s">
        <v>85</v>
      </c>
      <c r="C20" s="197" t="s">
        <v>61</v>
      </c>
      <c r="D20" s="197" t="s">
        <v>71</v>
      </c>
      <c r="E20" s="197" t="s">
        <v>72</v>
      </c>
      <c r="F20" s="198" t="s">
        <v>86</v>
      </c>
      <c r="G20" s="204" t="s">
        <v>39</v>
      </c>
      <c r="H20" s="198" t="s">
        <v>87</v>
      </c>
      <c r="I20" s="204" t="s">
        <v>41</v>
      </c>
      <c r="J20" s="205" t="s">
        <v>57</v>
      </c>
      <c r="K20" s="205" t="s">
        <v>75</v>
      </c>
      <c r="L20" s="128" t="s">
        <v>44</v>
      </c>
      <c r="M20" s="128" t="s">
        <v>76</v>
      </c>
      <c r="N20" s="128" t="s">
        <v>46</v>
      </c>
      <c r="O20" s="140" t="s">
        <v>77</v>
      </c>
      <c r="P20" s="138" t="str">
        <f>H20&amp;"-"&amp;M20</f>
        <v>BAR-IS-CS-VS-WLM-Basis</v>
      </c>
      <c r="Q20" s="101"/>
      <c r="R20" s="256">
        <v>1</v>
      </c>
      <c r="S20" s="131">
        <v>98</v>
      </c>
      <c r="T20" s="141" t="s">
        <v>59</v>
      </c>
      <c r="U20" s="142">
        <v>60</v>
      </c>
      <c r="V20" s="141">
        <v>0</v>
      </c>
      <c r="W20" s="257"/>
      <c r="X20" s="118" t="s">
        <v>48</v>
      </c>
      <c r="Y20" s="258">
        <f t="shared" ref="Y20" si="5">R20*S20*U20*W20</f>
        <v>0</v>
      </c>
      <c r="Z20" s="24"/>
      <c r="AA20" s="267">
        <f t="shared" si="3"/>
        <v>98</v>
      </c>
      <c r="AB20" s="151">
        <f>IF($V20=60,0,$W20)</f>
        <v>0</v>
      </c>
      <c r="AC20" s="268">
        <f>AA20*AB20*12</f>
        <v>0</v>
      </c>
      <c r="AE20" s="267">
        <f t="shared" si="4"/>
        <v>98</v>
      </c>
      <c r="AF20" s="151">
        <f>IF($V20=60,0,$W20)</f>
        <v>0</v>
      </c>
      <c r="AG20" s="268">
        <f>AE20*AF20*12</f>
        <v>0</v>
      </c>
    </row>
    <row r="21" spans="1:33" s="139" customFormat="1" ht="15" customHeight="1">
      <c r="A21" s="135"/>
      <c r="B21" s="208" t="s">
        <v>88</v>
      </c>
      <c r="C21" s="209" t="s">
        <v>89</v>
      </c>
      <c r="D21" s="210"/>
      <c r="E21" s="210"/>
      <c r="F21" s="211"/>
      <c r="G21" s="212"/>
      <c r="H21" s="211"/>
      <c r="I21" s="212"/>
      <c r="J21" s="213"/>
      <c r="K21" s="213"/>
      <c r="L21" s="143"/>
      <c r="M21" s="143"/>
      <c r="N21" s="143"/>
      <c r="O21" s="143"/>
      <c r="P21" s="144"/>
      <c r="Q21" s="101"/>
      <c r="R21" s="259"/>
      <c r="S21" s="145"/>
      <c r="T21" s="146"/>
      <c r="U21" s="147"/>
      <c r="V21" s="146"/>
      <c r="W21" s="308"/>
      <c r="X21" s="148"/>
      <c r="Y21" s="261"/>
      <c r="Z21" s="24"/>
      <c r="AA21" s="269"/>
      <c r="AB21" s="308"/>
      <c r="AC21" s="270"/>
      <c r="AE21" s="269"/>
      <c r="AF21" s="308"/>
      <c r="AG21" s="270"/>
    </row>
    <row r="22" spans="1:33" s="139" customFormat="1" ht="15" customHeight="1">
      <c r="A22" s="135"/>
      <c r="B22" s="196" t="s">
        <v>90</v>
      </c>
      <c r="C22" s="197" t="s">
        <v>61</v>
      </c>
      <c r="D22" s="197" t="s">
        <v>71</v>
      </c>
      <c r="E22" s="197" t="s">
        <v>72</v>
      </c>
      <c r="F22" s="198" t="s">
        <v>86</v>
      </c>
      <c r="G22" s="204" t="s">
        <v>39</v>
      </c>
      <c r="H22" s="198" t="s">
        <v>87</v>
      </c>
      <c r="I22" s="204" t="s">
        <v>41</v>
      </c>
      <c r="J22" s="205" t="s">
        <v>57</v>
      </c>
      <c r="K22" s="205" t="s">
        <v>75</v>
      </c>
      <c r="L22" s="128" t="s">
        <v>44</v>
      </c>
      <c r="M22" s="128" t="s">
        <v>79</v>
      </c>
      <c r="N22" s="128" t="s">
        <v>46</v>
      </c>
      <c r="O22" s="140" t="s">
        <v>77</v>
      </c>
      <c r="P22" s="130" t="str">
        <f t="shared" ref="P22:P28" si="6">H22&amp;"-"&amp;M22&amp;"-"&amp;O22</f>
        <v>BAR-IS-CS-VS-WLM-Bronze-DR1</v>
      </c>
      <c r="Q22" s="101"/>
      <c r="R22" s="256">
        <v>1</v>
      </c>
      <c r="S22" s="131">
        <v>3</v>
      </c>
      <c r="T22" s="141" t="s">
        <v>59</v>
      </c>
      <c r="U22" s="142">
        <v>60</v>
      </c>
      <c r="V22" s="141">
        <v>0</v>
      </c>
      <c r="W22" s="257"/>
      <c r="X22" s="118" t="s">
        <v>48</v>
      </c>
      <c r="Y22" s="258">
        <f t="shared" si="2"/>
        <v>0</v>
      </c>
      <c r="Z22" s="24"/>
      <c r="AA22" s="267">
        <f t="shared" si="3"/>
        <v>3</v>
      </c>
      <c r="AB22" s="151">
        <f>IF($V22=60,0,$W22)</f>
        <v>0</v>
      </c>
      <c r="AC22" s="268">
        <f>AA22*AB22*12</f>
        <v>0</v>
      </c>
      <c r="AE22" s="267">
        <f t="shared" si="4"/>
        <v>3</v>
      </c>
      <c r="AF22" s="151">
        <f>IF($V22=60,0,$W22)</f>
        <v>0</v>
      </c>
      <c r="AG22" s="268">
        <f>AE22*AF22*12</f>
        <v>0</v>
      </c>
    </row>
    <row r="23" spans="1:33" s="139" customFormat="1" ht="15" customHeight="1">
      <c r="B23" s="196" t="s">
        <v>91</v>
      </c>
      <c r="C23" s="206" t="s">
        <v>61</v>
      </c>
      <c r="D23" s="206" t="s">
        <v>71</v>
      </c>
      <c r="E23" s="197" t="s">
        <v>72</v>
      </c>
      <c r="F23" s="199" t="s">
        <v>86</v>
      </c>
      <c r="G23" s="200" t="s">
        <v>39</v>
      </c>
      <c r="H23" s="199" t="s">
        <v>87</v>
      </c>
      <c r="I23" s="200" t="s">
        <v>41</v>
      </c>
      <c r="J23" s="201" t="s">
        <v>57</v>
      </c>
      <c r="K23" s="201" t="s">
        <v>75</v>
      </c>
      <c r="L23" s="140" t="s">
        <v>44</v>
      </c>
      <c r="M23" s="140" t="s">
        <v>79</v>
      </c>
      <c r="N23" s="140" t="s">
        <v>46</v>
      </c>
      <c r="O23" s="140" t="s">
        <v>82</v>
      </c>
      <c r="P23" s="130" t="str">
        <f t="shared" ref="P23" si="7">H23&amp;"-"&amp;M23&amp;"-"&amp;O23</f>
        <v>BAR-IS-CS-VS-WLM-Bronze-DR3</v>
      </c>
      <c r="Q23" s="101"/>
      <c r="R23" s="256">
        <v>1</v>
      </c>
      <c r="S23" s="131">
        <v>13</v>
      </c>
      <c r="T23" s="141" t="s">
        <v>59</v>
      </c>
      <c r="U23" s="142">
        <v>60</v>
      </c>
      <c r="V23" s="141">
        <v>0</v>
      </c>
      <c r="W23" s="257"/>
      <c r="X23" s="118" t="s">
        <v>48</v>
      </c>
      <c r="Y23" s="258">
        <f t="shared" ref="Y23" si="8">R23*S23*U23*W23</f>
        <v>0</v>
      </c>
      <c r="Z23" s="24"/>
      <c r="AA23" s="267">
        <f t="shared" si="3"/>
        <v>13</v>
      </c>
      <c r="AB23" s="151">
        <f>IF($V23=60,0,$W23)</f>
        <v>0</v>
      </c>
      <c r="AC23" s="268">
        <f>AA23*AB23*12</f>
        <v>0</v>
      </c>
      <c r="AE23" s="267">
        <f t="shared" si="4"/>
        <v>13</v>
      </c>
      <c r="AF23" s="151">
        <f>IF($V23=60,0,$W23)</f>
        <v>0</v>
      </c>
      <c r="AG23" s="268">
        <f>AE23*AF23*12</f>
        <v>0</v>
      </c>
    </row>
    <row r="24" spans="1:33" s="139" customFormat="1" ht="15" customHeight="1">
      <c r="A24" s="135"/>
      <c r="B24" s="208" t="s">
        <v>92</v>
      </c>
      <c r="C24" s="209" t="s">
        <v>89</v>
      </c>
      <c r="D24" s="210"/>
      <c r="E24" s="210"/>
      <c r="F24" s="211"/>
      <c r="G24" s="212"/>
      <c r="H24" s="211"/>
      <c r="I24" s="212"/>
      <c r="J24" s="213"/>
      <c r="K24" s="213"/>
      <c r="L24" s="143"/>
      <c r="M24" s="143"/>
      <c r="N24" s="143"/>
      <c r="O24" s="143"/>
      <c r="P24" s="144"/>
      <c r="Q24" s="101"/>
      <c r="R24" s="259"/>
      <c r="S24" s="145"/>
      <c r="T24" s="146"/>
      <c r="U24" s="147"/>
      <c r="V24" s="146"/>
      <c r="W24" s="308"/>
      <c r="X24" s="148"/>
      <c r="Y24" s="261"/>
      <c r="Z24" s="24"/>
      <c r="AA24" s="269"/>
      <c r="AB24" s="308"/>
      <c r="AC24" s="270"/>
      <c r="AE24" s="269"/>
      <c r="AF24" s="308"/>
      <c r="AG24" s="270"/>
    </row>
    <row r="25" spans="1:33" s="139" customFormat="1" ht="15" customHeight="1">
      <c r="A25" s="135"/>
      <c r="B25" s="196" t="s">
        <v>93</v>
      </c>
      <c r="C25" s="197" t="s">
        <v>61</v>
      </c>
      <c r="D25" s="197" t="s">
        <v>71</v>
      </c>
      <c r="E25" s="197" t="s">
        <v>72</v>
      </c>
      <c r="F25" s="198" t="s">
        <v>86</v>
      </c>
      <c r="G25" s="204" t="s">
        <v>39</v>
      </c>
      <c r="H25" s="198" t="s">
        <v>87</v>
      </c>
      <c r="I25" s="204" t="s">
        <v>41</v>
      </c>
      <c r="J25" s="205" t="s">
        <v>57</v>
      </c>
      <c r="K25" s="205" t="s">
        <v>75</v>
      </c>
      <c r="L25" s="128" t="s">
        <v>44</v>
      </c>
      <c r="M25" s="128" t="s">
        <v>84</v>
      </c>
      <c r="N25" s="128" t="s">
        <v>46</v>
      </c>
      <c r="O25" s="140" t="s">
        <v>82</v>
      </c>
      <c r="P25" s="130" t="str">
        <f t="shared" si="6"/>
        <v>BAR-IS-CS-VS-WLM-Silber-DR3</v>
      </c>
      <c r="Q25" s="101"/>
      <c r="R25" s="256">
        <v>1</v>
      </c>
      <c r="S25" s="131">
        <v>58</v>
      </c>
      <c r="T25" s="141" t="s">
        <v>59</v>
      </c>
      <c r="U25" s="142">
        <v>60</v>
      </c>
      <c r="V25" s="141">
        <v>0</v>
      </c>
      <c r="W25" s="257"/>
      <c r="X25" s="118" t="s">
        <v>48</v>
      </c>
      <c r="Y25" s="258">
        <f t="shared" si="2"/>
        <v>0</v>
      </c>
      <c r="Z25" s="24"/>
      <c r="AA25" s="267">
        <f t="shared" si="3"/>
        <v>58</v>
      </c>
      <c r="AB25" s="151">
        <f t="shared" ref="AB25:AB30" si="9">IF($V25=60,0,$W25)</f>
        <v>0</v>
      </c>
      <c r="AC25" s="268">
        <f t="shared" ref="AC25:AC30" si="10">AA25*AB25*12</f>
        <v>0</v>
      </c>
      <c r="AE25" s="267">
        <f t="shared" si="4"/>
        <v>58</v>
      </c>
      <c r="AF25" s="151">
        <f t="shared" ref="AF25:AF30" si="11">IF($V25=60,0,$W25)</f>
        <v>0</v>
      </c>
      <c r="AG25" s="268">
        <f t="shared" ref="AG25:AG30" si="12">AE25*AF25*12</f>
        <v>0</v>
      </c>
    </row>
    <row r="26" spans="1:33" s="139" customFormat="1" ht="15" customHeight="1">
      <c r="A26" s="135"/>
      <c r="B26" s="196" t="s">
        <v>94</v>
      </c>
      <c r="C26" s="197" t="s">
        <v>61</v>
      </c>
      <c r="D26" s="197" t="s">
        <v>71</v>
      </c>
      <c r="E26" s="197" t="s">
        <v>72</v>
      </c>
      <c r="F26" s="198" t="s">
        <v>86</v>
      </c>
      <c r="G26" s="204" t="s">
        <v>39</v>
      </c>
      <c r="H26" s="198" t="s">
        <v>87</v>
      </c>
      <c r="I26" s="204" t="s">
        <v>41</v>
      </c>
      <c r="J26" s="205" t="s">
        <v>57</v>
      </c>
      <c r="K26" s="205" t="s">
        <v>75</v>
      </c>
      <c r="L26" s="128" t="s">
        <v>44</v>
      </c>
      <c r="M26" s="128" t="s">
        <v>84</v>
      </c>
      <c r="N26" s="128" t="s">
        <v>46</v>
      </c>
      <c r="O26" s="140" t="s">
        <v>77</v>
      </c>
      <c r="P26" s="130" t="str">
        <f t="shared" si="6"/>
        <v>BAR-IS-CS-VS-WLM-Silber-DR1</v>
      </c>
      <c r="Q26" s="101"/>
      <c r="R26" s="256">
        <v>1</v>
      </c>
      <c r="S26" s="131">
        <v>1</v>
      </c>
      <c r="T26" s="141" t="s">
        <v>59</v>
      </c>
      <c r="U26" s="142">
        <v>60</v>
      </c>
      <c r="V26" s="141">
        <v>0</v>
      </c>
      <c r="W26" s="257"/>
      <c r="X26" s="118" t="s">
        <v>48</v>
      </c>
      <c r="Y26" s="258">
        <f t="shared" si="2"/>
        <v>0</v>
      </c>
      <c r="Z26" s="24"/>
      <c r="AA26" s="267">
        <f t="shared" si="3"/>
        <v>1</v>
      </c>
      <c r="AB26" s="151">
        <f t="shared" si="9"/>
        <v>0</v>
      </c>
      <c r="AC26" s="268">
        <f t="shared" si="10"/>
        <v>0</v>
      </c>
      <c r="AE26" s="267">
        <f t="shared" si="4"/>
        <v>1</v>
      </c>
      <c r="AF26" s="151">
        <f t="shared" si="11"/>
        <v>0</v>
      </c>
      <c r="AG26" s="268">
        <f t="shared" si="12"/>
        <v>0</v>
      </c>
    </row>
    <row r="27" spans="1:33" s="139" customFormat="1" ht="15" customHeight="1">
      <c r="A27" s="135"/>
      <c r="B27" s="196" t="s">
        <v>95</v>
      </c>
      <c r="C27" s="197" t="s">
        <v>61</v>
      </c>
      <c r="D27" s="197" t="s">
        <v>71</v>
      </c>
      <c r="E27" s="197" t="s">
        <v>72</v>
      </c>
      <c r="F27" s="198" t="s">
        <v>86</v>
      </c>
      <c r="G27" s="204" t="s">
        <v>39</v>
      </c>
      <c r="H27" s="198" t="s">
        <v>87</v>
      </c>
      <c r="I27" s="204" t="s">
        <v>41</v>
      </c>
      <c r="J27" s="205" t="s">
        <v>57</v>
      </c>
      <c r="K27" s="205" t="s">
        <v>75</v>
      </c>
      <c r="L27" s="128" t="s">
        <v>44</v>
      </c>
      <c r="M27" s="128" t="s">
        <v>84</v>
      </c>
      <c r="N27" s="128" t="s">
        <v>46</v>
      </c>
      <c r="O27" s="140" t="s">
        <v>80</v>
      </c>
      <c r="P27" s="130" t="str">
        <f t="shared" si="6"/>
        <v>BAR-IS-CS-VS-WLM-Silber-DR2</v>
      </c>
      <c r="Q27" s="101"/>
      <c r="R27" s="256">
        <v>1</v>
      </c>
      <c r="S27" s="131">
        <v>1</v>
      </c>
      <c r="T27" s="141" t="s">
        <v>59</v>
      </c>
      <c r="U27" s="142">
        <v>60</v>
      </c>
      <c r="V27" s="141">
        <v>0</v>
      </c>
      <c r="W27" s="257"/>
      <c r="X27" s="118" t="s">
        <v>48</v>
      </c>
      <c r="Y27" s="258">
        <f t="shared" si="2"/>
        <v>0</v>
      </c>
      <c r="Z27" s="24"/>
      <c r="AA27" s="267">
        <f t="shared" si="3"/>
        <v>1</v>
      </c>
      <c r="AB27" s="151">
        <f t="shared" si="9"/>
        <v>0</v>
      </c>
      <c r="AC27" s="268">
        <f t="shared" si="10"/>
        <v>0</v>
      </c>
      <c r="AE27" s="267">
        <f t="shared" si="4"/>
        <v>1</v>
      </c>
      <c r="AF27" s="151">
        <f t="shared" si="11"/>
        <v>0</v>
      </c>
      <c r="AG27" s="268">
        <f t="shared" si="12"/>
        <v>0</v>
      </c>
    </row>
    <row r="28" spans="1:33" s="139" customFormat="1" ht="15" customHeight="1">
      <c r="A28" s="135"/>
      <c r="B28" s="196" t="s">
        <v>96</v>
      </c>
      <c r="C28" s="197" t="s">
        <v>61</v>
      </c>
      <c r="D28" s="197" t="s">
        <v>71</v>
      </c>
      <c r="E28" s="197" t="s">
        <v>72</v>
      </c>
      <c r="F28" s="199" t="s">
        <v>86</v>
      </c>
      <c r="G28" s="200" t="s">
        <v>39</v>
      </c>
      <c r="H28" s="199" t="s">
        <v>87</v>
      </c>
      <c r="I28" s="200" t="s">
        <v>41</v>
      </c>
      <c r="J28" s="201" t="s">
        <v>57</v>
      </c>
      <c r="K28" s="201" t="s">
        <v>75</v>
      </c>
      <c r="L28" s="140" t="s">
        <v>44</v>
      </c>
      <c r="M28" s="140" t="s">
        <v>84</v>
      </c>
      <c r="N28" s="128" t="s">
        <v>46</v>
      </c>
      <c r="O28" s="140" t="s">
        <v>97</v>
      </c>
      <c r="P28" s="130" t="str">
        <f t="shared" si="6"/>
        <v>BAR-IS-CS-VS-WLM-Silber-DR4</v>
      </c>
      <c r="Q28" s="101"/>
      <c r="R28" s="256">
        <v>1</v>
      </c>
      <c r="S28" s="131">
        <v>2</v>
      </c>
      <c r="T28" s="141" t="s">
        <v>59</v>
      </c>
      <c r="U28" s="142">
        <v>60</v>
      </c>
      <c r="V28" s="141">
        <v>0</v>
      </c>
      <c r="W28" s="257"/>
      <c r="X28" s="118" t="s">
        <v>48</v>
      </c>
      <c r="Y28" s="258">
        <f t="shared" si="2"/>
        <v>0</v>
      </c>
      <c r="Z28" s="24"/>
      <c r="AA28" s="267">
        <f t="shared" si="3"/>
        <v>2</v>
      </c>
      <c r="AB28" s="151">
        <f t="shared" si="9"/>
        <v>0</v>
      </c>
      <c r="AC28" s="268">
        <f t="shared" si="10"/>
        <v>0</v>
      </c>
      <c r="AE28" s="267">
        <f t="shared" si="4"/>
        <v>2</v>
      </c>
      <c r="AF28" s="151">
        <f t="shared" si="11"/>
        <v>0</v>
      </c>
      <c r="AG28" s="268">
        <f t="shared" si="12"/>
        <v>0</v>
      </c>
    </row>
    <row r="29" spans="1:33" s="139" customFormat="1" ht="15" customHeight="1">
      <c r="A29" s="135"/>
      <c r="B29" s="196" t="s">
        <v>98</v>
      </c>
      <c r="C29" s="197" t="s">
        <v>61</v>
      </c>
      <c r="D29" s="197" t="s">
        <v>71</v>
      </c>
      <c r="E29" s="197" t="s">
        <v>72</v>
      </c>
      <c r="F29" s="198" t="s">
        <v>86</v>
      </c>
      <c r="G29" s="204" t="s">
        <v>39</v>
      </c>
      <c r="H29" s="198" t="s">
        <v>87</v>
      </c>
      <c r="I29" s="204" t="s">
        <v>41</v>
      </c>
      <c r="J29" s="201" t="s">
        <v>57</v>
      </c>
      <c r="K29" s="201" t="s">
        <v>75</v>
      </c>
      <c r="L29" s="140" t="s">
        <v>44</v>
      </c>
      <c r="M29" s="140" t="s">
        <v>99</v>
      </c>
      <c r="N29" s="128" t="s">
        <v>46</v>
      </c>
      <c r="O29" s="140" t="s">
        <v>97</v>
      </c>
      <c r="P29" s="138" t="str">
        <f>H29&amp;"-"&amp;M29</f>
        <v>BAR-IS-CS-VS-WLM-Gold</v>
      </c>
      <c r="Q29" s="101"/>
      <c r="R29" s="256">
        <v>1</v>
      </c>
      <c r="S29" s="131">
        <v>12</v>
      </c>
      <c r="T29" s="141" t="s">
        <v>59</v>
      </c>
      <c r="U29" s="142">
        <v>60</v>
      </c>
      <c r="V29" s="141">
        <v>0</v>
      </c>
      <c r="W29" s="257"/>
      <c r="X29" s="118" t="s">
        <v>48</v>
      </c>
      <c r="Y29" s="258">
        <f t="shared" si="2"/>
        <v>0</v>
      </c>
      <c r="Z29" s="24"/>
      <c r="AA29" s="267">
        <f t="shared" si="3"/>
        <v>12</v>
      </c>
      <c r="AB29" s="151">
        <f t="shared" si="9"/>
        <v>0</v>
      </c>
      <c r="AC29" s="268">
        <f t="shared" si="10"/>
        <v>0</v>
      </c>
      <c r="AE29" s="267">
        <f t="shared" si="4"/>
        <v>12</v>
      </c>
      <c r="AF29" s="151">
        <f t="shared" si="11"/>
        <v>0</v>
      </c>
      <c r="AG29" s="268">
        <f t="shared" si="12"/>
        <v>0</v>
      </c>
    </row>
    <row r="30" spans="1:33" s="139" customFormat="1" ht="15" customHeight="1">
      <c r="A30" s="135"/>
      <c r="B30" s="196" t="s">
        <v>100</v>
      </c>
      <c r="C30" s="197" t="s">
        <v>61</v>
      </c>
      <c r="D30" s="197" t="s">
        <v>71</v>
      </c>
      <c r="E30" s="197" t="s">
        <v>72</v>
      </c>
      <c r="F30" s="198" t="s">
        <v>101</v>
      </c>
      <c r="G30" s="204" t="s">
        <v>39</v>
      </c>
      <c r="H30" s="198" t="s">
        <v>102</v>
      </c>
      <c r="I30" s="204" t="s">
        <v>41</v>
      </c>
      <c r="J30" s="201" t="s">
        <v>57</v>
      </c>
      <c r="K30" s="201" t="s">
        <v>75</v>
      </c>
      <c r="L30" s="140" t="s">
        <v>44</v>
      </c>
      <c r="M30" s="140" t="s">
        <v>76</v>
      </c>
      <c r="N30" s="128" t="s">
        <v>46</v>
      </c>
      <c r="O30" s="140" t="s">
        <v>77</v>
      </c>
      <c r="P30" s="138" t="str">
        <f>H30&amp;"-"&amp;M30</f>
        <v>BAR-IS-CS-VS-WLL-Basis</v>
      </c>
      <c r="Q30" s="101"/>
      <c r="R30" s="256">
        <v>1</v>
      </c>
      <c r="S30" s="131">
        <v>39</v>
      </c>
      <c r="T30" s="141" t="s">
        <v>59</v>
      </c>
      <c r="U30" s="142">
        <v>60</v>
      </c>
      <c r="V30" s="141">
        <v>0</v>
      </c>
      <c r="W30" s="257"/>
      <c r="X30" s="118" t="s">
        <v>48</v>
      </c>
      <c r="Y30" s="258">
        <f t="shared" ref="Y30" si="13">R30*S30*U30*W30</f>
        <v>0</v>
      </c>
      <c r="Z30" s="24"/>
      <c r="AA30" s="267">
        <f t="shared" si="3"/>
        <v>39</v>
      </c>
      <c r="AB30" s="151">
        <f t="shared" si="9"/>
        <v>0</v>
      </c>
      <c r="AC30" s="268">
        <f t="shared" si="10"/>
        <v>0</v>
      </c>
      <c r="AE30" s="267">
        <f t="shared" si="4"/>
        <v>39</v>
      </c>
      <c r="AF30" s="151">
        <f t="shared" si="11"/>
        <v>0</v>
      </c>
      <c r="AG30" s="268">
        <f t="shared" si="12"/>
        <v>0</v>
      </c>
    </row>
    <row r="31" spans="1:33" s="139" customFormat="1" ht="15" customHeight="1">
      <c r="A31" s="135"/>
      <c r="B31" s="208" t="s">
        <v>103</v>
      </c>
      <c r="C31" s="209" t="s">
        <v>89</v>
      </c>
      <c r="D31" s="210"/>
      <c r="E31" s="210"/>
      <c r="F31" s="211"/>
      <c r="G31" s="212"/>
      <c r="H31" s="211"/>
      <c r="I31" s="212"/>
      <c r="J31" s="213"/>
      <c r="K31" s="213"/>
      <c r="L31" s="143"/>
      <c r="M31" s="143"/>
      <c r="N31" s="143"/>
      <c r="O31" s="143"/>
      <c r="P31" s="144"/>
      <c r="Q31" s="101"/>
      <c r="R31" s="259"/>
      <c r="S31" s="145"/>
      <c r="T31" s="146"/>
      <c r="U31" s="147"/>
      <c r="V31" s="146"/>
      <c r="W31" s="308"/>
      <c r="X31" s="148"/>
      <c r="Y31" s="261"/>
      <c r="Z31" s="24"/>
      <c r="AA31" s="269"/>
      <c r="AB31" s="308"/>
      <c r="AC31" s="270"/>
      <c r="AE31" s="269"/>
      <c r="AF31" s="308"/>
      <c r="AG31" s="270"/>
    </row>
    <row r="32" spans="1:33" s="139" customFormat="1" ht="15" customHeight="1">
      <c r="B32" s="196" t="s">
        <v>104</v>
      </c>
      <c r="C32" s="206" t="s">
        <v>61</v>
      </c>
      <c r="D32" s="206" t="s">
        <v>71</v>
      </c>
      <c r="E32" s="197" t="s">
        <v>72</v>
      </c>
      <c r="F32" s="199" t="s">
        <v>101</v>
      </c>
      <c r="G32" s="200" t="s">
        <v>39</v>
      </c>
      <c r="H32" s="199" t="s">
        <v>102</v>
      </c>
      <c r="I32" s="200" t="s">
        <v>41</v>
      </c>
      <c r="J32" s="201" t="s">
        <v>57</v>
      </c>
      <c r="K32" s="201" t="s">
        <v>75</v>
      </c>
      <c r="L32" s="140" t="s">
        <v>44</v>
      </c>
      <c r="M32" s="140" t="s">
        <v>79</v>
      </c>
      <c r="N32" s="140" t="s">
        <v>46</v>
      </c>
      <c r="O32" s="140" t="s">
        <v>77</v>
      </c>
      <c r="P32" s="130" t="str">
        <f>H32&amp;"-"&amp;M32&amp;"-"&amp;O32</f>
        <v>BAR-IS-CS-VS-WLL-Bronze-DR1</v>
      </c>
      <c r="Q32" s="101"/>
      <c r="R32" s="256">
        <v>1</v>
      </c>
      <c r="S32" s="131">
        <v>2</v>
      </c>
      <c r="T32" s="141" t="s">
        <v>59</v>
      </c>
      <c r="U32" s="142">
        <v>60</v>
      </c>
      <c r="V32" s="141">
        <v>0</v>
      </c>
      <c r="W32" s="257"/>
      <c r="X32" s="118" t="s">
        <v>48</v>
      </c>
      <c r="Y32" s="258">
        <f t="shared" si="2"/>
        <v>0</v>
      </c>
      <c r="Z32" s="24"/>
      <c r="AA32" s="267">
        <f t="shared" si="3"/>
        <v>2</v>
      </c>
      <c r="AB32" s="151">
        <f>IF($V32=60,0,$W32)</f>
        <v>0</v>
      </c>
      <c r="AC32" s="268">
        <f>AA32*AB32*12</f>
        <v>0</v>
      </c>
      <c r="AE32" s="267">
        <f t="shared" si="4"/>
        <v>2</v>
      </c>
      <c r="AF32" s="151">
        <f>IF($V32=60,0,$W32)</f>
        <v>0</v>
      </c>
      <c r="AG32" s="268">
        <f>AE32*AF32*12</f>
        <v>0</v>
      </c>
    </row>
    <row r="33" spans="1:33" s="139" customFormat="1" ht="15" customHeight="1">
      <c r="B33" s="196" t="s">
        <v>105</v>
      </c>
      <c r="C33" s="206" t="s">
        <v>61</v>
      </c>
      <c r="D33" s="206" t="s">
        <v>71</v>
      </c>
      <c r="E33" s="197" t="s">
        <v>72</v>
      </c>
      <c r="F33" s="199" t="s">
        <v>101</v>
      </c>
      <c r="G33" s="200" t="s">
        <v>39</v>
      </c>
      <c r="H33" s="199" t="s">
        <v>102</v>
      </c>
      <c r="I33" s="200" t="s">
        <v>41</v>
      </c>
      <c r="J33" s="201" t="s">
        <v>57</v>
      </c>
      <c r="K33" s="201" t="s">
        <v>75</v>
      </c>
      <c r="L33" s="140" t="s">
        <v>44</v>
      </c>
      <c r="M33" s="140" t="s">
        <v>79</v>
      </c>
      <c r="N33" s="140" t="s">
        <v>46</v>
      </c>
      <c r="O33" s="140" t="s">
        <v>80</v>
      </c>
      <c r="P33" s="130" t="str">
        <f>H33&amp;"-"&amp;M33&amp;"-"&amp;O33</f>
        <v>BAR-IS-CS-VS-WLL-Bronze-DR2</v>
      </c>
      <c r="Q33" s="101"/>
      <c r="R33" s="256">
        <v>1</v>
      </c>
      <c r="S33" s="131">
        <v>3</v>
      </c>
      <c r="T33" s="141" t="s">
        <v>59</v>
      </c>
      <c r="U33" s="142">
        <v>60</v>
      </c>
      <c r="V33" s="141">
        <v>0</v>
      </c>
      <c r="W33" s="257"/>
      <c r="X33" s="118" t="s">
        <v>48</v>
      </c>
      <c r="Y33" s="258">
        <f t="shared" si="2"/>
        <v>0</v>
      </c>
      <c r="Z33" s="24"/>
      <c r="AA33" s="267">
        <f t="shared" si="3"/>
        <v>3</v>
      </c>
      <c r="AB33" s="151">
        <f>IF($V33=60,0,$W33)</f>
        <v>0</v>
      </c>
      <c r="AC33" s="268">
        <f>AA33*AB33*12</f>
        <v>0</v>
      </c>
      <c r="AE33" s="267">
        <f t="shared" si="4"/>
        <v>3</v>
      </c>
      <c r="AF33" s="151">
        <f>IF($V33=60,0,$W33)</f>
        <v>0</v>
      </c>
      <c r="AG33" s="268">
        <f>AE33*AF33*12</f>
        <v>0</v>
      </c>
    </row>
    <row r="34" spans="1:33" s="139" customFormat="1" ht="15" customHeight="1">
      <c r="A34" s="135"/>
      <c r="B34" s="196" t="s">
        <v>106</v>
      </c>
      <c r="C34" s="197" t="s">
        <v>61</v>
      </c>
      <c r="D34" s="197" t="s">
        <v>71</v>
      </c>
      <c r="E34" s="197" t="s">
        <v>72</v>
      </c>
      <c r="F34" s="198" t="s">
        <v>101</v>
      </c>
      <c r="G34" s="204" t="s">
        <v>39</v>
      </c>
      <c r="H34" s="198" t="s">
        <v>102</v>
      </c>
      <c r="I34" s="204" t="s">
        <v>41</v>
      </c>
      <c r="J34" s="201" t="s">
        <v>57</v>
      </c>
      <c r="K34" s="201" t="s">
        <v>75</v>
      </c>
      <c r="L34" s="140" t="s">
        <v>44</v>
      </c>
      <c r="M34" s="140" t="s">
        <v>79</v>
      </c>
      <c r="N34" s="128" t="s">
        <v>46</v>
      </c>
      <c r="O34" s="140" t="s">
        <v>82</v>
      </c>
      <c r="P34" s="130" t="str">
        <f>H34&amp;"-"&amp;M34&amp;"-"&amp;O34</f>
        <v>BAR-IS-CS-VS-WLL-Bronze-DR3</v>
      </c>
      <c r="Q34" s="101"/>
      <c r="R34" s="256">
        <v>1</v>
      </c>
      <c r="S34" s="131">
        <v>5</v>
      </c>
      <c r="T34" s="141" t="s">
        <v>59</v>
      </c>
      <c r="U34" s="142">
        <v>60</v>
      </c>
      <c r="V34" s="141">
        <v>0</v>
      </c>
      <c r="W34" s="257"/>
      <c r="X34" s="118" t="s">
        <v>48</v>
      </c>
      <c r="Y34" s="258">
        <f t="shared" si="2"/>
        <v>0</v>
      </c>
      <c r="Z34" s="24"/>
      <c r="AA34" s="267">
        <f t="shared" si="3"/>
        <v>5</v>
      </c>
      <c r="AB34" s="151">
        <f>IF($V34=60,0,$W34)</f>
        <v>0</v>
      </c>
      <c r="AC34" s="268">
        <f>AA34*AB34*12</f>
        <v>0</v>
      </c>
      <c r="AE34" s="267">
        <f t="shared" si="4"/>
        <v>5</v>
      </c>
      <c r="AF34" s="151">
        <f>IF($V34=60,0,$W34)</f>
        <v>0</v>
      </c>
      <c r="AG34" s="268">
        <f>AE34*AF34*12</f>
        <v>0</v>
      </c>
    </row>
    <row r="35" spans="1:33" s="139" customFormat="1" ht="15" customHeight="1">
      <c r="A35" s="135"/>
      <c r="B35" s="196" t="s">
        <v>107</v>
      </c>
      <c r="C35" s="197" t="s">
        <v>61</v>
      </c>
      <c r="D35" s="197" t="s">
        <v>71</v>
      </c>
      <c r="E35" s="197" t="s">
        <v>72</v>
      </c>
      <c r="F35" s="198" t="s">
        <v>101</v>
      </c>
      <c r="G35" s="204" t="s">
        <v>39</v>
      </c>
      <c r="H35" s="198" t="s">
        <v>102</v>
      </c>
      <c r="I35" s="204" t="s">
        <v>39</v>
      </c>
      <c r="J35" s="201" t="s">
        <v>57</v>
      </c>
      <c r="K35" s="201" t="s">
        <v>75</v>
      </c>
      <c r="L35" s="140" t="s">
        <v>44</v>
      </c>
      <c r="M35" s="140" t="s">
        <v>84</v>
      </c>
      <c r="N35" s="128" t="s">
        <v>46</v>
      </c>
      <c r="O35" s="140" t="s">
        <v>77</v>
      </c>
      <c r="P35" s="130" t="str">
        <f>H35&amp;"-"&amp;M35&amp;"-"&amp;O35</f>
        <v>BAR-IS-CS-VS-WLL-Silber-DR1</v>
      </c>
      <c r="Q35" s="101"/>
      <c r="R35" s="262">
        <v>0.1</v>
      </c>
      <c r="S35" s="131">
        <v>2</v>
      </c>
      <c r="T35" s="141" t="s">
        <v>59</v>
      </c>
      <c r="U35" s="142">
        <v>60</v>
      </c>
      <c r="V35" s="141">
        <v>0</v>
      </c>
      <c r="W35" s="257"/>
      <c r="X35" s="118" t="s">
        <v>48</v>
      </c>
      <c r="Y35" s="258">
        <f t="shared" si="2"/>
        <v>0</v>
      </c>
      <c r="Z35" s="24"/>
      <c r="AA35" s="267">
        <f t="shared" si="3"/>
        <v>2</v>
      </c>
      <c r="AB35" s="151">
        <f>IF($V35=60,0,$W35)</f>
        <v>0</v>
      </c>
      <c r="AC35" s="268">
        <f>AA35*AB35*12</f>
        <v>0</v>
      </c>
      <c r="AE35" s="267">
        <f t="shared" si="4"/>
        <v>2</v>
      </c>
      <c r="AF35" s="151">
        <f>IF($V35=60,0,$W35)</f>
        <v>0</v>
      </c>
      <c r="AG35" s="268">
        <f>AE35*AF35*12</f>
        <v>0</v>
      </c>
    </row>
    <row r="36" spans="1:33" s="139" customFormat="1" ht="15" customHeight="1">
      <c r="A36" s="135"/>
      <c r="B36" s="196" t="s">
        <v>108</v>
      </c>
      <c r="C36" s="197" t="s">
        <v>61</v>
      </c>
      <c r="D36" s="197" t="s">
        <v>71</v>
      </c>
      <c r="E36" s="197" t="s">
        <v>72</v>
      </c>
      <c r="F36" s="198" t="s">
        <v>101</v>
      </c>
      <c r="G36" s="204" t="s">
        <v>39</v>
      </c>
      <c r="H36" s="198" t="s">
        <v>102</v>
      </c>
      <c r="I36" s="204" t="s">
        <v>41</v>
      </c>
      <c r="J36" s="201" t="s">
        <v>57</v>
      </c>
      <c r="K36" s="201" t="s">
        <v>75</v>
      </c>
      <c r="L36" s="140" t="s">
        <v>44</v>
      </c>
      <c r="M36" s="140" t="s">
        <v>84</v>
      </c>
      <c r="N36" s="128" t="s">
        <v>46</v>
      </c>
      <c r="O36" s="140" t="s">
        <v>82</v>
      </c>
      <c r="P36" s="130" t="str">
        <f>H36&amp;"-"&amp;M36&amp;"-"&amp;O36</f>
        <v>BAR-IS-CS-VS-WLL-Silber-DR3</v>
      </c>
      <c r="Q36" s="101"/>
      <c r="R36" s="256">
        <v>1</v>
      </c>
      <c r="S36" s="131">
        <v>69</v>
      </c>
      <c r="T36" s="141" t="s">
        <v>59</v>
      </c>
      <c r="U36" s="142">
        <v>60</v>
      </c>
      <c r="V36" s="141">
        <v>0</v>
      </c>
      <c r="W36" s="257"/>
      <c r="X36" s="118" t="s">
        <v>48</v>
      </c>
      <c r="Y36" s="258">
        <f t="shared" ref="Y36" si="14">R36*S36*U36*W36</f>
        <v>0</v>
      </c>
      <c r="Z36" s="24"/>
      <c r="AA36" s="267">
        <f t="shared" si="3"/>
        <v>69</v>
      </c>
      <c r="AB36" s="151">
        <f>IF($V36=60,0,$W36)</f>
        <v>0</v>
      </c>
      <c r="AC36" s="268">
        <f>AA36*AB36*12</f>
        <v>0</v>
      </c>
      <c r="AE36" s="267">
        <f t="shared" si="4"/>
        <v>69</v>
      </c>
      <c r="AF36" s="151">
        <f>IF($V36=60,0,$W36)</f>
        <v>0</v>
      </c>
      <c r="AG36" s="268">
        <f>AE36*AF36*12</f>
        <v>0</v>
      </c>
    </row>
    <row r="37" spans="1:33" s="139" customFormat="1" ht="15" customHeight="1">
      <c r="A37" s="135"/>
      <c r="B37" s="208" t="s">
        <v>109</v>
      </c>
      <c r="C37" s="209" t="s">
        <v>89</v>
      </c>
      <c r="D37" s="210"/>
      <c r="E37" s="210"/>
      <c r="F37" s="211"/>
      <c r="G37" s="212"/>
      <c r="H37" s="211"/>
      <c r="I37" s="212"/>
      <c r="J37" s="213"/>
      <c r="K37" s="213"/>
      <c r="L37" s="143"/>
      <c r="M37" s="143"/>
      <c r="N37" s="143"/>
      <c r="O37" s="143"/>
      <c r="P37" s="144"/>
      <c r="Q37" s="101"/>
      <c r="R37" s="259"/>
      <c r="S37" s="145"/>
      <c r="T37" s="146"/>
      <c r="U37" s="147"/>
      <c r="V37" s="146"/>
      <c r="W37" s="308"/>
      <c r="X37" s="148"/>
      <c r="Y37" s="261"/>
      <c r="Z37" s="24"/>
      <c r="AA37" s="269"/>
      <c r="AB37" s="308"/>
      <c r="AC37" s="270"/>
      <c r="AE37" s="269"/>
      <c r="AF37" s="308"/>
      <c r="AG37" s="270"/>
    </row>
    <row r="38" spans="1:33" s="139" customFormat="1" ht="15" customHeight="1">
      <c r="A38" s="135"/>
      <c r="B38" s="196" t="s">
        <v>110</v>
      </c>
      <c r="C38" s="197" t="s">
        <v>61</v>
      </c>
      <c r="D38" s="197" t="s">
        <v>71</v>
      </c>
      <c r="E38" s="197" t="s">
        <v>72</v>
      </c>
      <c r="F38" s="199" t="s">
        <v>101</v>
      </c>
      <c r="G38" s="200" t="s">
        <v>39</v>
      </c>
      <c r="H38" s="199" t="s">
        <v>102</v>
      </c>
      <c r="I38" s="200" t="s">
        <v>41</v>
      </c>
      <c r="J38" s="201" t="s">
        <v>57</v>
      </c>
      <c r="K38" s="201" t="s">
        <v>75</v>
      </c>
      <c r="L38" s="140" t="s">
        <v>44</v>
      </c>
      <c r="M38" s="140" t="s">
        <v>99</v>
      </c>
      <c r="N38" s="128" t="s">
        <v>46</v>
      </c>
      <c r="O38" s="140" t="s">
        <v>97</v>
      </c>
      <c r="P38" s="130" t="str">
        <f>H38&amp;"-"&amp;M38</f>
        <v>BAR-IS-CS-VS-WLL-Gold</v>
      </c>
      <c r="Q38" s="101"/>
      <c r="R38" s="256">
        <v>1</v>
      </c>
      <c r="S38" s="131">
        <f>3+38</f>
        <v>41</v>
      </c>
      <c r="T38" s="141" t="s">
        <v>59</v>
      </c>
      <c r="U38" s="142">
        <v>60</v>
      </c>
      <c r="V38" s="141">
        <v>0</v>
      </c>
      <c r="W38" s="257"/>
      <c r="X38" s="118" t="s">
        <v>48</v>
      </c>
      <c r="Y38" s="258">
        <f t="shared" si="2"/>
        <v>0</v>
      </c>
      <c r="Z38" s="24"/>
      <c r="AA38" s="267">
        <f t="shared" si="3"/>
        <v>41</v>
      </c>
      <c r="AB38" s="151">
        <f t="shared" ref="AB38:AB48" si="15">IF($V38=60,0,$W38)</f>
        <v>0</v>
      </c>
      <c r="AC38" s="268">
        <f t="shared" ref="AC38:AC48" si="16">AA38*AB38*12</f>
        <v>0</v>
      </c>
      <c r="AE38" s="267">
        <f t="shared" si="4"/>
        <v>41</v>
      </c>
      <c r="AF38" s="151">
        <f t="shared" ref="AF38:AF48" si="17">IF($V38=60,0,$W38)</f>
        <v>0</v>
      </c>
      <c r="AG38" s="268">
        <f t="shared" ref="AG38:AG48" si="18">AE38*AF38*12</f>
        <v>0</v>
      </c>
    </row>
    <row r="39" spans="1:33" s="139" customFormat="1" ht="15" customHeight="1">
      <c r="A39" s="135"/>
      <c r="B39" s="196" t="s">
        <v>111</v>
      </c>
      <c r="C39" s="197" t="s">
        <v>61</v>
      </c>
      <c r="D39" s="197" t="s">
        <v>71</v>
      </c>
      <c r="E39" s="197" t="s">
        <v>72</v>
      </c>
      <c r="F39" s="198" t="s">
        <v>112</v>
      </c>
      <c r="G39" s="204" t="s">
        <v>39</v>
      </c>
      <c r="H39" s="198" t="s">
        <v>113</v>
      </c>
      <c r="I39" s="204" t="s">
        <v>41</v>
      </c>
      <c r="J39" s="201" t="s">
        <v>57</v>
      </c>
      <c r="K39" s="201" t="s">
        <v>75</v>
      </c>
      <c r="L39" s="140" t="s">
        <v>44</v>
      </c>
      <c r="M39" s="140" t="s">
        <v>76</v>
      </c>
      <c r="N39" s="128" t="s">
        <v>46</v>
      </c>
      <c r="O39" s="140" t="s">
        <v>77</v>
      </c>
      <c r="P39" s="130" t="str">
        <f>H39&amp;"-"&amp;M39</f>
        <v>BAR-IS-CS-VS-WXL-Basis</v>
      </c>
      <c r="Q39" s="101"/>
      <c r="R39" s="256">
        <v>1</v>
      </c>
      <c r="S39" s="131">
        <v>32</v>
      </c>
      <c r="T39" s="141" t="s">
        <v>59</v>
      </c>
      <c r="U39" s="142">
        <v>60</v>
      </c>
      <c r="V39" s="141">
        <v>0</v>
      </c>
      <c r="W39" s="257"/>
      <c r="X39" s="118" t="s">
        <v>48</v>
      </c>
      <c r="Y39" s="258">
        <f t="shared" si="2"/>
        <v>0</v>
      </c>
      <c r="Z39" s="24"/>
      <c r="AA39" s="267">
        <f t="shared" si="3"/>
        <v>32</v>
      </c>
      <c r="AB39" s="151">
        <f t="shared" si="15"/>
        <v>0</v>
      </c>
      <c r="AC39" s="268">
        <f t="shared" si="16"/>
        <v>0</v>
      </c>
      <c r="AE39" s="267">
        <f t="shared" si="4"/>
        <v>32</v>
      </c>
      <c r="AF39" s="151">
        <f t="shared" si="17"/>
        <v>0</v>
      </c>
      <c r="AG39" s="268">
        <f t="shared" si="18"/>
        <v>0</v>
      </c>
    </row>
    <row r="40" spans="1:33" s="139" customFormat="1" ht="15" customHeight="1">
      <c r="A40" s="135"/>
      <c r="B40" s="196" t="s">
        <v>114</v>
      </c>
      <c r="C40" s="197" t="s">
        <v>61</v>
      </c>
      <c r="D40" s="197" t="s">
        <v>71</v>
      </c>
      <c r="E40" s="197" t="s">
        <v>72</v>
      </c>
      <c r="F40" s="198" t="s">
        <v>112</v>
      </c>
      <c r="G40" s="204" t="s">
        <v>39</v>
      </c>
      <c r="H40" s="198" t="s">
        <v>113</v>
      </c>
      <c r="I40" s="204" t="s">
        <v>41</v>
      </c>
      <c r="J40" s="201" t="s">
        <v>57</v>
      </c>
      <c r="K40" s="201" t="s">
        <v>75</v>
      </c>
      <c r="L40" s="140" t="s">
        <v>44</v>
      </c>
      <c r="M40" s="140" t="s">
        <v>79</v>
      </c>
      <c r="N40" s="128" t="s">
        <v>46</v>
      </c>
      <c r="O40" s="140" t="s">
        <v>80</v>
      </c>
      <c r="P40" s="130" t="str">
        <f>H40&amp;"-"&amp;M40&amp;"-"&amp;O40</f>
        <v>BAR-IS-CS-VS-WXL-Bronze-DR2</v>
      </c>
      <c r="Q40" s="101"/>
      <c r="R40" s="256">
        <v>1</v>
      </c>
      <c r="S40" s="131">
        <v>5</v>
      </c>
      <c r="T40" s="141" t="s">
        <v>59</v>
      </c>
      <c r="U40" s="142">
        <v>60</v>
      </c>
      <c r="V40" s="141">
        <v>0</v>
      </c>
      <c r="W40" s="257"/>
      <c r="X40" s="118" t="s">
        <v>48</v>
      </c>
      <c r="Y40" s="258">
        <f t="shared" si="2"/>
        <v>0</v>
      </c>
      <c r="Z40" s="24"/>
      <c r="AA40" s="267">
        <f t="shared" si="3"/>
        <v>5</v>
      </c>
      <c r="AB40" s="151">
        <f t="shared" si="15"/>
        <v>0</v>
      </c>
      <c r="AC40" s="268">
        <f t="shared" si="16"/>
        <v>0</v>
      </c>
      <c r="AE40" s="267">
        <f t="shared" si="4"/>
        <v>5</v>
      </c>
      <c r="AF40" s="151">
        <f t="shared" si="17"/>
        <v>0</v>
      </c>
      <c r="AG40" s="268">
        <f t="shared" si="18"/>
        <v>0</v>
      </c>
    </row>
    <row r="41" spans="1:33" s="139" customFormat="1" ht="15" customHeight="1">
      <c r="A41" s="135"/>
      <c r="B41" s="196" t="s">
        <v>115</v>
      </c>
      <c r="C41" s="197" t="s">
        <v>61</v>
      </c>
      <c r="D41" s="197" t="s">
        <v>71</v>
      </c>
      <c r="E41" s="197" t="s">
        <v>72</v>
      </c>
      <c r="F41" s="198" t="s">
        <v>112</v>
      </c>
      <c r="G41" s="204" t="s">
        <v>39</v>
      </c>
      <c r="H41" s="198" t="s">
        <v>113</v>
      </c>
      <c r="I41" s="204" t="s">
        <v>41</v>
      </c>
      <c r="J41" s="201" t="s">
        <v>57</v>
      </c>
      <c r="K41" s="201" t="s">
        <v>75</v>
      </c>
      <c r="L41" s="140" t="s">
        <v>44</v>
      </c>
      <c r="M41" s="140" t="s">
        <v>79</v>
      </c>
      <c r="N41" s="128" t="s">
        <v>46</v>
      </c>
      <c r="O41" s="140" t="s">
        <v>82</v>
      </c>
      <c r="P41" s="130" t="str">
        <f>H41&amp;"-"&amp;M41&amp;"-"&amp;O41</f>
        <v>BAR-IS-CS-VS-WXL-Bronze-DR3</v>
      </c>
      <c r="Q41" s="101"/>
      <c r="R41" s="256">
        <v>1</v>
      </c>
      <c r="S41" s="131">
        <v>6</v>
      </c>
      <c r="T41" s="141" t="s">
        <v>59</v>
      </c>
      <c r="U41" s="142">
        <v>60</v>
      </c>
      <c r="V41" s="141">
        <v>0</v>
      </c>
      <c r="W41" s="257"/>
      <c r="X41" s="118" t="s">
        <v>48</v>
      </c>
      <c r="Y41" s="258">
        <f t="shared" si="2"/>
        <v>0</v>
      </c>
      <c r="Z41" s="24"/>
      <c r="AA41" s="267">
        <f t="shared" si="3"/>
        <v>6</v>
      </c>
      <c r="AB41" s="151">
        <f t="shared" si="15"/>
        <v>0</v>
      </c>
      <c r="AC41" s="268">
        <f t="shared" si="16"/>
        <v>0</v>
      </c>
      <c r="AE41" s="267">
        <f t="shared" si="4"/>
        <v>6</v>
      </c>
      <c r="AF41" s="151">
        <f t="shared" si="17"/>
        <v>0</v>
      </c>
      <c r="AG41" s="268">
        <f t="shared" si="18"/>
        <v>0</v>
      </c>
    </row>
    <row r="42" spans="1:33" s="139" customFormat="1" ht="15" customHeight="1">
      <c r="A42" s="135"/>
      <c r="B42" s="196" t="s">
        <v>116</v>
      </c>
      <c r="C42" s="197" t="s">
        <v>61</v>
      </c>
      <c r="D42" s="197" t="s">
        <v>71</v>
      </c>
      <c r="E42" s="197" t="s">
        <v>72</v>
      </c>
      <c r="F42" s="198" t="s">
        <v>112</v>
      </c>
      <c r="G42" s="204" t="s">
        <v>39</v>
      </c>
      <c r="H42" s="198" t="s">
        <v>113</v>
      </c>
      <c r="I42" s="204" t="s">
        <v>41</v>
      </c>
      <c r="J42" s="201" t="s">
        <v>57</v>
      </c>
      <c r="K42" s="201" t="s">
        <v>75</v>
      </c>
      <c r="L42" s="140" t="s">
        <v>44</v>
      </c>
      <c r="M42" s="140" t="s">
        <v>84</v>
      </c>
      <c r="N42" s="128" t="s">
        <v>46</v>
      </c>
      <c r="O42" s="140" t="s">
        <v>82</v>
      </c>
      <c r="P42" s="130" t="str">
        <f>H42&amp;"-"&amp;M42&amp;"-"&amp;O42</f>
        <v>BAR-IS-CS-VS-WXL-Silber-DR3</v>
      </c>
      <c r="Q42" s="101"/>
      <c r="R42" s="256">
        <v>1</v>
      </c>
      <c r="S42" s="131">
        <v>29</v>
      </c>
      <c r="T42" s="141" t="s">
        <v>59</v>
      </c>
      <c r="U42" s="142">
        <v>60</v>
      </c>
      <c r="V42" s="141">
        <v>0</v>
      </c>
      <c r="W42" s="257"/>
      <c r="X42" s="118" t="s">
        <v>48</v>
      </c>
      <c r="Y42" s="258">
        <f t="shared" si="2"/>
        <v>0</v>
      </c>
      <c r="Z42" s="24"/>
      <c r="AA42" s="267">
        <f t="shared" si="3"/>
        <v>29</v>
      </c>
      <c r="AB42" s="151">
        <f t="shared" si="15"/>
        <v>0</v>
      </c>
      <c r="AC42" s="268">
        <f t="shared" si="16"/>
        <v>0</v>
      </c>
      <c r="AE42" s="267">
        <f t="shared" si="4"/>
        <v>29</v>
      </c>
      <c r="AF42" s="151">
        <f t="shared" si="17"/>
        <v>0</v>
      </c>
      <c r="AG42" s="268">
        <f t="shared" si="18"/>
        <v>0</v>
      </c>
    </row>
    <row r="43" spans="1:33" s="139" customFormat="1" ht="15" customHeight="1">
      <c r="A43" s="135"/>
      <c r="B43" s="196" t="s">
        <v>117</v>
      </c>
      <c r="C43" s="197" t="s">
        <v>61</v>
      </c>
      <c r="D43" s="197" t="s">
        <v>71</v>
      </c>
      <c r="E43" s="197" t="s">
        <v>72</v>
      </c>
      <c r="F43" s="199" t="s">
        <v>112</v>
      </c>
      <c r="G43" s="200" t="s">
        <v>39</v>
      </c>
      <c r="H43" s="199" t="s">
        <v>113</v>
      </c>
      <c r="I43" s="200" t="s">
        <v>41</v>
      </c>
      <c r="J43" s="201" t="s">
        <v>57</v>
      </c>
      <c r="K43" s="201" t="s">
        <v>75</v>
      </c>
      <c r="L43" s="140" t="s">
        <v>44</v>
      </c>
      <c r="M43" s="140" t="s">
        <v>84</v>
      </c>
      <c r="N43" s="128" t="s">
        <v>46</v>
      </c>
      <c r="O43" s="140" t="s">
        <v>97</v>
      </c>
      <c r="P43" s="130" t="str">
        <f>H43&amp;"-"&amp;M43&amp;"-"&amp;O43</f>
        <v>BAR-IS-CS-VS-WXL-Silber-DR4</v>
      </c>
      <c r="Q43" s="101"/>
      <c r="R43" s="256">
        <v>1</v>
      </c>
      <c r="S43" s="131">
        <f>0+1</f>
        <v>1</v>
      </c>
      <c r="T43" s="141" t="s">
        <v>59</v>
      </c>
      <c r="U43" s="142">
        <v>60</v>
      </c>
      <c r="V43" s="141">
        <v>0</v>
      </c>
      <c r="W43" s="257"/>
      <c r="X43" s="118" t="s">
        <v>48</v>
      </c>
      <c r="Y43" s="258">
        <f t="shared" si="2"/>
        <v>0</v>
      </c>
      <c r="Z43" s="24"/>
      <c r="AA43" s="267">
        <f t="shared" si="3"/>
        <v>1</v>
      </c>
      <c r="AB43" s="151">
        <f t="shared" si="15"/>
        <v>0</v>
      </c>
      <c r="AC43" s="268">
        <f t="shared" si="16"/>
        <v>0</v>
      </c>
      <c r="AE43" s="267">
        <f t="shared" si="4"/>
        <v>1</v>
      </c>
      <c r="AF43" s="151">
        <f t="shared" si="17"/>
        <v>0</v>
      </c>
      <c r="AG43" s="268">
        <f t="shared" si="18"/>
        <v>0</v>
      </c>
    </row>
    <row r="44" spans="1:33" s="139" customFormat="1" ht="15" customHeight="1">
      <c r="A44" s="135"/>
      <c r="B44" s="196" t="s">
        <v>118</v>
      </c>
      <c r="C44" s="197" t="s">
        <v>61</v>
      </c>
      <c r="D44" s="197" t="s">
        <v>71</v>
      </c>
      <c r="E44" s="197" t="s">
        <v>72</v>
      </c>
      <c r="F44" s="198" t="s">
        <v>112</v>
      </c>
      <c r="G44" s="204" t="s">
        <v>39</v>
      </c>
      <c r="H44" s="198" t="s">
        <v>113</v>
      </c>
      <c r="I44" s="204" t="s">
        <v>41</v>
      </c>
      <c r="J44" s="201" t="s">
        <v>57</v>
      </c>
      <c r="K44" s="201" t="s">
        <v>75</v>
      </c>
      <c r="L44" s="140" t="s">
        <v>44</v>
      </c>
      <c r="M44" s="140" t="s">
        <v>99</v>
      </c>
      <c r="N44" s="128" t="s">
        <v>46</v>
      </c>
      <c r="O44" s="140" t="s">
        <v>97</v>
      </c>
      <c r="P44" s="130" t="str">
        <f>H44&amp;"-"&amp;M44</f>
        <v>BAR-IS-CS-VS-WXL-Gold</v>
      </c>
      <c r="Q44" s="101"/>
      <c r="R44" s="256">
        <v>1</v>
      </c>
      <c r="S44" s="131">
        <v>4</v>
      </c>
      <c r="T44" s="141" t="s">
        <v>59</v>
      </c>
      <c r="U44" s="142">
        <v>60</v>
      </c>
      <c r="V44" s="141">
        <v>0</v>
      </c>
      <c r="W44" s="257"/>
      <c r="X44" s="118" t="s">
        <v>48</v>
      </c>
      <c r="Y44" s="258">
        <f t="shared" si="2"/>
        <v>0</v>
      </c>
      <c r="Z44" s="24"/>
      <c r="AA44" s="267">
        <f t="shared" si="3"/>
        <v>4</v>
      </c>
      <c r="AB44" s="151">
        <f t="shared" si="15"/>
        <v>0</v>
      </c>
      <c r="AC44" s="268">
        <f t="shared" si="16"/>
        <v>0</v>
      </c>
      <c r="AE44" s="267">
        <f t="shared" si="4"/>
        <v>4</v>
      </c>
      <c r="AF44" s="151">
        <f t="shared" si="17"/>
        <v>0</v>
      </c>
      <c r="AG44" s="268">
        <f t="shared" si="18"/>
        <v>0</v>
      </c>
    </row>
    <row r="45" spans="1:33" s="139" customFormat="1" ht="15" customHeight="1">
      <c r="A45" s="135"/>
      <c r="B45" s="196" t="s">
        <v>119</v>
      </c>
      <c r="C45" s="197" t="s">
        <v>61</v>
      </c>
      <c r="D45" s="197" t="s">
        <v>71</v>
      </c>
      <c r="E45" s="197" t="s">
        <v>72</v>
      </c>
      <c r="F45" s="198" t="s">
        <v>120</v>
      </c>
      <c r="G45" s="204" t="s">
        <v>39</v>
      </c>
      <c r="H45" s="198" t="s">
        <v>121</v>
      </c>
      <c r="I45" s="204" t="s">
        <v>41</v>
      </c>
      <c r="J45" s="201" t="s">
        <v>57</v>
      </c>
      <c r="K45" s="201" t="s">
        <v>75</v>
      </c>
      <c r="L45" s="140" t="s">
        <v>44</v>
      </c>
      <c r="M45" s="140" t="s">
        <v>76</v>
      </c>
      <c r="N45" s="128" t="s">
        <v>46</v>
      </c>
      <c r="O45" s="140" t="s">
        <v>77</v>
      </c>
      <c r="P45" s="130" t="str">
        <f>H45&amp;"-"&amp;M45</f>
        <v>BAR-IS-CS-VS-WPL-Basis</v>
      </c>
      <c r="Q45" s="101"/>
      <c r="R45" s="256">
        <v>1</v>
      </c>
      <c r="S45" s="131">
        <v>32</v>
      </c>
      <c r="T45" s="141" t="s">
        <v>59</v>
      </c>
      <c r="U45" s="142">
        <v>60</v>
      </c>
      <c r="V45" s="141">
        <v>0</v>
      </c>
      <c r="W45" s="257"/>
      <c r="X45" s="118" t="s">
        <v>48</v>
      </c>
      <c r="Y45" s="258">
        <f t="shared" si="2"/>
        <v>0</v>
      </c>
      <c r="Z45" s="24"/>
      <c r="AA45" s="267">
        <f t="shared" si="3"/>
        <v>32</v>
      </c>
      <c r="AB45" s="151">
        <f t="shared" si="15"/>
        <v>0</v>
      </c>
      <c r="AC45" s="268">
        <f t="shared" si="16"/>
        <v>0</v>
      </c>
      <c r="AE45" s="267">
        <f t="shared" si="4"/>
        <v>32</v>
      </c>
      <c r="AF45" s="151">
        <f t="shared" si="17"/>
        <v>0</v>
      </c>
      <c r="AG45" s="268">
        <f t="shared" si="18"/>
        <v>0</v>
      </c>
    </row>
    <row r="46" spans="1:33" s="139" customFormat="1" ht="15" customHeight="1">
      <c r="A46" s="135"/>
      <c r="B46" s="196" t="s">
        <v>122</v>
      </c>
      <c r="C46" s="197" t="s">
        <v>61</v>
      </c>
      <c r="D46" s="197" t="s">
        <v>71</v>
      </c>
      <c r="E46" s="197" t="s">
        <v>72</v>
      </c>
      <c r="F46" s="198" t="s">
        <v>120</v>
      </c>
      <c r="G46" s="204" t="s">
        <v>39</v>
      </c>
      <c r="H46" s="198" t="s">
        <v>121</v>
      </c>
      <c r="I46" s="204" t="s">
        <v>41</v>
      </c>
      <c r="J46" s="201" t="s">
        <v>57</v>
      </c>
      <c r="K46" s="201" t="s">
        <v>75</v>
      </c>
      <c r="L46" s="140" t="s">
        <v>44</v>
      </c>
      <c r="M46" s="140" t="s">
        <v>79</v>
      </c>
      <c r="N46" s="128" t="s">
        <v>46</v>
      </c>
      <c r="O46" s="140" t="s">
        <v>80</v>
      </c>
      <c r="P46" s="130" t="str">
        <f>H46&amp;"-"&amp;M46&amp;"-"&amp;O46</f>
        <v>BAR-IS-CS-VS-WPL-Bronze-DR2</v>
      </c>
      <c r="Q46" s="101"/>
      <c r="R46" s="256">
        <v>1</v>
      </c>
      <c r="S46" s="131">
        <v>10</v>
      </c>
      <c r="T46" s="141" t="s">
        <v>59</v>
      </c>
      <c r="U46" s="142">
        <v>60</v>
      </c>
      <c r="V46" s="141">
        <v>0</v>
      </c>
      <c r="W46" s="257"/>
      <c r="X46" s="118" t="s">
        <v>48</v>
      </c>
      <c r="Y46" s="258">
        <f t="shared" si="2"/>
        <v>0</v>
      </c>
      <c r="Z46" s="24"/>
      <c r="AA46" s="267">
        <f t="shared" si="3"/>
        <v>10</v>
      </c>
      <c r="AB46" s="151">
        <f t="shared" si="15"/>
        <v>0</v>
      </c>
      <c r="AC46" s="268">
        <f t="shared" si="16"/>
        <v>0</v>
      </c>
      <c r="AE46" s="267">
        <f t="shared" si="4"/>
        <v>10</v>
      </c>
      <c r="AF46" s="151">
        <f t="shared" si="17"/>
        <v>0</v>
      </c>
      <c r="AG46" s="268">
        <f t="shared" si="18"/>
        <v>0</v>
      </c>
    </row>
    <row r="47" spans="1:33" s="139" customFormat="1" ht="15" customHeight="1">
      <c r="A47" s="135"/>
      <c r="B47" s="196" t="s">
        <v>123</v>
      </c>
      <c r="C47" s="197" t="s">
        <v>61</v>
      </c>
      <c r="D47" s="197" t="s">
        <v>71</v>
      </c>
      <c r="E47" s="197" t="s">
        <v>72</v>
      </c>
      <c r="F47" s="198" t="s">
        <v>120</v>
      </c>
      <c r="G47" s="204" t="s">
        <v>39</v>
      </c>
      <c r="H47" s="198" t="s">
        <v>121</v>
      </c>
      <c r="I47" s="204" t="s">
        <v>41</v>
      </c>
      <c r="J47" s="201" t="s">
        <v>57</v>
      </c>
      <c r="K47" s="201" t="s">
        <v>75</v>
      </c>
      <c r="L47" s="140" t="s">
        <v>44</v>
      </c>
      <c r="M47" s="140" t="s">
        <v>79</v>
      </c>
      <c r="N47" s="128" t="s">
        <v>46</v>
      </c>
      <c r="O47" s="140" t="s">
        <v>82</v>
      </c>
      <c r="P47" s="130" t="str">
        <f>H47&amp;"-"&amp;M47&amp;"-"&amp;O47</f>
        <v>BAR-IS-CS-VS-WPL-Bronze-DR3</v>
      </c>
      <c r="Q47" s="101"/>
      <c r="R47" s="256">
        <v>1</v>
      </c>
      <c r="S47" s="131">
        <v>7</v>
      </c>
      <c r="T47" s="141" t="s">
        <v>59</v>
      </c>
      <c r="U47" s="142">
        <v>60</v>
      </c>
      <c r="V47" s="141">
        <v>0</v>
      </c>
      <c r="W47" s="257"/>
      <c r="X47" s="118" t="s">
        <v>48</v>
      </c>
      <c r="Y47" s="258">
        <f t="shared" si="2"/>
        <v>0</v>
      </c>
      <c r="Z47" s="24"/>
      <c r="AA47" s="267">
        <f t="shared" si="3"/>
        <v>7</v>
      </c>
      <c r="AB47" s="151">
        <f t="shared" si="15"/>
        <v>0</v>
      </c>
      <c r="AC47" s="268">
        <f t="shared" si="16"/>
        <v>0</v>
      </c>
      <c r="AE47" s="267">
        <f t="shared" si="4"/>
        <v>7</v>
      </c>
      <c r="AF47" s="151">
        <f t="shared" si="17"/>
        <v>0</v>
      </c>
      <c r="AG47" s="268">
        <f t="shared" si="18"/>
        <v>0</v>
      </c>
    </row>
    <row r="48" spans="1:33" s="139" customFormat="1" ht="15" customHeight="1">
      <c r="A48" s="135"/>
      <c r="B48" s="196" t="s">
        <v>124</v>
      </c>
      <c r="C48" s="197" t="s">
        <v>61</v>
      </c>
      <c r="D48" s="197" t="s">
        <v>71</v>
      </c>
      <c r="E48" s="197" t="s">
        <v>72</v>
      </c>
      <c r="F48" s="198" t="s">
        <v>120</v>
      </c>
      <c r="G48" s="204" t="s">
        <v>39</v>
      </c>
      <c r="H48" s="198" t="s">
        <v>121</v>
      </c>
      <c r="I48" s="204" t="s">
        <v>41</v>
      </c>
      <c r="J48" s="201" t="s">
        <v>57</v>
      </c>
      <c r="K48" s="201" t="s">
        <v>75</v>
      </c>
      <c r="L48" s="140" t="s">
        <v>44</v>
      </c>
      <c r="M48" s="140" t="s">
        <v>84</v>
      </c>
      <c r="N48" s="128" t="s">
        <v>46</v>
      </c>
      <c r="O48" s="140" t="s">
        <v>82</v>
      </c>
      <c r="P48" s="130" t="str">
        <f>H48&amp;"-"&amp;M48</f>
        <v>BAR-IS-CS-VS-WPL-Silber</v>
      </c>
      <c r="Q48" s="101"/>
      <c r="R48" s="256">
        <v>1</v>
      </c>
      <c r="S48" s="131">
        <v>19</v>
      </c>
      <c r="T48" s="141" t="s">
        <v>59</v>
      </c>
      <c r="U48" s="142">
        <v>60</v>
      </c>
      <c r="V48" s="141">
        <v>0</v>
      </c>
      <c r="W48" s="257"/>
      <c r="X48" s="118" t="s">
        <v>48</v>
      </c>
      <c r="Y48" s="258">
        <f t="shared" ref="Y48" si="19">R48*S48*U48*W48</f>
        <v>0</v>
      </c>
      <c r="Z48" s="24"/>
      <c r="AA48" s="267">
        <f t="shared" si="3"/>
        <v>19</v>
      </c>
      <c r="AB48" s="151">
        <f t="shared" si="15"/>
        <v>0</v>
      </c>
      <c r="AC48" s="268">
        <f t="shared" si="16"/>
        <v>0</v>
      </c>
      <c r="AE48" s="267">
        <f t="shared" si="4"/>
        <v>19</v>
      </c>
      <c r="AF48" s="151">
        <f t="shared" si="17"/>
        <v>0</v>
      </c>
      <c r="AG48" s="268">
        <f t="shared" si="18"/>
        <v>0</v>
      </c>
    </row>
    <row r="49" spans="1:33" s="139" customFormat="1" ht="15" customHeight="1">
      <c r="A49" s="135"/>
      <c r="B49" s="196" t="s">
        <v>125</v>
      </c>
      <c r="C49" s="197" t="s">
        <v>61</v>
      </c>
      <c r="D49" s="197" t="s">
        <v>71</v>
      </c>
      <c r="E49" s="197" t="s">
        <v>72</v>
      </c>
      <c r="F49" s="198" t="s">
        <v>120</v>
      </c>
      <c r="G49" s="204" t="s">
        <v>39</v>
      </c>
      <c r="H49" s="198" t="s">
        <v>121</v>
      </c>
      <c r="I49" s="204" t="s">
        <v>41</v>
      </c>
      <c r="J49" s="201" t="s">
        <v>57</v>
      </c>
      <c r="K49" s="201" t="s">
        <v>75</v>
      </c>
      <c r="L49" s="140" t="s">
        <v>44</v>
      </c>
      <c r="M49" s="140" t="s">
        <v>99</v>
      </c>
      <c r="N49" s="128" t="s">
        <v>46</v>
      </c>
      <c r="O49" s="140" t="s">
        <v>82</v>
      </c>
      <c r="P49" s="130" t="str">
        <f>H49&amp;"-"&amp;M49&amp;"-"&amp;O49</f>
        <v>BAR-IS-CS-VS-WPL-Gold-DR3</v>
      </c>
      <c r="Q49" s="101"/>
      <c r="R49" s="256">
        <v>1</v>
      </c>
      <c r="S49" s="131">
        <v>1</v>
      </c>
      <c r="T49" s="141" t="s">
        <v>59</v>
      </c>
      <c r="U49" s="142">
        <v>60</v>
      </c>
      <c r="V49" s="141">
        <v>0</v>
      </c>
      <c r="W49" s="257"/>
      <c r="X49" s="118" t="s">
        <v>48</v>
      </c>
      <c r="Y49" s="258">
        <f>R49*S49*U49*W49</f>
        <v>0</v>
      </c>
      <c r="Z49" s="24"/>
      <c r="AA49" s="267">
        <f>$S49</f>
        <v>1</v>
      </c>
      <c r="AB49" s="151">
        <f>IF($V49=60,0,$W49)</f>
        <v>0</v>
      </c>
      <c r="AC49" s="268">
        <f>AA49*AB49*12</f>
        <v>0</v>
      </c>
      <c r="AE49" s="267">
        <f>$S49</f>
        <v>1</v>
      </c>
      <c r="AF49" s="151">
        <f>IF($V49=60,0,$W49)</f>
        <v>0</v>
      </c>
      <c r="AG49" s="268">
        <f>AE49*AF49*12</f>
        <v>0</v>
      </c>
    </row>
    <row r="50" spans="1:33" s="139" customFormat="1" ht="15" customHeight="1">
      <c r="A50" s="135"/>
      <c r="B50" s="208" t="s">
        <v>126</v>
      </c>
      <c r="C50" s="209" t="s">
        <v>89</v>
      </c>
      <c r="D50" s="210"/>
      <c r="E50" s="210"/>
      <c r="F50" s="211"/>
      <c r="G50" s="212"/>
      <c r="H50" s="211"/>
      <c r="I50" s="212"/>
      <c r="J50" s="213"/>
      <c r="K50" s="213"/>
      <c r="L50" s="143"/>
      <c r="M50" s="143"/>
      <c r="N50" s="143"/>
      <c r="O50" s="143"/>
      <c r="P50" s="144"/>
      <c r="Q50" s="101"/>
      <c r="R50" s="259"/>
      <c r="S50" s="145"/>
      <c r="T50" s="146"/>
      <c r="U50" s="147"/>
      <c r="V50" s="146"/>
      <c r="W50" s="308"/>
      <c r="X50" s="148"/>
      <c r="Y50" s="261"/>
      <c r="Z50" s="24"/>
      <c r="AA50" s="269"/>
      <c r="AB50" s="308"/>
      <c r="AC50" s="270"/>
      <c r="AE50" s="269"/>
      <c r="AF50" s="308"/>
      <c r="AG50" s="270"/>
    </row>
    <row r="51" spans="1:33" s="139" customFormat="1" ht="15" customHeight="1">
      <c r="A51" s="135"/>
      <c r="B51" s="196" t="s">
        <v>127</v>
      </c>
      <c r="C51" s="197" t="s">
        <v>61</v>
      </c>
      <c r="D51" s="197" t="s">
        <v>71</v>
      </c>
      <c r="E51" s="197" t="s">
        <v>72</v>
      </c>
      <c r="F51" s="199" t="s">
        <v>120</v>
      </c>
      <c r="G51" s="200" t="s">
        <v>39</v>
      </c>
      <c r="H51" s="199" t="s">
        <v>121</v>
      </c>
      <c r="I51" s="200" t="s">
        <v>41</v>
      </c>
      <c r="J51" s="201" t="s">
        <v>57</v>
      </c>
      <c r="K51" s="201" t="s">
        <v>75</v>
      </c>
      <c r="L51" s="140" t="s">
        <v>44</v>
      </c>
      <c r="M51" s="140" t="s">
        <v>99</v>
      </c>
      <c r="N51" s="128" t="s">
        <v>46</v>
      </c>
      <c r="O51" s="140" t="s">
        <v>97</v>
      </c>
      <c r="P51" s="130" t="str">
        <f>H51&amp;"-"&amp;M51&amp;"-"&amp;O51</f>
        <v>BAR-IS-CS-VS-WPL-Gold-DR4</v>
      </c>
      <c r="Q51" s="101"/>
      <c r="R51" s="256">
        <v>1</v>
      </c>
      <c r="S51" s="131">
        <f>4+2</f>
        <v>6</v>
      </c>
      <c r="T51" s="141" t="s">
        <v>59</v>
      </c>
      <c r="U51" s="142">
        <v>60</v>
      </c>
      <c r="V51" s="141">
        <v>0</v>
      </c>
      <c r="W51" s="257"/>
      <c r="X51" s="118" t="s">
        <v>48</v>
      </c>
      <c r="Y51" s="258">
        <f t="shared" si="2"/>
        <v>0</v>
      </c>
      <c r="Z51" s="24"/>
      <c r="AA51" s="267">
        <f t="shared" si="3"/>
        <v>6</v>
      </c>
      <c r="AB51" s="151">
        <f t="shared" ref="AB51:AB57" si="20">IF($V51=60,0,$W51)</f>
        <v>0</v>
      </c>
      <c r="AC51" s="268">
        <f t="shared" ref="AC51:AC57" si="21">AA51*AB51*12</f>
        <v>0</v>
      </c>
      <c r="AE51" s="267">
        <f t="shared" si="4"/>
        <v>6</v>
      </c>
      <c r="AF51" s="151">
        <f t="shared" ref="AF51:AF57" si="22">IF($V51=60,0,$W51)</f>
        <v>0</v>
      </c>
      <c r="AG51" s="268">
        <f t="shared" ref="AG51:AG57" si="23">AE51*AF51*12</f>
        <v>0</v>
      </c>
    </row>
    <row r="52" spans="1:33" s="139" customFormat="1" ht="15" customHeight="1">
      <c r="A52" s="135"/>
      <c r="B52" s="196" t="s">
        <v>128</v>
      </c>
      <c r="C52" s="197" t="s">
        <v>61</v>
      </c>
      <c r="D52" s="197" t="s">
        <v>71</v>
      </c>
      <c r="E52" s="197" t="s">
        <v>72</v>
      </c>
      <c r="F52" s="198" t="s">
        <v>129</v>
      </c>
      <c r="G52" s="204" t="s">
        <v>39</v>
      </c>
      <c r="H52" s="198" t="s">
        <v>130</v>
      </c>
      <c r="I52" s="204" t="s">
        <v>39</v>
      </c>
      <c r="J52" s="201" t="s">
        <v>57</v>
      </c>
      <c r="K52" s="201" t="s">
        <v>75</v>
      </c>
      <c r="L52" s="140" t="s">
        <v>44</v>
      </c>
      <c r="M52" s="140" t="s">
        <v>76</v>
      </c>
      <c r="N52" s="128" t="s">
        <v>46</v>
      </c>
      <c r="O52" s="140" t="s">
        <v>77</v>
      </c>
      <c r="P52" s="130" t="str">
        <f>H52&amp;"-"&amp;M52</f>
        <v>BAR-IS-CS-VS-WPR-Basis</v>
      </c>
      <c r="Q52" s="101"/>
      <c r="R52" s="262">
        <v>0.1</v>
      </c>
      <c r="S52" s="131">
        <v>1</v>
      </c>
      <c r="T52" s="141" t="s">
        <v>59</v>
      </c>
      <c r="U52" s="142">
        <v>60</v>
      </c>
      <c r="V52" s="141">
        <v>0</v>
      </c>
      <c r="W52" s="257"/>
      <c r="X52" s="118" t="s">
        <v>48</v>
      </c>
      <c r="Y52" s="258">
        <f t="shared" si="2"/>
        <v>0</v>
      </c>
      <c r="Z52" s="24"/>
      <c r="AA52" s="267">
        <f t="shared" si="3"/>
        <v>1</v>
      </c>
      <c r="AB52" s="151">
        <f t="shared" si="20"/>
        <v>0</v>
      </c>
      <c r="AC52" s="268">
        <f t="shared" si="21"/>
        <v>0</v>
      </c>
      <c r="AE52" s="267">
        <f t="shared" si="4"/>
        <v>1</v>
      </c>
      <c r="AF52" s="151">
        <f t="shared" si="22"/>
        <v>0</v>
      </c>
      <c r="AG52" s="268">
        <f t="shared" si="23"/>
        <v>0</v>
      </c>
    </row>
    <row r="53" spans="1:33" s="139" customFormat="1" ht="15" customHeight="1">
      <c r="A53" s="135"/>
      <c r="B53" s="196" t="s">
        <v>131</v>
      </c>
      <c r="C53" s="197" t="s">
        <v>61</v>
      </c>
      <c r="D53" s="197" t="s">
        <v>71</v>
      </c>
      <c r="E53" s="197" t="s">
        <v>72</v>
      </c>
      <c r="F53" s="198" t="s">
        <v>129</v>
      </c>
      <c r="G53" s="204" t="s">
        <v>39</v>
      </c>
      <c r="H53" s="198" t="s">
        <v>130</v>
      </c>
      <c r="I53" s="204" t="s">
        <v>41</v>
      </c>
      <c r="J53" s="201" t="s">
        <v>57</v>
      </c>
      <c r="K53" s="201" t="s">
        <v>75</v>
      </c>
      <c r="L53" s="140" t="s">
        <v>44</v>
      </c>
      <c r="M53" s="140" t="s">
        <v>79</v>
      </c>
      <c r="N53" s="128" t="s">
        <v>46</v>
      </c>
      <c r="O53" s="140" t="s">
        <v>77</v>
      </c>
      <c r="P53" s="130" t="str">
        <f>H53&amp;"-"&amp;M53&amp;"-"&amp;O53</f>
        <v>BAR-IS-CS-VS-WPR-Bronze-DR1</v>
      </c>
      <c r="Q53" s="101"/>
      <c r="R53" s="256">
        <v>1</v>
      </c>
      <c r="S53" s="131">
        <v>1</v>
      </c>
      <c r="T53" s="141" t="s">
        <v>59</v>
      </c>
      <c r="U53" s="142">
        <v>60</v>
      </c>
      <c r="V53" s="141">
        <v>0</v>
      </c>
      <c r="W53" s="257"/>
      <c r="X53" s="118" t="s">
        <v>48</v>
      </c>
      <c r="Y53" s="258">
        <f t="shared" si="2"/>
        <v>0</v>
      </c>
      <c r="Z53" s="24"/>
      <c r="AA53" s="267">
        <f t="shared" si="3"/>
        <v>1</v>
      </c>
      <c r="AB53" s="151">
        <f t="shared" si="20"/>
        <v>0</v>
      </c>
      <c r="AC53" s="268">
        <f t="shared" si="21"/>
        <v>0</v>
      </c>
      <c r="AE53" s="267">
        <f t="shared" si="4"/>
        <v>1</v>
      </c>
      <c r="AF53" s="151">
        <f t="shared" si="22"/>
        <v>0</v>
      </c>
      <c r="AG53" s="268">
        <f t="shared" si="23"/>
        <v>0</v>
      </c>
    </row>
    <row r="54" spans="1:33" s="139" customFormat="1" ht="15" customHeight="1">
      <c r="A54" s="135"/>
      <c r="B54" s="196" t="s">
        <v>132</v>
      </c>
      <c r="C54" s="197" t="s">
        <v>61</v>
      </c>
      <c r="D54" s="197" t="s">
        <v>71</v>
      </c>
      <c r="E54" s="197" t="s">
        <v>72</v>
      </c>
      <c r="F54" s="198" t="s">
        <v>129</v>
      </c>
      <c r="G54" s="204" t="s">
        <v>39</v>
      </c>
      <c r="H54" s="198" t="s">
        <v>130</v>
      </c>
      <c r="I54" s="204" t="s">
        <v>41</v>
      </c>
      <c r="J54" s="201" t="s">
        <v>57</v>
      </c>
      <c r="K54" s="201" t="s">
        <v>75</v>
      </c>
      <c r="L54" s="140" t="s">
        <v>44</v>
      </c>
      <c r="M54" s="140" t="s">
        <v>79</v>
      </c>
      <c r="N54" s="128" t="s">
        <v>46</v>
      </c>
      <c r="O54" s="140" t="s">
        <v>80</v>
      </c>
      <c r="P54" s="130" t="str">
        <f>H54&amp;"-"&amp;M54&amp;"-"&amp;O54</f>
        <v>BAR-IS-CS-VS-WPR-Bronze-DR2</v>
      </c>
      <c r="Q54" s="101"/>
      <c r="R54" s="256">
        <v>1</v>
      </c>
      <c r="S54" s="131">
        <v>2</v>
      </c>
      <c r="T54" s="141" t="s">
        <v>59</v>
      </c>
      <c r="U54" s="142">
        <v>60</v>
      </c>
      <c r="V54" s="141">
        <v>0</v>
      </c>
      <c r="W54" s="257"/>
      <c r="X54" s="118" t="s">
        <v>48</v>
      </c>
      <c r="Y54" s="258">
        <f t="shared" si="2"/>
        <v>0</v>
      </c>
      <c r="Z54" s="24"/>
      <c r="AA54" s="267">
        <f t="shared" si="3"/>
        <v>2</v>
      </c>
      <c r="AB54" s="151">
        <f t="shared" si="20"/>
        <v>0</v>
      </c>
      <c r="AC54" s="268">
        <f t="shared" si="21"/>
        <v>0</v>
      </c>
      <c r="AE54" s="267">
        <f t="shared" si="4"/>
        <v>2</v>
      </c>
      <c r="AF54" s="151">
        <f t="shared" si="22"/>
        <v>0</v>
      </c>
      <c r="AG54" s="268">
        <f t="shared" si="23"/>
        <v>0</v>
      </c>
    </row>
    <row r="55" spans="1:33" s="139" customFormat="1" ht="15" customHeight="1">
      <c r="A55" s="135"/>
      <c r="B55" s="196" t="s">
        <v>133</v>
      </c>
      <c r="C55" s="197" t="s">
        <v>61</v>
      </c>
      <c r="D55" s="197" t="s">
        <v>71</v>
      </c>
      <c r="E55" s="197" t="s">
        <v>72</v>
      </c>
      <c r="F55" s="198" t="s">
        <v>129</v>
      </c>
      <c r="G55" s="204" t="s">
        <v>39</v>
      </c>
      <c r="H55" s="198" t="s">
        <v>130</v>
      </c>
      <c r="I55" s="204" t="s">
        <v>41</v>
      </c>
      <c r="J55" s="201" t="s">
        <v>57</v>
      </c>
      <c r="K55" s="201" t="s">
        <v>75</v>
      </c>
      <c r="L55" s="140" t="s">
        <v>44</v>
      </c>
      <c r="M55" s="140" t="s">
        <v>84</v>
      </c>
      <c r="N55" s="128" t="s">
        <v>46</v>
      </c>
      <c r="O55" s="140" t="s">
        <v>82</v>
      </c>
      <c r="P55" s="130" t="str">
        <f>H55&amp;"-"&amp;M55</f>
        <v>BAR-IS-CS-VS-WPR-Silber</v>
      </c>
      <c r="Q55" s="101"/>
      <c r="R55" s="256">
        <v>1</v>
      </c>
      <c r="S55" s="131">
        <v>1</v>
      </c>
      <c r="T55" s="141" t="s">
        <v>59</v>
      </c>
      <c r="U55" s="142">
        <v>60</v>
      </c>
      <c r="V55" s="141">
        <v>0</v>
      </c>
      <c r="W55" s="257"/>
      <c r="X55" s="118" t="s">
        <v>48</v>
      </c>
      <c r="Y55" s="258">
        <f t="shared" si="2"/>
        <v>0</v>
      </c>
      <c r="Z55" s="24"/>
      <c r="AA55" s="267">
        <f t="shared" si="3"/>
        <v>1</v>
      </c>
      <c r="AB55" s="151">
        <f t="shared" si="20"/>
        <v>0</v>
      </c>
      <c r="AC55" s="268">
        <f t="shared" si="21"/>
        <v>0</v>
      </c>
      <c r="AE55" s="267">
        <f t="shared" si="4"/>
        <v>1</v>
      </c>
      <c r="AF55" s="151">
        <f t="shared" si="22"/>
        <v>0</v>
      </c>
      <c r="AG55" s="268">
        <f t="shared" si="23"/>
        <v>0</v>
      </c>
    </row>
    <row r="56" spans="1:33" s="139" customFormat="1" ht="15" customHeight="1">
      <c r="A56" s="135"/>
      <c r="B56" s="196" t="s">
        <v>134</v>
      </c>
      <c r="C56" s="197" t="s">
        <v>61</v>
      </c>
      <c r="D56" s="197" t="s">
        <v>71</v>
      </c>
      <c r="E56" s="197" t="s">
        <v>72</v>
      </c>
      <c r="F56" s="199" t="s">
        <v>129</v>
      </c>
      <c r="G56" s="200" t="s">
        <v>39</v>
      </c>
      <c r="H56" s="199" t="s">
        <v>130</v>
      </c>
      <c r="I56" s="200" t="s">
        <v>41</v>
      </c>
      <c r="J56" s="201" t="s">
        <v>57</v>
      </c>
      <c r="K56" s="201" t="s">
        <v>75</v>
      </c>
      <c r="L56" s="140" t="s">
        <v>44</v>
      </c>
      <c r="M56" s="140" t="s">
        <v>99</v>
      </c>
      <c r="N56" s="128" t="s">
        <v>46</v>
      </c>
      <c r="O56" s="140" t="s">
        <v>97</v>
      </c>
      <c r="P56" s="130" t="str">
        <f>H56&amp;"-"&amp;M56</f>
        <v>BAR-IS-CS-VS-WPR-Gold</v>
      </c>
      <c r="Q56" s="101"/>
      <c r="R56" s="262">
        <v>1</v>
      </c>
      <c r="S56" s="131">
        <f>0+2</f>
        <v>2</v>
      </c>
      <c r="T56" s="141" t="s">
        <v>59</v>
      </c>
      <c r="U56" s="142">
        <v>60</v>
      </c>
      <c r="V56" s="141">
        <v>0</v>
      </c>
      <c r="W56" s="257"/>
      <c r="X56" s="118" t="s">
        <v>48</v>
      </c>
      <c r="Y56" s="258">
        <f t="shared" si="2"/>
        <v>0</v>
      </c>
      <c r="Z56" s="24"/>
      <c r="AA56" s="267">
        <f t="shared" si="3"/>
        <v>2</v>
      </c>
      <c r="AB56" s="151">
        <f t="shared" si="20"/>
        <v>0</v>
      </c>
      <c r="AC56" s="268">
        <f t="shared" si="21"/>
        <v>0</v>
      </c>
      <c r="AE56" s="267">
        <f t="shared" si="4"/>
        <v>2</v>
      </c>
      <c r="AF56" s="151">
        <f t="shared" si="22"/>
        <v>0</v>
      </c>
      <c r="AG56" s="268">
        <f t="shared" si="23"/>
        <v>0</v>
      </c>
    </row>
    <row r="57" spans="1:33" s="139" customFormat="1" ht="15" customHeight="1">
      <c r="A57" s="135"/>
      <c r="B57" s="196" t="s">
        <v>135</v>
      </c>
      <c r="C57" s="197" t="s">
        <v>61</v>
      </c>
      <c r="D57" s="197" t="s">
        <v>71</v>
      </c>
      <c r="E57" s="197" t="s">
        <v>72</v>
      </c>
      <c r="F57" s="198" t="s">
        <v>136</v>
      </c>
      <c r="G57" s="204" t="s">
        <v>39</v>
      </c>
      <c r="H57" s="198" t="s">
        <v>137</v>
      </c>
      <c r="I57" s="204" t="s">
        <v>41</v>
      </c>
      <c r="J57" s="205" t="s">
        <v>57</v>
      </c>
      <c r="K57" s="205" t="s">
        <v>75</v>
      </c>
      <c r="L57" s="128" t="s">
        <v>44</v>
      </c>
      <c r="M57" s="128" t="s">
        <v>84</v>
      </c>
      <c r="N57" s="128" t="s">
        <v>46</v>
      </c>
      <c r="O57" s="140" t="s">
        <v>97</v>
      </c>
      <c r="P57" s="130" t="str">
        <f>H57&amp;"-"&amp;M57</f>
        <v>BAR-IS-CS-VS-VP01-Silber</v>
      </c>
      <c r="Q57" s="101"/>
      <c r="R57" s="256">
        <v>1</v>
      </c>
      <c r="S57" s="131">
        <v>7</v>
      </c>
      <c r="T57" s="141" t="s">
        <v>59</v>
      </c>
      <c r="U57" s="142">
        <v>60</v>
      </c>
      <c r="V57" s="141">
        <v>0</v>
      </c>
      <c r="W57" s="257"/>
      <c r="X57" s="118" t="s">
        <v>48</v>
      </c>
      <c r="Y57" s="258">
        <f t="shared" si="2"/>
        <v>0</v>
      </c>
      <c r="Z57" s="24"/>
      <c r="AA57" s="267">
        <f t="shared" si="3"/>
        <v>7</v>
      </c>
      <c r="AB57" s="151">
        <f t="shared" si="20"/>
        <v>0</v>
      </c>
      <c r="AC57" s="268">
        <f t="shared" si="21"/>
        <v>0</v>
      </c>
      <c r="AE57" s="267">
        <f t="shared" si="4"/>
        <v>7</v>
      </c>
      <c r="AF57" s="151">
        <f t="shared" si="22"/>
        <v>0</v>
      </c>
      <c r="AG57" s="268">
        <f t="shared" si="23"/>
        <v>0</v>
      </c>
    </row>
    <row r="58" spans="1:33" s="139" customFormat="1" ht="15" customHeight="1">
      <c r="A58" s="135"/>
      <c r="B58" s="208" t="s">
        <v>138</v>
      </c>
      <c r="C58" s="209" t="s">
        <v>89</v>
      </c>
      <c r="D58" s="210"/>
      <c r="E58" s="210"/>
      <c r="F58" s="211"/>
      <c r="G58" s="212"/>
      <c r="H58" s="211"/>
      <c r="I58" s="212"/>
      <c r="J58" s="213"/>
      <c r="K58" s="213"/>
      <c r="L58" s="143"/>
      <c r="M58" s="143"/>
      <c r="N58" s="143"/>
      <c r="O58" s="143"/>
      <c r="P58" s="144"/>
      <c r="Q58" s="101"/>
      <c r="R58" s="259"/>
      <c r="S58" s="145"/>
      <c r="T58" s="146"/>
      <c r="U58" s="147"/>
      <c r="V58" s="146"/>
      <c r="W58" s="308"/>
      <c r="X58" s="148"/>
      <c r="Y58" s="261"/>
      <c r="Z58" s="24"/>
      <c r="AA58" s="269"/>
      <c r="AB58" s="308"/>
      <c r="AC58" s="270"/>
      <c r="AE58" s="269"/>
      <c r="AF58" s="308"/>
      <c r="AG58" s="270"/>
    </row>
    <row r="59" spans="1:33" s="139" customFormat="1" ht="15" customHeight="1">
      <c r="A59" s="135"/>
      <c r="B59" s="208" t="s">
        <v>139</v>
      </c>
      <c r="C59" s="209" t="s">
        <v>89</v>
      </c>
      <c r="D59" s="210"/>
      <c r="E59" s="210"/>
      <c r="F59" s="211"/>
      <c r="G59" s="212"/>
      <c r="H59" s="211"/>
      <c r="I59" s="212"/>
      <c r="J59" s="213"/>
      <c r="K59" s="213"/>
      <c r="L59" s="143"/>
      <c r="M59" s="143"/>
      <c r="N59" s="143"/>
      <c r="O59" s="143"/>
      <c r="P59" s="144"/>
      <c r="Q59" s="101"/>
      <c r="R59" s="259"/>
      <c r="S59" s="145"/>
      <c r="T59" s="146"/>
      <c r="U59" s="147"/>
      <c r="V59" s="146"/>
      <c r="W59" s="308"/>
      <c r="X59" s="148"/>
      <c r="Y59" s="261"/>
      <c r="Z59" s="24"/>
      <c r="AA59" s="269"/>
      <c r="AB59" s="308"/>
      <c r="AC59" s="270"/>
      <c r="AE59" s="269"/>
      <c r="AF59" s="308"/>
      <c r="AG59" s="270"/>
    </row>
    <row r="60" spans="1:33" s="139" customFormat="1" ht="15" customHeight="1">
      <c r="A60" s="135"/>
      <c r="B60" s="196" t="s">
        <v>140</v>
      </c>
      <c r="C60" s="197" t="s">
        <v>61</v>
      </c>
      <c r="D60" s="197" t="s">
        <v>71</v>
      </c>
      <c r="E60" s="197" t="s">
        <v>72</v>
      </c>
      <c r="F60" s="198" t="s">
        <v>141</v>
      </c>
      <c r="G60" s="204" t="s">
        <v>39</v>
      </c>
      <c r="H60" s="198" t="s">
        <v>142</v>
      </c>
      <c r="I60" s="204" t="s">
        <v>41</v>
      </c>
      <c r="J60" s="205" t="s">
        <v>57</v>
      </c>
      <c r="K60" s="205" t="s">
        <v>75</v>
      </c>
      <c r="L60" s="128" t="s">
        <v>44</v>
      </c>
      <c r="M60" s="128" t="s">
        <v>99</v>
      </c>
      <c r="N60" s="128" t="s">
        <v>46</v>
      </c>
      <c r="O60" s="140" t="s">
        <v>47</v>
      </c>
      <c r="P60" s="130" t="str">
        <f>H60&amp;"-"&amp;M60</f>
        <v>BAR-IS-CS-VS-VP02-Gold</v>
      </c>
      <c r="Q60" s="101"/>
      <c r="R60" s="256">
        <v>1</v>
      </c>
      <c r="S60" s="131">
        <v>12</v>
      </c>
      <c r="T60" s="141" t="s">
        <v>59</v>
      </c>
      <c r="U60" s="142">
        <v>60</v>
      </c>
      <c r="V60" s="141">
        <v>0</v>
      </c>
      <c r="W60" s="257"/>
      <c r="X60" s="118" t="s">
        <v>48</v>
      </c>
      <c r="Y60" s="258">
        <f t="shared" si="2"/>
        <v>0</v>
      </c>
      <c r="Z60" s="24"/>
      <c r="AA60" s="267">
        <f t="shared" si="3"/>
        <v>12</v>
      </c>
      <c r="AB60" s="151">
        <f>IF($V60=60,0,$W60)</f>
        <v>0</v>
      </c>
      <c r="AC60" s="268">
        <f>AA60*AB60*12</f>
        <v>0</v>
      </c>
      <c r="AE60" s="267">
        <f t="shared" si="4"/>
        <v>12</v>
      </c>
      <c r="AF60" s="151">
        <f>IF($V60=60,0,$W60)</f>
        <v>0</v>
      </c>
      <c r="AG60" s="268">
        <f>AE60*AF60*12</f>
        <v>0</v>
      </c>
    </row>
    <row r="61" spans="1:33" s="139" customFormat="1" ht="15" customHeight="1">
      <c r="A61" s="135"/>
      <c r="B61" s="208" t="s">
        <v>143</v>
      </c>
      <c r="C61" s="209" t="s">
        <v>89</v>
      </c>
      <c r="D61" s="210"/>
      <c r="E61" s="210"/>
      <c r="F61" s="211"/>
      <c r="G61" s="212"/>
      <c r="H61" s="211"/>
      <c r="I61" s="212"/>
      <c r="J61" s="213"/>
      <c r="K61" s="213"/>
      <c r="L61" s="143"/>
      <c r="M61" s="143"/>
      <c r="N61" s="143"/>
      <c r="O61" s="143"/>
      <c r="P61" s="144"/>
      <c r="Q61" s="101"/>
      <c r="R61" s="259"/>
      <c r="S61" s="145"/>
      <c r="T61" s="146"/>
      <c r="U61" s="147"/>
      <c r="V61" s="146"/>
      <c r="W61" s="308"/>
      <c r="X61" s="148"/>
      <c r="Y61" s="261"/>
      <c r="Z61" s="24"/>
      <c r="AA61" s="269"/>
      <c r="AB61" s="308"/>
      <c r="AC61" s="270"/>
      <c r="AE61" s="269"/>
      <c r="AF61" s="308"/>
      <c r="AG61" s="270"/>
    </row>
    <row r="62" spans="1:33" s="139" customFormat="1" ht="15" customHeight="1">
      <c r="A62" s="135"/>
      <c r="B62" s="196" t="s">
        <v>144</v>
      </c>
      <c r="C62" s="197" t="s">
        <v>61</v>
      </c>
      <c r="D62" s="197" t="s">
        <v>71</v>
      </c>
      <c r="E62" s="197" t="s">
        <v>72</v>
      </c>
      <c r="F62" s="198" t="s">
        <v>145</v>
      </c>
      <c r="G62" s="204" t="s">
        <v>39</v>
      </c>
      <c r="H62" s="198" t="s">
        <v>146</v>
      </c>
      <c r="I62" s="204" t="s">
        <v>41</v>
      </c>
      <c r="J62" s="205" t="s">
        <v>57</v>
      </c>
      <c r="K62" s="205" t="s">
        <v>75</v>
      </c>
      <c r="L62" s="128" t="s">
        <v>44</v>
      </c>
      <c r="M62" s="128" t="s">
        <v>99</v>
      </c>
      <c r="N62" s="128" t="s">
        <v>46</v>
      </c>
      <c r="O62" s="140" t="s">
        <v>47</v>
      </c>
      <c r="P62" s="130" t="str">
        <f>H62&amp;"-"&amp;M62</f>
        <v>BAR-IS-CS-VS-VP03-Gold</v>
      </c>
      <c r="Q62" s="101"/>
      <c r="R62" s="256">
        <v>1</v>
      </c>
      <c r="S62" s="131">
        <v>4</v>
      </c>
      <c r="T62" s="141" t="s">
        <v>59</v>
      </c>
      <c r="U62" s="142">
        <v>60</v>
      </c>
      <c r="V62" s="141">
        <v>0</v>
      </c>
      <c r="W62" s="257"/>
      <c r="X62" s="118" t="s">
        <v>48</v>
      </c>
      <c r="Y62" s="258">
        <f t="shared" si="2"/>
        <v>0</v>
      </c>
      <c r="Z62" s="24"/>
      <c r="AA62" s="267">
        <f t="shared" si="3"/>
        <v>4</v>
      </c>
      <c r="AB62" s="151">
        <f>IF($V62=60,0,$W62)</f>
        <v>0</v>
      </c>
      <c r="AC62" s="268">
        <f>AA62*AB62*12</f>
        <v>0</v>
      </c>
      <c r="AE62" s="267">
        <f t="shared" si="4"/>
        <v>4</v>
      </c>
      <c r="AF62" s="151">
        <f>IF($V62=60,0,$W62)</f>
        <v>0</v>
      </c>
      <c r="AG62" s="268">
        <f>AE62*AF62*12</f>
        <v>0</v>
      </c>
    </row>
    <row r="63" spans="1:33" s="139" customFormat="1" ht="29.95" customHeight="1">
      <c r="A63" s="135"/>
      <c r="B63" s="196" t="s">
        <v>147</v>
      </c>
      <c r="C63" s="197" t="s">
        <v>61</v>
      </c>
      <c r="D63" s="197" t="s">
        <v>71</v>
      </c>
      <c r="E63" s="197" t="s">
        <v>72</v>
      </c>
      <c r="F63" s="198" t="s">
        <v>148</v>
      </c>
      <c r="G63" s="204" t="s">
        <v>41</v>
      </c>
      <c r="H63" s="198" t="s">
        <v>149</v>
      </c>
      <c r="I63" s="204" t="s">
        <v>39</v>
      </c>
      <c r="J63" s="205" t="s">
        <v>57</v>
      </c>
      <c r="K63" s="205" t="s">
        <v>150</v>
      </c>
      <c r="L63" s="128" t="s">
        <v>44</v>
      </c>
      <c r="M63" s="128" t="s">
        <v>59</v>
      </c>
      <c r="N63" s="128" t="s">
        <v>59</v>
      </c>
      <c r="O63" s="140" t="s">
        <v>59</v>
      </c>
      <c r="P63" s="138" t="str">
        <f>H63</f>
        <v>BAR-IS-CS-VS-VCPU</v>
      </c>
      <c r="Q63" s="101"/>
      <c r="R63" s="262">
        <v>0.8</v>
      </c>
      <c r="S63" s="131">
        <f>305+14</f>
        <v>319</v>
      </c>
      <c r="T63" s="141" t="s">
        <v>59</v>
      </c>
      <c r="U63" s="142">
        <v>60</v>
      </c>
      <c r="V63" s="141">
        <v>0</v>
      </c>
      <c r="W63" s="257"/>
      <c r="X63" s="118" t="s">
        <v>48</v>
      </c>
      <c r="Y63" s="258">
        <f t="shared" si="2"/>
        <v>0</v>
      </c>
      <c r="Z63" s="24"/>
      <c r="AA63" s="267">
        <f t="shared" si="3"/>
        <v>319</v>
      </c>
      <c r="AB63" s="151">
        <f>IF($V63=60,0,$W63)</f>
        <v>0</v>
      </c>
      <c r="AC63" s="268">
        <f>AA63*AB63*12</f>
        <v>0</v>
      </c>
      <c r="AE63" s="267">
        <f t="shared" si="4"/>
        <v>319</v>
      </c>
      <c r="AF63" s="151">
        <f>IF($V63=60,0,$W63)</f>
        <v>0</v>
      </c>
      <c r="AG63" s="268">
        <f>AE63*AF63*12</f>
        <v>0</v>
      </c>
    </row>
    <row r="64" spans="1:33" s="139" customFormat="1" ht="15" customHeight="1">
      <c r="A64" s="135"/>
      <c r="B64" s="196" t="s">
        <v>151</v>
      </c>
      <c r="C64" s="197" t="s">
        <v>61</v>
      </c>
      <c r="D64" s="197" t="s">
        <v>71</v>
      </c>
      <c r="E64" s="197" t="s">
        <v>72</v>
      </c>
      <c r="F64" s="198" t="s">
        <v>152</v>
      </c>
      <c r="G64" s="204" t="s">
        <v>41</v>
      </c>
      <c r="H64" s="198" t="s">
        <v>153</v>
      </c>
      <c r="I64" s="204" t="s">
        <v>39</v>
      </c>
      <c r="J64" s="205" t="s">
        <v>57</v>
      </c>
      <c r="K64" s="205" t="s">
        <v>154</v>
      </c>
      <c r="L64" s="128" t="s">
        <v>44</v>
      </c>
      <c r="M64" s="128" t="s">
        <v>59</v>
      </c>
      <c r="N64" s="128" t="s">
        <v>59</v>
      </c>
      <c r="O64" s="140" t="s">
        <v>59</v>
      </c>
      <c r="P64" s="138" t="str">
        <f>H64</f>
        <v>BAR-IS-CS-VS-VRAM</v>
      </c>
      <c r="Q64" s="101"/>
      <c r="R64" s="262">
        <v>0.8</v>
      </c>
      <c r="S64" s="131">
        <f>6623+32</f>
        <v>6655</v>
      </c>
      <c r="T64" s="141" t="s">
        <v>59</v>
      </c>
      <c r="U64" s="142">
        <v>60</v>
      </c>
      <c r="V64" s="141">
        <v>0</v>
      </c>
      <c r="W64" s="257"/>
      <c r="X64" s="118" t="s">
        <v>48</v>
      </c>
      <c r="Y64" s="258">
        <f t="shared" si="2"/>
        <v>0</v>
      </c>
      <c r="Z64" s="24"/>
      <c r="AA64" s="267">
        <f t="shared" si="3"/>
        <v>6655</v>
      </c>
      <c r="AB64" s="151">
        <f>IF($V64=60,0,$W64)</f>
        <v>0</v>
      </c>
      <c r="AC64" s="268">
        <f>AA64*AB64*12</f>
        <v>0</v>
      </c>
      <c r="AE64" s="267">
        <f t="shared" si="4"/>
        <v>6655</v>
      </c>
      <c r="AF64" s="151">
        <f>IF($V64=60,0,$W64)</f>
        <v>0</v>
      </c>
      <c r="AG64" s="268">
        <f>AE64*AF64*12</f>
        <v>0</v>
      </c>
    </row>
    <row r="65" spans="1:33" s="107" customFormat="1" ht="15" customHeight="1">
      <c r="A65" s="106"/>
      <c r="B65" s="192"/>
      <c r="C65" s="193"/>
      <c r="D65" s="193"/>
      <c r="E65" s="193"/>
      <c r="F65" s="193" t="str">
        <f>"Zwischensumme Servicetyp "&amp;E16</f>
        <v>Zwischensumme Servicetyp 7.3.2 Virtuelle Systeme</v>
      </c>
      <c r="G65" s="195"/>
      <c r="H65" s="194"/>
      <c r="I65" s="195"/>
      <c r="J65" s="195"/>
      <c r="K65" s="195"/>
      <c r="L65" s="193"/>
      <c r="M65" s="193"/>
      <c r="N65" s="193"/>
      <c r="O65" s="193"/>
      <c r="P65" s="123"/>
      <c r="Q65" s="101"/>
      <c r="R65" s="120"/>
      <c r="S65" s="120"/>
      <c r="T65" s="149"/>
      <c r="U65" s="150"/>
      <c r="V65" s="150"/>
      <c r="W65" s="121"/>
      <c r="X65" s="134"/>
      <c r="Y65" s="246">
        <f>SUM(Y16:Y64)</f>
        <v>0</v>
      </c>
      <c r="Z65" s="24"/>
      <c r="AA65" s="124"/>
      <c r="AB65" s="121"/>
      <c r="AC65" s="126">
        <f>SUM(AC16:AC64)</f>
        <v>0</v>
      </c>
      <c r="AD65" s="292"/>
      <c r="AE65" s="124"/>
      <c r="AF65" s="121"/>
      <c r="AG65" s="126">
        <f>SUM(AG16:AG64)</f>
        <v>0</v>
      </c>
    </row>
    <row r="66" spans="1:33" s="139" customFormat="1" ht="15" customHeight="1">
      <c r="A66" s="135"/>
      <c r="B66" s="196" t="s">
        <v>155</v>
      </c>
      <c r="C66" s="197" t="s">
        <v>61</v>
      </c>
      <c r="D66" s="197" t="s">
        <v>156</v>
      </c>
      <c r="E66" s="197" t="s">
        <v>157</v>
      </c>
      <c r="F66" s="198" t="s">
        <v>158</v>
      </c>
      <c r="G66" s="204" t="s">
        <v>39</v>
      </c>
      <c r="H66" s="198" t="s">
        <v>159</v>
      </c>
      <c r="I66" s="204" t="s">
        <v>41</v>
      </c>
      <c r="J66" s="205" t="s">
        <v>57</v>
      </c>
      <c r="K66" s="205" t="s">
        <v>160</v>
      </c>
      <c r="L66" s="128" t="s">
        <v>44</v>
      </c>
      <c r="M66" s="128" t="s">
        <v>76</v>
      </c>
      <c r="N66" s="128" t="s">
        <v>46</v>
      </c>
      <c r="O66" s="140" t="s">
        <v>77</v>
      </c>
      <c r="P66" s="130" t="str">
        <f>H66&amp;"-"&amp;M66</f>
        <v>BAR-IS-ST-OP-BLK-Basis</v>
      </c>
      <c r="Q66" s="101"/>
      <c r="R66" s="256">
        <v>1</v>
      </c>
      <c r="S66" s="131">
        <v>237</v>
      </c>
      <c r="T66" s="141" t="s">
        <v>59</v>
      </c>
      <c r="U66" s="142">
        <v>60</v>
      </c>
      <c r="V66" s="141">
        <v>0</v>
      </c>
      <c r="W66" s="257"/>
      <c r="X66" s="118" t="s">
        <v>48</v>
      </c>
      <c r="Y66" s="258">
        <f t="shared" ref="Y66" si="24">R66*S66*U66*W66</f>
        <v>0</v>
      </c>
      <c r="Z66" s="24"/>
      <c r="AA66" s="267">
        <f t="shared" si="3"/>
        <v>237</v>
      </c>
      <c r="AB66" s="151">
        <f>IF($V66=60,0,$W66)</f>
        <v>0</v>
      </c>
      <c r="AC66" s="268">
        <f>AA66*AB66*12</f>
        <v>0</v>
      </c>
      <c r="AE66" s="267">
        <f t="shared" si="4"/>
        <v>237</v>
      </c>
      <c r="AF66" s="151">
        <f>IF($V66=60,0,$W66)</f>
        <v>0</v>
      </c>
      <c r="AG66" s="268">
        <f>AE66*AF66*12</f>
        <v>0</v>
      </c>
    </row>
    <row r="67" spans="1:33" s="139" customFormat="1" ht="15" customHeight="1">
      <c r="A67" s="135"/>
      <c r="B67" s="214" t="s">
        <v>161</v>
      </c>
      <c r="C67" s="209" t="s">
        <v>89</v>
      </c>
      <c r="D67" s="210"/>
      <c r="E67" s="210"/>
      <c r="F67" s="211"/>
      <c r="G67" s="212"/>
      <c r="H67" s="211"/>
      <c r="I67" s="212"/>
      <c r="J67" s="213"/>
      <c r="K67" s="213"/>
      <c r="L67" s="143"/>
      <c r="M67" s="143"/>
      <c r="N67" s="143"/>
      <c r="O67" s="143"/>
      <c r="P67" s="144"/>
      <c r="Q67" s="101"/>
      <c r="R67" s="259"/>
      <c r="S67" s="145"/>
      <c r="T67" s="146"/>
      <c r="U67" s="147"/>
      <c r="V67" s="146"/>
      <c r="W67" s="308"/>
      <c r="X67" s="148"/>
      <c r="Y67" s="261"/>
      <c r="Z67" s="24"/>
      <c r="AA67" s="269"/>
      <c r="AB67" s="308"/>
      <c r="AC67" s="270"/>
      <c r="AE67" s="269"/>
      <c r="AF67" s="308"/>
      <c r="AG67" s="270"/>
    </row>
    <row r="68" spans="1:33" s="139" customFormat="1" ht="15" customHeight="1">
      <c r="A68" s="135"/>
      <c r="B68" s="196" t="s">
        <v>162</v>
      </c>
      <c r="C68" s="197" t="s">
        <v>61</v>
      </c>
      <c r="D68" s="197" t="s">
        <v>156</v>
      </c>
      <c r="E68" s="197" t="s">
        <v>157</v>
      </c>
      <c r="F68" s="198" t="s">
        <v>158</v>
      </c>
      <c r="G68" s="204" t="s">
        <v>39</v>
      </c>
      <c r="H68" s="198" t="s">
        <v>159</v>
      </c>
      <c r="I68" s="204" t="s">
        <v>39</v>
      </c>
      <c r="J68" s="205" t="s">
        <v>57</v>
      </c>
      <c r="K68" s="205" t="s">
        <v>160</v>
      </c>
      <c r="L68" s="128" t="s">
        <v>44</v>
      </c>
      <c r="M68" s="128" t="s">
        <v>79</v>
      </c>
      <c r="N68" s="128" t="s">
        <v>46</v>
      </c>
      <c r="O68" s="215" t="s">
        <v>77</v>
      </c>
      <c r="P68" s="130" t="str">
        <f>H68&amp;"-"&amp;M68</f>
        <v>BAR-IS-ST-OP-BLK-Bronze</v>
      </c>
      <c r="Q68" s="101"/>
      <c r="R68" s="256">
        <v>0.1</v>
      </c>
      <c r="S68" s="131">
        <v>5</v>
      </c>
      <c r="T68" s="141" t="s">
        <v>59</v>
      </c>
      <c r="U68" s="142">
        <v>60</v>
      </c>
      <c r="V68" s="141">
        <v>0</v>
      </c>
      <c r="W68" s="257"/>
      <c r="X68" s="118" t="s">
        <v>48</v>
      </c>
      <c r="Y68" s="258">
        <f t="shared" ref="Y68" si="25">R68*S68*U68*W68</f>
        <v>0</v>
      </c>
      <c r="Z68" s="24"/>
      <c r="AA68" s="267">
        <f t="shared" si="3"/>
        <v>5</v>
      </c>
      <c r="AB68" s="151">
        <f>IF($V68=60,0,$W68)</f>
        <v>0</v>
      </c>
      <c r="AC68" s="268">
        <f>AA68*AB68*12</f>
        <v>0</v>
      </c>
      <c r="AE68" s="267">
        <f t="shared" si="4"/>
        <v>5</v>
      </c>
      <c r="AF68" s="151">
        <f>IF($V68=60,0,$W68)</f>
        <v>0</v>
      </c>
      <c r="AG68" s="268">
        <f>AE68*AF68*12</f>
        <v>0</v>
      </c>
    </row>
    <row r="69" spans="1:33" s="139" customFormat="1" ht="15" customHeight="1">
      <c r="A69" s="135"/>
      <c r="B69" s="214" t="s">
        <v>163</v>
      </c>
      <c r="C69" s="209" t="s">
        <v>89</v>
      </c>
      <c r="D69" s="210"/>
      <c r="E69" s="210"/>
      <c r="F69" s="211"/>
      <c r="G69" s="212"/>
      <c r="H69" s="211"/>
      <c r="I69" s="212"/>
      <c r="J69" s="213"/>
      <c r="K69" s="213"/>
      <c r="L69" s="143"/>
      <c r="M69" s="143"/>
      <c r="N69" s="143"/>
      <c r="O69" s="143"/>
      <c r="P69" s="144"/>
      <c r="Q69" s="101"/>
      <c r="R69" s="259"/>
      <c r="S69" s="145"/>
      <c r="T69" s="146"/>
      <c r="U69" s="147"/>
      <c r="V69" s="146"/>
      <c r="W69" s="308"/>
      <c r="X69" s="148"/>
      <c r="Y69" s="261"/>
      <c r="Z69" s="24"/>
      <c r="AA69" s="269"/>
      <c r="AB69" s="308"/>
      <c r="AC69" s="270"/>
      <c r="AE69" s="269"/>
      <c r="AF69" s="308"/>
      <c r="AG69" s="270"/>
    </row>
    <row r="70" spans="1:33" s="139" customFormat="1" ht="15" customHeight="1">
      <c r="A70" s="135"/>
      <c r="B70" s="214" t="s">
        <v>164</v>
      </c>
      <c r="C70" s="209" t="s">
        <v>89</v>
      </c>
      <c r="D70" s="210"/>
      <c r="E70" s="210"/>
      <c r="F70" s="211"/>
      <c r="G70" s="212"/>
      <c r="H70" s="211"/>
      <c r="I70" s="212"/>
      <c r="J70" s="213"/>
      <c r="K70" s="213"/>
      <c r="L70" s="143"/>
      <c r="M70" s="143"/>
      <c r="N70" s="143"/>
      <c r="O70" s="143"/>
      <c r="P70" s="144"/>
      <c r="Q70" s="101"/>
      <c r="R70" s="259"/>
      <c r="S70" s="145"/>
      <c r="T70" s="146"/>
      <c r="U70" s="147"/>
      <c r="V70" s="146"/>
      <c r="W70" s="308"/>
      <c r="X70" s="148"/>
      <c r="Y70" s="261"/>
      <c r="Z70" s="24"/>
      <c r="AA70" s="269"/>
      <c r="AB70" s="308"/>
      <c r="AC70" s="270"/>
      <c r="AE70" s="269"/>
      <c r="AF70" s="308"/>
      <c r="AG70" s="270"/>
    </row>
    <row r="71" spans="1:33" s="139" customFormat="1" ht="15" customHeight="1">
      <c r="A71" s="135"/>
      <c r="B71" s="214" t="s">
        <v>165</v>
      </c>
      <c r="C71" s="209" t="s">
        <v>89</v>
      </c>
      <c r="D71" s="210"/>
      <c r="E71" s="210"/>
      <c r="F71" s="211"/>
      <c r="G71" s="212"/>
      <c r="H71" s="211"/>
      <c r="I71" s="212"/>
      <c r="J71" s="213"/>
      <c r="K71" s="213"/>
      <c r="L71" s="143"/>
      <c r="M71" s="143"/>
      <c r="N71" s="143"/>
      <c r="O71" s="143"/>
      <c r="P71" s="144"/>
      <c r="Q71" s="101"/>
      <c r="R71" s="259"/>
      <c r="S71" s="145"/>
      <c r="T71" s="146"/>
      <c r="U71" s="147"/>
      <c r="V71" s="146"/>
      <c r="W71" s="308"/>
      <c r="X71" s="148"/>
      <c r="Y71" s="261"/>
      <c r="Z71" s="24"/>
      <c r="AA71" s="269"/>
      <c r="AB71" s="308"/>
      <c r="AC71" s="270"/>
      <c r="AE71" s="269"/>
      <c r="AF71" s="308"/>
      <c r="AG71" s="270"/>
    </row>
    <row r="72" spans="1:33" s="139" customFormat="1" ht="15" customHeight="1">
      <c r="A72" s="135"/>
      <c r="B72" s="196" t="s">
        <v>166</v>
      </c>
      <c r="C72" s="197" t="s">
        <v>61</v>
      </c>
      <c r="D72" s="197" t="s">
        <v>156</v>
      </c>
      <c r="E72" s="197" t="s">
        <v>157</v>
      </c>
      <c r="F72" s="198" t="s">
        <v>158</v>
      </c>
      <c r="G72" s="204" t="s">
        <v>39</v>
      </c>
      <c r="H72" s="198" t="s">
        <v>159</v>
      </c>
      <c r="I72" s="204" t="s">
        <v>41</v>
      </c>
      <c r="J72" s="205" t="s">
        <v>57</v>
      </c>
      <c r="K72" s="205" t="s">
        <v>160</v>
      </c>
      <c r="L72" s="128" t="s">
        <v>44</v>
      </c>
      <c r="M72" s="128" t="s">
        <v>99</v>
      </c>
      <c r="N72" s="128" t="s">
        <v>46</v>
      </c>
      <c r="O72" s="140" t="s">
        <v>82</v>
      </c>
      <c r="P72" s="130" t="str">
        <f>H72&amp;"-"&amp;M72&amp;"-"&amp;O72</f>
        <v>BAR-IS-ST-OP-BLK-Gold-DR3</v>
      </c>
      <c r="Q72" s="101"/>
      <c r="R72" s="256">
        <v>1</v>
      </c>
      <c r="S72" s="131">
        <v>50</v>
      </c>
      <c r="T72" s="141" t="s">
        <v>59</v>
      </c>
      <c r="U72" s="142">
        <v>60</v>
      </c>
      <c r="V72" s="141">
        <v>0</v>
      </c>
      <c r="W72" s="257"/>
      <c r="X72" s="118" t="s">
        <v>48</v>
      </c>
      <c r="Y72" s="258">
        <f>R72*S72*U72*W72</f>
        <v>0</v>
      </c>
      <c r="Z72" s="24"/>
      <c r="AA72" s="267">
        <f>$S72</f>
        <v>50</v>
      </c>
      <c r="AB72" s="151">
        <f>IF($V72=60,0,$W72)</f>
        <v>0</v>
      </c>
      <c r="AC72" s="268">
        <f>AA72*AB72*12</f>
        <v>0</v>
      </c>
      <c r="AE72" s="267">
        <f>$S72</f>
        <v>50</v>
      </c>
      <c r="AF72" s="151">
        <f>IF($V72=60,0,$W72)</f>
        <v>0</v>
      </c>
      <c r="AG72" s="268">
        <f>AE72*AF72*12</f>
        <v>0</v>
      </c>
    </row>
    <row r="73" spans="1:33" s="139" customFormat="1" ht="15" customHeight="1">
      <c r="A73" s="135"/>
      <c r="B73" s="196" t="s">
        <v>167</v>
      </c>
      <c r="C73" s="197" t="s">
        <v>61</v>
      </c>
      <c r="D73" s="197" t="s">
        <v>156</v>
      </c>
      <c r="E73" s="197" t="s">
        <v>157</v>
      </c>
      <c r="F73" s="198" t="s">
        <v>158</v>
      </c>
      <c r="G73" s="204" t="s">
        <v>39</v>
      </c>
      <c r="H73" s="198" t="s">
        <v>159</v>
      </c>
      <c r="I73" s="204" t="s">
        <v>41</v>
      </c>
      <c r="J73" s="205" t="s">
        <v>57</v>
      </c>
      <c r="K73" s="205" t="s">
        <v>160</v>
      </c>
      <c r="L73" s="128" t="s">
        <v>44</v>
      </c>
      <c r="M73" s="128" t="s">
        <v>84</v>
      </c>
      <c r="N73" s="128" t="s">
        <v>46</v>
      </c>
      <c r="O73" s="140" t="s">
        <v>97</v>
      </c>
      <c r="P73" s="130" t="str">
        <f>H73&amp;"-"&amp;M73</f>
        <v>BAR-IS-ST-OP-BLK-Silber</v>
      </c>
      <c r="Q73" s="101"/>
      <c r="R73" s="256">
        <v>1</v>
      </c>
      <c r="S73" s="131">
        <v>123</v>
      </c>
      <c r="T73" s="141" t="s">
        <v>59</v>
      </c>
      <c r="U73" s="142">
        <v>60</v>
      </c>
      <c r="V73" s="141">
        <v>0</v>
      </c>
      <c r="W73" s="257"/>
      <c r="X73" s="118" t="s">
        <v>48</v>
      </c>
      <c r="Y73" s="258">
        <f t="shared" ref="Y73:Y86" si="26">R73*S73*U73*W73</f>
        <v>0</v>
      </c>
      <c r="Z73" s="24"/>
      <c r="AA73" s="267">
        <f t="shared" si="3"/>
        <v>123</v>
      </c>
      <c r="AB73" s="151">
        <f>IF($V73=60,0,$W73)</f>
        <v>0</v>
      </c>
      <c r="AC73" s="268">
        <f>AA73*AB73*12</f>
        <v>0</v>
      </c>
      <c r="AE73" s="267">
        <f t="shared" si="4"/>
        <v>123</v>
      </c>
      <c r="AF73" s="151">
        <f>IF($V73=60,0,$W73)</f>
        <v>0</v>
      </c>
      <c r="AG73" s="268">
        <f>AE73*AF73*12</f>
        <v>0</v>
      </c>
    </row>
    <row r="74" spans="1:33" s="139" customFormat="1" ht="15" customHeight="1">
      <c r="A74" s="135"/>
      <c r="B74" s="196" t="s">
        <v>168</v>
      </c>
      <c r="C74" s="197" t="s">
        <v>61</v>
      </c>
      <c r="D74" s="197" t="s">
        <v>156</v>
      </c>
      <c r="E74" s="197" t="s">
        <v>157</v>
      </c>
      <c r="F74" s="198" t="s">
        <v>158</v>
      </c>
      <c r="G74" s="204" t="s">
        <v>39</v>
      </c>
      <c r="H74" s="198" t="s">
        <v>159</v>
      </c>
      <c r="I74" s="204" t="s">
        <v>41</v>
      </c>
      <c r="J74" s="205" t="s">
        <v>57</v>
      </c>
      <c r="K74" s="205" t="s">
        <v>160</v>
      </c>
      <c r="L74" s="128" t="s">
        <v>44</v>
      </c>
      <c r="M74" s="128" t="s">
        <v>99</v>
      </c>
      <c r="N74" s="128" t="s">
        <v>46</v>
      </c>
      <c r="O74" s="140" t="s">
        <v>97</v>
      </c>
      <c r="P74" s="130" t="str">
        <f>H74&amp;"-"&amp;M74&amp;"-"&amp;O74</f>
        <v>BAR-IS-ST-OP-BLK-Gold-DR4</v>
      </c>
      <c r="Q74" s="101"/>
      <c r="R74" s="256">
        <v>1</v>
      </c>
      <c r="S74" s="131">
        <v>455</v>
      </c>
      <c r="T74" s="141" t="s">
        <v>59</v>
      </c>
      <c r="U74" s="142">
        <v>60</v>
      </c>
      <c r="V74" s="141">
        <v>0</v>
      </c>
      <c r="W74" s="257"/>
      <c r="X74" s="118" t="s">
        <v>48</v>
      </c>
      <c r="Y74" s="258">
        <f t="shared" si="26"/>
        <v>0</v>
      </c>
      <c r="Z74" s="24"/>
      <c r="AA74" s="267">
        <f t="shared" si="3"/>
        <v>455</v>
      </c>
      <c r="AB74" s="151">
        <f>IF($V74=60,0,$W74)</f>
        <v>0</v>
      </c>
      <c r="AC74" s="268">
        <f>AA74*AB74*12</f>
        <v>0</v>
      </c>
      <c r="AE74" s="267">
        <f t="shared" si="4"/>
        <v>455</v>
      </c>
      <c r="AF74" s="151">
        <f>IF($V74=60,0,$W74)</f>
        <v>0</v>
      </c>
      <c r="AG74" s="268">
        <f>AE74*AF74*12</f>
        <v>0</v>
      </c>
    </row>
    <row r="75" spans="1:33" s="139" customFormat="1" ht="15" customHeight="1">
      <c r="A75" s="135"/>
      <c r="B75" s="196" t="s">
        <v>169</v>
      </c>
      <c r="C75" s="197" t="s">
        <v>61</v>
      </c>
      <c r="D75" s="197" t="s">
        <v>156</v>
      </c>
      <c r="E75" s="197" t="s">
        <v>157</v>
      </c>
      <c r="F75" s="198" t="s">
        <v>170</v>
      </c>
      <c r="G75" s="204" t="s">
        <v>39</v>
      </c>
      <c r="H75" s="198" t="s">
        <v>171</v>
      </c>
      <c r="I75" s="204" t="s">
        <v>39</v>
      </c>
      <c r="J75" s="205" t="s">
        <v>57</v>
      </c>
      <c r="K75" s="205" t="s">
        <v>160</v>
      </c>
      <c r="L75" s="128" t="s">
        <v>44</v>
      </c>
      <c r="M75" s="128" t="s">
        <v>76</v>
      </c>
      <c r="N75" s="128" t="s">
        <v>46</v>
      </c>
      <c r="O75" s="215" t="s">
        <v>77</v>
      </c>
      <c r="P75" s="130" t="str">
        <f t="shared" ref="P75" si="27">H75&amp;"-"&amp;M75</f>
        <v>BAR-IS-ST-OP-FS-Basis</v>
      </c>
      <c r="Q75" s="101"/>
      <c r="R75" s="256">
        <v>0.1</v>
      </c>
      <c r="S75" s="131">
        <v>5</v>
      </c>
      <c r="T75" s="141" t="s">
        <v>59</v>
      </c>
      <c r="U75" s="142">
        <v>60</v>
      </c>
      <c r="V75" s="141">
        <v>0</v>
      </c>
      <c r="W75" s="257"/>
      <c r="X75" s="118" t="s">
        <v>48</v>
      </c>
      <c r="Y75" s="258">
        <f t="shared" ref="Y75" si="28">R75*S75*U75*W75</f>
        <v>0</v>
      </c>
      <c r="Z75" s="24"/>
      <c r="AA75" s="267">
        <f t="shared" si="3"/>
        <v>5</v>
      </c>
      <c r="AB75" s="151">
        <f>IF($V75=60,0,$W75)</f>
        <v>0</v>
      </c>
      <c r="AC75" s="268">
        <f>AA75*AB75*12</f>
        <v>0</v>
      </c>
      <c r="AE75" s="267">
        <f t="shared" si="4"/>
        <v>5</v>
      </c>
      <c r="AF75" s="151">
        <f>IF($V75=60,0,$W75)</f>
        <v>0</v>
      </c>
      <c r="AG75" s="268">
        <f>AE75*AF75*12</f>
        <v>0</v>
      </c>
    </row>
    <row r="76" spans="1:33" s="139" customFormat="1" ht="15" customHeight="1">
      <c r="A76" s="135"/>
      <c r="B76" s="214" t="s">
        <v>172</v>
      </c>
      <c r="C76" s="209" t="s">
        <v>89</v>
      </c>
      <c r="D76" s="210"/>
      <c r="E76" s="210"/>
      <c r="F76" s="211"/>
      <c r="G76" s="212"/>
      <c r="H76" s="211"/>
      <c r="I76" s="212"/>
      <c r="J76" s="213"/>
      <c r="K76" s="213"/>
      <c r="L76" s="143"/>
      <c r="M76" s="143"/>
      <c r="N76" s="143"/>
      <c r="O76" s="143"/>
      <c r="P76" s="144"/>
      <c r="Q76" s="101"/>
      <c r="R76" s="259"/>
      <c r="S76" s="145"/>
      <c r="T76" s="146"/>
      <c r="U76" s="147"/>
      <c r="V76" s="146"/>
      <c r="W76" s="308"/>
      <c r="X76" s="148"/>
      <c r="Y76" s="261"/>
      <c r="Z76" s="24"/>
      <c r="AA76" s="269"/>
      <c r="AB76" s="308"/>
      <c r="AC76" s="270"/>
      <c r="AE76" s="269"/>
      <c r="AF76" s="308"/>
      <c r="AG76" s="270"/>
    </row>
    <row r="77" spans="1:33" s="139" customFormat="1" ht="15" customHeight="1">
      <c r="A77" s="135"/>
      <c r="B77" s="214" t="s">
        <v>173</v>
      </c>
      <c r="C77" s="209" t="s">
        <v>89</v>
      </c>
      <c r="D77" s="210"/>
      <c r="E77" s="210"/>
      <c r="F77" s="211"/>
      <c r="G77" s="212"/>
      <c r="H77" s="211"/>
      <c r="I77" s="212"/>
      <c r="J77" s="213"/>
      <c r="K77" s="213"/>
      <c r="L77" s="143"/>
      <c r="M77" s="143"/>
      <c r="N77" s="143"/>
      <c r="O77" s="143"/>
      <c r="P77" s="144"/>
      <c r="Q77" s="101"/>
      <c r="R77" s="259"/>
      <c r="S77" s="145"/>
      <c r="T77" s="146"/>
      <c r="U77" s="147"/>
      <c r="V77" s="146"/>
      <c r="W77" s="308"/>
      <c r="X77" s="148"/>
      <c r="Y77" s="261"/>
      <c r="Z77" s="24"/>
      <c r="AA77" s="269"/>
      <c r="AB77" s="308"/>
      <c r="AC77" s="270"/>
      <c r="AE77" s="269"/>
      <c r="AF77" s="308"/>
      <c r="AG77" s="270"/>
    </row>
    <row r="78" spans="1:33" s="139" customFormat="1" ht="15" customHeight="1">
      <c r="A78" s="135"/>
      <c r="B78" s="214" t="s">
        <v>174</v>
      </c>
      <c r="C78" s="209" t="s">
        <v>89</v>
      </c>
      <c r="D78" s="210"/>
      <c r="E78" s="210"/>
      <c r="F78" s="211"/>
      <c r="G78" s="212"/>
      <c r="H78" s="211"/>
      <c r="I78" s="212"/>
      <c r="J78" s="213"/>
      <c r="K78" s="213"/>
      <c r="L78" s="143"/>
      <c r="M78" s="143"/>
      <c r="N78" s="143"/>
      <c r="O78" s="143"/>
      <c r="P78" s="144"/>
      <c r="Q78" s="101"/>
      <c r="R78" s="259"/>
      <c r="S78" s="145"/>
      <c r="T78" s="146"/>
      <c r="U78" s="147"/>
      <c r="V78" s="146"/>
      <c r="W78" s="308"/>
      <c r="X78" s="148"/>
      <c r="Y78" s="261"/>
      <c r="Z78" s="24"/>
      <c r="AA78" s="269"/>
      <c r="AB78" s="308"/>
      <c r="AC78" s="270"/>
      <c r="AE78" s="269"/>
      <c r="AF78" s="308"/>
      <c r="AG78" s="270"/>
    </row>
    <row r="79" spans="1:33" s="139" customFormat="1" ht="15" customHeight="1">
      <c r="A79" s="135"/>
      <c r="B79" s="214" t="s">
        <v>175</v>
      </c>
      <c r="C79" s="209" t="s">
        <v>89</v>
      </c>
      <c r="D79" s="210"/>
      <c r="E79" s="210"/>
      <c r="F79" s="211"/>
      <c r="G79" s="212"/>
      <c r="H79" s="211"/>
      <c r="I79" s="212"/>
      <c r="J79" s="213"/>
      <c r="K79" s="213"/>
      <c r="L79" s="143"/>
      <c r="M79" s="143"/>
      <c r="N79" s="143"/>
      <c r="O79" s="143"/>
      <c r="P79" s="144"/>
      <c r="Q79" s="101"/>
      <c r="R79" s="259"/>
      <c r="S79" s="145"/>
      <c r="T79" s="146"/>
      <c r="U79" s="147"/>
      <c r="V79" s="146"/>
      <c r="W79" s="308"/>
      <c r="X79" s="148"/>
      <c r="Y79" s="261"/>
      <c r="Z79" s="24"/>
      <c r="AA79" s="269"/>
      <c r="AB79" s="308"/>
      <c r="AC79" s="270"/>
      <c r="AE79" s="269"/>
      <c r="AF79" s="308"/>
      <c r="AG79" s="270"/>
    </row>
    <row r="80" spans="1:33" s="139" customFormat="1" ht="15" customHeight="1">
      <c r="A80" s="135"/>
      <c r="B80" s="196" t="s">
        <v>176</v>
      </c>
      <c r="C80" s="206" t="s">
        <v>61</v>
      </c>
      <c r="D80" s="206" t="s">
        <v>156</v>
      </c>
      <c r="E80" s="197" t="s">
        <v>157</v>
      </c>
      <c r="F80" s="199" t="s">
        <v>170</v>
      </c>
      <c r="G80" s="200" t="s">
        <v>39</v>
      </c>
      <c r="H80" s="199" t="s">
        <v>171</v>
      </c>
      <c r="I80" s="200" t="s">
        <v>41</v>
      </c>
      <c r="J80" s="201" t="s">
        <v>57</v>
      </c>
      <c r="K80" s="201" t="s">
        <v>160</v>
      </c>
      <c r="L80" s="140" t="s">
        <v>44</v>
      </c>
      <c r="M80" s="128" t="s">
        <v>84</v>
      </c>
      <c r="N80" s="140" t="s">
        <v>46</v>
      </c>
      <c r="O80" s="215" t="s">
        <v>77</v>
      </c>
      <c r="P80" s="130" t="str">
        <f t="shared" ref="P80:P86" si="29">H80&amp;"-"&amp;M80</f>
        <v>BAR-IS-ST-OP-FS-Silber</v>
      </c>
      <c r="Q80" s="101"/>
      <c r="R80" s="256">
        <v>1</v>
      </c>
      <c r="S80" s="131">
        <v>10</v>
      </c>
      <c r="T80" s="141" t="s">
        <v>59</v>
      </c>
      <c r="U80" s="142">
        <v>60</v>
      </c>
      <c r="V80" s="141">
        <v>0</v>
      </c>
      <c r="W80" s="257"/>
      <c r="X80" s="118" t="s">
        <v>48</v>
      </c>
      <c r="Y80" s="258">
        <f t="shared" si="26"/>
        <v>0</v>
      </c>
      <c r="Z80" s="24"/>
      <c r="AA80" s="267">
        <f t="shared" si="3"/>
        <v>10</v>
      </c>
      <c r="AB80" s="151">
        <f>IF($V80=60,0,$W80)</f>
        <v>0</v>
      </c>
      <c r="AC80" s="268">
        <f>AA80*AB80*12</f>
        <v>0</v>
      </c>
      <c r="AE80" s="267">
        <f t="shared" si="4"/>
        <v>10</v>
      </c>
      <c r="AF80" s="151">
        <f>IF($V80=60,0,$W80)</f>
        <v>0</v>
      </c>
      <c r="AG80" s="268">
        <f>AE80*AF80*12</f>
        <v>0</v>
      </c>
    </row>
    <row r="81" spans="1:33" s="139" customFormat="1" ht="15" customHeight="1">
      <c r="A81" s="135"/>
      <c r="B81" s="196" t="s">
        <v>177</v>
      </c>
      <c r="C81" s="197" t="s">
        <v>61</v>
      </c>
      <c r="D81" s="197" t="s">
        <v>156</v>
      </c>
      <c r="E81" s="197" t="s">
        <v>157</v>
      </c>
      <c r="F81" s="198" t="s">
        <v>170</v>
      </c>
      <c r="G81" s="204" t="s">
        <v>39</v>
      </c>
      <c r="H81" s="198" t="s">
        <v>171</v>
      </c>
      <c r="I81" s="204" t="s">
        <v>41</v>
      </c>
      <c r="J81" s="205" t="s">
        <v>57</v>
      </c>
      <c r="K81" s="205" t="s">
        <v>160</v>
      </c>
      <c r="L81" s="128" t="s">
        <v>44</v>
      </c>
      <c r="M81" s="128" t="s">
        <v>84</v>
      </c>
      <c r="N81" s="128" t="s">
        <v>46</v>
      </c>
      <c r="O81" s="215" t="s">
        <v>82</v>
      </c>
      <c r="P81" s="130" t="str">
        <f t="shared" ref="P81" si="30">H81&amp;"-"&amp;M81</f>
        <v>BAR-IS-ST-OP-FS-Silber</v>
      </c>
      <c r="Q81" s="101"/>
      <c r="R81" s="256">
        <v>1</v>
      </c>
      <c r="S81" s="131">
        <v>80</v>
      </c>
      <c r="T81" s="141" t="s">
        <v>59</v>
      </c>
      <c r="U81" s="142">
        <v>60</v>
      </c>
      <c r="V81" s="141">
        <v>0</v>
      </c>
      <c r="W81" s="257"/>
      <c r="X81" s="118" t="s">
        <v>48</v>
      </c>
      <c r="Y81" s="258">
        <f t="shared" ref="Y81" si="31">R81*S81*U81*W81</f>
        <v>0</v>
      </c>
      <c r="Z81" s="24"/>
      <c r="AA81" s="267">
        <f t="shared" si="3"/>
        <v>80</v>
      </c>
      <c r="AB81" s="151">
        <f>IF($V81=60,0,$W81)</f>
        <v>0</v>
      </c>
      <c r="AC81" s="268">
        <f>AA81*AB81*12</f>
        <v>0</v>
      </c>
      <c r="AE81" s="267">
        <f t="shared" si="4"/>
        <v>80</v>
      </c>
      <c r="AF81" s="151">
        <f>IF($V81=60,0,$W81)</f>
        <v>0</v>
      </c>
      <c r="AG81" s="268">
        <f>AE81*AF81*12</f>
        <v>0</v>
      </c>
    </row>
    <row r="82" spans="1:33" s="139" customFormat="1" ht="15" customHeight="1">
      <c r="A82" s="135"/>
      <c r="B82" s="214" t="s">
        <v>178</v>
      </c>
      <c r="C82" s="209" t="s">
        <v>89</v>
      </c>
      <c r="D82" s="210"/>
      <c r="E82" s="210"/>
      <c r="F82" s="211"/>
      <c r="G82" s="212"/>
      <c r="H82" s="211"/>
      <c r="I82" s="212"/>
      <c r="J82" s="213"/>
      <c r="K82" s="213"/>
      <c r="L82" s="143"/>
      <c r="M82" s="143"/>
      <c r="N82" s="143"/>
      <c r="O82" s="143"/>
      <c r="P82" s="144"/>
      <c r="Q82" s="101"/>
      <c r="R82" s="259"/>
      <c r="S82" s="145"/>
      <c r="T82" s="146"/>
      <c r="U82" s="147"/>
      <c r="V82" s="146"/>
      <c r="W82" s="308"/>
      <c r="X82" s="148"/>
      <c r="Y82" s="261"/>
      <c r="Z82" s="24"/>
      <c r="AA82" s="269"/>
      <c r="AB82" s="308"/>
      <c r="AC82" s="270"/>
      <c r="AE82" s="269"/>
      <c r="AF82" s="308"/>
      <c r="AG82" s="270"/>
    </row>
    <row r="83" spans="1:33" s="139" customFormat="1" ht="15" customHeight="1">
      <c r="A83" s="135"/>
      <c r="B83" s="196" t="s">
        <v>179</v>
      </c>
      <c r="C83" s="197" t="s">
        <v>61</v>
      </c>
      <c r="D83" s="197" t="s">
        <v>156</v>
      </c>
      <c r="E83" s="197" t="s">
        <v>157</v>
      </c>
      <c r="F83" s="198" t="s">
        <v>170</v>
      </c>
      <c r="G83" s="204" t="s">
        <v>39</v>
      </c>
      <c r="H83" s="198" t="s">
        <v>171</v>
      </c>
      <c r="I83" s="204" t="s">
        <v>39</v>
      </c>
      <c r="J83" s="205" t="s">
        <v>57</v>
      </c>
      <c r="K83" s="205" t="s">
        <v>160</v>
      </c>
      <c r="L83" s="128" t="s">
        <v>44</v>
      </c>
      <c r="M83" s="128" t="s">
        <v>99</v>
      </c>
      <c r="N83" s="128" t="s">
        <v>46</v>
      </c>
      <c r="O83" s="215" t="s">
        <v>97</v>
      </c>
      <c r="P83" s="130" t="str">
        <f t="shared" si="29"/>
        <v>BAR-IS-ST-OP-FS-Gold</v>
      </c>
      <c r="Q83" s="101"/>
      <c r="R83" s="256">
        <v>0.5</v>
      </c>
      <c r="S83" s="131">
        <v>10</v>
      </c>
      <c r="T83" s="141" t="s">
        <v>59</v>
      </c>
      <c r="U83" s="142">
        <v>60</v>
      </c>
      <c r="V83" s="141">
        <v>0</v>
      </c>
      <c r="W83" s="257"/>
      <c r="X83" s="118" t="s">
        <v>48</v>
      </c>
      <c r="Y83" s="258">
        <f t="shared" si="26"/>
        <v>0</v>
      </c>
      <c r="Z83" s="24"/>
      <c r="AA83" s="267">
        <f t="shared" si="3"/>
        <v>10</v>
      </c>
      <c r="AB83" s="151">
        <f>IF($V83=60,0,$W83)</f>
        <v>0</v>
      </c>
      <c r="AC83" s="268">
        <f>AA83*AB83*12</f>
        <v>0</v>
      </c>
      <c r="AE83" s="267">
        <f t="shared" si="4"/>
        <v>10</v>
      </c>
      <c r="AF83" s="151">
        <f>IF($V83=60,0,$W83)</f>
        <v>0</v>
      </c>
      <c r="AG83" s="268">
        <f>AE83*AF83*12</f>
        <v>0</v>
      </c>
    </row>
    <row r="84" spans="1:33" s="139" customFormat="1" ht="15" customHeight="1">
      <c r="A84" s="135"/>
      <c r="B84" s="196" t="s">
        <v>180</v>
      </c>
      <c r="C84" s="197" t="s">
        <v>61</v>
      </c>
      <c r="D84" s="197" t="s">
        <v>156</v>
      </c>
      <c r="E84" s="197" t="s">
        <v>157</v>
      </c>
      <c r="F84" s="198" t="s">
        <v>181</v>
      </c>
      <c r="G84" s="204" t="s">
        <v>39</v>
      </c>
      <c r="H84" s="198" t="s">
        <v>182</v>
      </c>
      <c r="I84" s="204" t="s">
        <v>39</v>
      </c>
      <c r="J84" s="205" t="s">
        <v>57</v>
      </c>
      <c r="K84" s="205" t="s">
        <v>160</v>
      </c>
      <c r="L84" s="128" t="s">
        <v>44</v>
      </c>
      <c r="M84" s="128" t="s">
        <v>76</v>
      </c>
      <c r="N84" s="128" t="s">
        <v>46</v>
      </c>
      <c r="O84" s="140" t="s">
        <v>77</v>
      </c>
      <c r="P84" s="130" t="str">
        <f t="shared" si="29"/>
        <v>BAR-IS-ST-OP-OBJ-Basis</v>
      </c>
      <c r="Q84" s="101"/>
      <c r="R84" s="256">
        <v>0.5</v>
      </c>
      <c r="S84" s="131">
        <v>5</v>
      </c>
      <c r="T84" s="141" t="s">
        <v>59</v>
      </c>
      <c r="U84" s="142">
        <v>60</v>
      </c>
      <c r="V84" s="141">
        <v>0</v>
      </c>
      <c r="W84" s="257"/>
      <c r="X84" s="118" t="s">
        <v>48</v>
      </c>
      <c r="Y84" s="258">
        <f t="shared" si="26"/>
        <v>0</v>
      </c>
      <c r="Z84" s="24"/>
      <c r="AA84" s="267">
        <f t="shared" si="3"/>
        <v>5</v>
      </c>
      <c r="AB84" s="151">
        <f>IF($V84=60,0,$W84)</f>
        <v>0</v>
      </c>
      <c r="AC84" s="268">
        <f>AA84*AB84*12</f>
        <v>0</v>
      </c>
      <c r="AE84" s="267">
        <f t="shared" si="4"/>
        <v>5</v>
      </c>
      <c r="AF84" s="151">
        <f>IF($V84=60,0,$W84)</f>
        <v>0</v>
      </c>
      <c r="AG84" s="268">
        <f>AE84*AF84*12</f>
        <v>0</v>
      </c>
    </row>
    <row r="85" spans="1:33" s="139" customFormat="1" ht="15" customHeight="1">
      <c r="A85" s="135"/>
      <c r="B85" s="196" t="s">
        <v>183</v>
      </c>
      <c r="C85" s="197" t="s">
        <v>61</v>
      </c>
      <c r="D85" s="197" t="s">
        <v>156</v>
      </c>
      <c r="E85" s="197" t="s">
        <v>157</v>
      </c>
      <c r="F85" s="198" t="s">
        <v>181</v>
      </c>
      <c r="G85" s="204" t="s">
        <v>39</v>
      </c>
      <c r="H85" s="198" t="s">
        <v>182</v>
      </c>
      <c r="I85" s="204" t="s">
        <v>41</v>
      </c>
      <c r="J85" s="205" t="s">
        <v>57</v>
      </c>
      <c r="K85" s="205" t="s">
        <v>160</v>
      </c>
      <c r="L85" s="128" t="s">
        <v>44</v>
      </c>
      <c r="M85" s="128" t="s">
        <v>84</v>
      </c>
      <c r="N85" s="128" t="s">
        <v>46</v>
      </c>
      <c r="O85" s="140" t="s">
        <v>82</v>
      </c>
      <c r="P85" s="130" t="str">
        <f t="shared" si="29"/>
        <v>BAR-IS-ST-OP-OBJ-Silber</v>
      </c>
      <c r="Q85" s="101"/>
      <c r="R85" s="256">
        <v>1</v>
      </c>
      <c r="S85" s="131">
        <v>25</v>
      </c>
      <c r="T85" s="141" t="s">
        <v>59</v>
      </c>
      <c r="U85" s="142">
        <v>60</v>
      </c>
      <c r="V85" s="141">
        <v>0</v>
      </c>
      <c r="W85" s="257"/>
      <c r="X85" s="118" t="s">
        <v>48</v>
      </c>
      <c r="Y85" s="258">
        <f t="shared" si="26"/>
        <v>0</v>
      </c>
      <c r="Z85" s="24"/>
      <c r="AA85" s="267">
        <f t="shared" si="3"/>
        <v>25</v>
      </c>
      <c r="AB85" s="151">
        <f>IF($V85=60,0,$W85)</f>
        <v>0</v>
      </c>
      <c r="AC85" s="268">
        <f>AA85*AB85*12</f>
        <v>0</v>
      </c>
      <c r="AE85" s="267">
        <f t="shared" si="4"/>
        <v>25</v>
      </c>
      <c r="AF85" s="151">
        <f>IF($V85=60,0,$W85)</f>
        <v>0</v>
      </c>
      <c r="AG85" s="268">
        <f>AE85*AF85*12</f>
        <v>0</v>
      </c>
    </row>
    <row r="86" spans="1:33" s="139" customFormat="1" ht="15" customHeight="1">
      <c r="A86" s="135"/>
      <c r="B86" s="196" t="s">
        <v>184</v>
      </c>
      <c r="C86" s="197" t="s">
        <v>61</v>
      </c>
      <c r="D86" s="197" t="s">
        <v>156</v>
      </c>
      <c r="E86" s="197" t="s">
        <v>157</v>
      </c>
      <c r="F86" s="198" t="s">
        <v>181</v>
      </c>
      <c r="G86" s="204" t="s">
        <v>39</v>
      </c>
      <c r="H86" s="198" t="s">
        <v>182</v>
      </c>
      <c r="I86" s="204" t="s">
        <v>39</v>
      </c>
      <c r="J86" s="205" t="s">
        <v>57</v>
      </c>
      <c r="K86" s="205" t="s">
        <v>160</v>
      </c>
      <c r="L86" s="128" t="s">
        <v>44</v>
      </c>
      <c r="M86" s="128" t="s">
        <v>99</v>
      </c>
      <c r="N86" s="128" t="s">
        <v>46</v>
      </c>
      <c r="O86" s="140" t="s">
        <v>97</v>
      </c>
      <c r="P86" s="130" t="str">
        <f t="shared" si="29"/>
        <v>BAR-IS-ST-OP-OBJ-Gold</v>
      </c>
      <c r="Q86" s="101"/>
      <c r="R86" s="256">
        <v>0.5</v>
      </c>
      <c r="S86" s="131">
        <v>5</v>
      </c>
      <c r="T86" s="141" t="s">
        <v>59</v>
      </c>
      <c r="U86" s="142">
        <v>60</v>
      </c>
      <c r="V86" s="141">
        <v>0</v>
      </c>
      <c r="W86" s="257"/>
      <c r="X86" s="118" t="s">
        <v>48</v>
      </c>
      <c r="Y86" s="258">
        <f t="shared" si="26"/>
        <v>0</v>
      </c>
      <c r="Z86" s="24"/>
      <c r="AA86" s="267">
        <f t="shared" si="3"/>
        <v>5</v>
      </c>
      <c r="AB86" s="151">
        <f>IF($V86=60,0,$W86)</f>
        <v>0</v>
      </c>
      <c r="AC86" s="268">
        <f>AA86*AB86*12</f>
        <v>0</v>
      </c>
      <c r="AE86" s="267">
        <f t="shared" si="4"/>
        <v>5</v>
      </c>
      <c r="AF86" s="151">
        <f>IF($V86=60,0,$W86)</f>
        <v>0</v>
      </c>
      <c r="AG86" s="268">
        <f>AE86*AF86*12</f>
        <v>0</v>
      </c>
    </row>
    <row r="87" spans="1:33" s="139" customFormat="1" ht="15" customHeight="1">
      <c r="A87" s="135"/>
      <c r="B87" s="192"/>
      <c r="C87" s="193"/>
      <c r="D87" s="193"/>
      <c r="E87" s="193"/>
      <c r="F87" s="193" t="str">
        <f>"Zwischensumme Servicetyp "&amp;E67</f>
        <v xml:space="preserve">Zwischensumme Servicetyp </v>
      </c>
      <c r="G87" s="193"/>
      <c r="H87" s="194"/>
      <c r="I87" s="195"/>
      <c r="J87" s="195"/>
      <c r="K87" s="195"/>
      <c r="L87" s="193"/>
      <c r="M87" s="193"/>
      <c r="N87" s="193"/>
      <c r="O87" s="193"/>
      <c r="P87" s="123"/>
      <c r="Q87" s="101"/>
      <c r="R87" s="120"/>
      <c r="S87" s="120"/>
      <c r="T87" s="149"/>
      <c r="U87" s="150"/>
      <c r="V87" s="150"/>
      <c r="W87" s="121"/>
      <c r="X87" s="134"/>
      <c r="Y87" s="246">
        <f>SUM(Y66:Y86)</f>
        <v>0</v>
      </c>
      <c r="Z87" s="24"/>
      <c r="AA87" s="124"/>
      <c r="AB87" s="121"/>
      <c r="AC87" s="126">
        <f>SUM(AC66:AC86)</f>
        <v>0</v>
      </c>
      <c r="AD87" s="292"/>
      <c r="AE87" s="124"/>
      <c r="AF87" s="121"/>
      <c r="AG87" s="126">
        <f>SUM(AG66:AG86)</f>
        <v>0</v>
      </c>
    </row>
    <row r="88" spans="1:33" s="107" customFormat="1" ht="15" customHeight="1">
      <c r="A88" s="106"/>
      <c r="B88" s="196" t="s">
        <v>185</v>
      </c>
      <c r="C88" s="197" t="s">
        <v>61</v>
      </c>
      <c r="D88" s="197" t="s">
        <v>156</v>
      </c>
      <c r="E88" s="197" t="s">
        <v>186</v>
      </c>
      <c r="F88" s="198" t="s">
        <v>187</v>
      </c>
      <c r="G88" s="204" t="s">
        <v>39</v>
      </c>
      <c r="H88" s="198" t="s">
        <v>188</v>
      </c>
      <c r="I88" s="204" t="s">
        <v>41</v>
      </c>
      <c r="J88" s="205" t="s">
        <v>57</v>
      </c>
      <c r="K88" s="205" t="s">
        <v>160</v>
      </c>
      <c r="L88" s="128" t="s">
        <v>44</v>
      </c>
      <c r="M88" s="128" t="s">
        <v>84</v>
      </c>
      <c r="N88" s="128" t="s">
        <v>46</v>
      </c>
      <c r="O88" s="140" t="s">
        <v>82</v>
      </c>
      <c r="P88" s="138" t="str">
        <f>H88</f>
        <v>BAR-IS-ST-MFS</v>
      </c>
      <c r="Q88" s="101"/>
      <c r="R88" s="256">
        <v>1</v>
      </c>
      <c r="S88" s="131">
        <v>250</v>
      </c>
      <c r="T88" s="141" t="s">
        <v>59</v>
      </c>
      <c r="U88" s="142">
        <v>60</v>
      </c>
      <c r="V88" s="141">
        <v>0</v>
      </c>
      <c r="W88" s="257"/>
      <c r="X88" s="118" t="s">
        <v>48</v>
      </c>
      <c r="Y88" s="258">
        <f>R88*S88*U88*W88</f>
        <v>0</v>
      </c>
      <c r="Z88" s="24"/>
      <c r="AA88" s="267">
        <f t="shared" si="3"/>
        <v>250</v>
      </c>
      <c r="AB88" s="151">
        <f>IF($V88=60,0,$W88)</f>
        <v>0</v>
      </c>
      <c r="AC88" s="268">
        <f>AA88*AB88*12</f>
        <v>0</v>
      </c>
      <c r="AD88" s="139"/>
      <c r="AE88" s="267">
        <f t="shared" si="4"/>
        <v>250</v>
      </c>
      <c r="AF88" s="151">
        <f>IF($V88=60,0,$W88)</f>
        <v>0</v>
      </c>
      <c r="AG88" s="268">
        <f>AE88*AF88*12</f>
        <v>0</v>
      </c>
    </row>
    <row r="89" spans="1:33" s="107" customFormat="1" ht="15" customHeight="1">
      <c r="A89" s="106"/>
      <c r="B89" s="192"/>
      <c r="C89" s="193"/>
      <c r="D89" s="193"/>
      <c r="E89" s="193"/>
      <c r="F89" s="193" t="str">
        <f>"Zwischensumme Servicetyp "&amp;E88</f>
        <v>Zwischensumme Servicetyp 7.3.3.1 File Service</v>
      </c>
      <c r="G89" s="193"/>
      <c r="H89" s="194"/>
      <c r="I89" s="195"/>
      <c r="J89" s="195"/>
      <c r="K89" s="195"/>
      <c r="L89" s="193"/>
      <c r="M89" s="193"/>
      <c r="N89" s="193"/>
      <c r="O89" s="193"/>
      <c r="P89" s="123"/>
      <c r="Q89" s="101"/>
      <c r="R89" s="120"/>
      <c r="S89" s="120"/>
      <c r="T89" s="149"/>
      <c r="U89" s="150"/>
      <c r="V89" s="150"/>
      <c r="W89" s="121"/>
      <c r="X89" s="134"/>
      <c r="Y89" s="246">
        <f>Y88</f>
        <v>0</v>
      </c>
      <c r="Z89" s="24"/>
      <c r="AA89" s="124"/>
      <c r="AB89" s="121"/>
      <c r="AC89" s="126">
        <f>AC88</f>
        <v>0</v>
      </c>
      <c r="AD89" s="292"/>
      <c r="AE89" s="124"/>
      <c r="AF89" s="121"/>
      <c r="AG89" s="126">
        <f>AG88</f>
        <v>0</v>
      </c>
    </row>
    <row r="90" spans="1:33" s="107" customFormat="1" ht="15" customHeight="1">
      <c r="A90" s="106"/>
      <c r="B90" s="196" t="s">
        <v>189</v>
      </c>
      <c r="C90" s="197" t="s">
        <v>61</v>
      </c>
      <c r="D90" s="197" t="s">
        <v>156</v>
      </c>
      <c r="E90" s="197" t="s">
        <v>190</v>
      </c>
      <c r="F90" s="198" t="s">
        <v>191</v>
      </c>
      <c r="G90" s="204" t="s">
        <v>39</v>
      </c>
      <c r="H90" s="198" t="s">
        <v>192</v>
      </c>
      <c r="I90" s="204" t="s">
        <v>41</v>
      </c>
      <c r="J90" s="205" t="s">
        <v>57</v>
      </c>
      <c r="K90" s="205" t="s">
        <v>160</v>
      </c>
      <c r="L90" s="128" t="s">
        <v>44</v>
      </c>
      <c r="M90" s="128" t="s">
        <v>59</v>
      </c>
      <c r="N90" s="128" t="s">
        <v>46</v>
      </c>
      <c r="O90" s="128" t="s">
        <v>59</v>
      </c>
      <c r="P90" s="138" t="str">
        <f>H90</f>
        <v>BAR-IS-ST-ARC-ROS</v>
      </c>
      <c r="Q90" s="101"/>
      <c r="R90" s="256">
        <v>1</v>
      </c>
      <c r="S90" s="131">
        <f>400+100</f>
        <v>500</v>
      </c>
      <c r="T90" s="141">
        <v>500</v>
      </c>
      <c r="U90" s="142">
        <v>60</v>
      </c>
      <c r="V90" s="141">
        <v>0</v>
      </c>
      <c r="W90" s="257"/>
      <c r="X90" s="118" t="s">
        <v>48</v>
      </c>
      <c r="Y90" s="258">
        <f>R90*S90*U90*W90</f>
        <v>0</v>
      </c>
      <c r="Z90" s="24"/>
      <c r="AA90" s="267">
        <f t="shared" si="3"/>
        <v>500</v>
      </c>
      <c r="AB90" s="151">
        <f>IF($V90=60,0,$W90)</f>
        <v>0</v>
      </c>
      <c r="AC90" s="268">
        <f>AA90*AB90*12</f>
        <v>0</v>
      </c>
      <c r="AD90" s="139"/>
      <c r="AE90" s="267">
        <f t="shared" si="4"/>
        <v>500</v>
      </c>
      <c r="AF90" s="151">
        <f>IF($V90=60,0,$W90)</f>
        <v>0</v>
      </c>
      <c r="AG90" s="268">
        <f>AE90*AF90*12</f>
        <v>0</v>
      </c>
    </row>
    <row r="91" spans="1:33" s="107" customFormat="1" ht="15" customHeight="1">
      <c r="A91" s="106"/>
      <c r="B91" s="192"/>
      <c r="C91" s="193"/>
      <c r="D91" s="193"/>
      <c r="E91" s="193"/>
      <c r="F91" s="193" t="str">
        <f>"Zwischensumme Servicetyp "&amp;E90</f>
        <v>Zwischensumme Servicetyp 7.3.3.2 ROS</v>
      </c>
      <c r="G91" s="193"/>
      <c r="H91" s="194"/>
      <c r="I91" s="195"/>
      <c r="J91" s="195"/>
      <c r="K91" s="195"/>
      <c r="L91" s="193"/>
      <c r="M91" s="193"/>
      <c r="N91" s="193"/>
      <c r="O91" s="193"/>
      <c r="P91" s="123"/>
      <c r="Q91" s="101"/>
      <c r="R91" s="120"/>
      <c r="S91" s="120"/>
      <c r="T91" s="149"/>
      <c r="U91" s="150"/>
      <c r="V91" s="150"/>
      <c r="W91" s="121"/>
      <c r="X91" s="134"/>
      <c r="Y91" s="246">
        <f>Y90</f>
        <v>0</v>
      </c>
      <c r="Z91" s="24"/>
      <c r="AA91" s="124"/>
      <c r="AB91" s="121"/>
      <c r="AC91" s="126">
        <f>AC90</f>
        <v>0</v>
      </c>
      <c r="AD91" s="292"/>
      <c r="AE91" s="124"/>
      <c r="AF91" s="121"/>
      <c r="AG91" s="126">
        <f>AG90</f>
        <v>0</v>
      </c>
    </row>
    <row r="92" spans="1:33" s="139" customFormat="1" ht="15" customHeight="1">
      <c r="A92" s="135"/>
      <c r="B92" s="196" t="s">
        <v>193</v>
      </c>
      <c r="C92" s="197" t="s">
        <v>194</v>
      </c>
      <c r="D92" s="197" t="s">
        <v>195</v>
      </c>
      <c r="E92" s="197" t="s">
        <v>196</v>
      </c>
      <c r="F92" s="198" t="s">
        <v>197</v>
      </c>
      <c r="G92" s="204" t="s">
        <v>39</v>
      </c>
      <c r="H92" s="198" t="s">
        <v>198</v>
      </c>
      <c r="I92" s="204" t="s">
        <v>41</v>
      </c>
      <c r="J92" s="205" t="s">
        <v>57</v>
      </c>
      <c r="K92" s="205" t="s">
        <v>199</v>
      </c>
      <c r="L92" s="128" t="s">
        <v>44</v>
      </c>
      <c r="M92" s="128" t="s">
        <v>59</v>
      </c>
      <c r="N92" s="128" t="s">
        <v>46</v>
      </c>
      <c r="O92" s="128" t="s">
        <v>59</v>
      </c>
      <c r="P92" s="138" t="str">
        <f t="shared" ref="P92:P99" si="32">H92</f>
        <v>BAR-DS-DB-OP-PGS-1</v>
      </c>
      <c r="Q92" s="101"/>
      <c r="R92" s="256">
        <v>1</v>
      </c>
      <c r="S92" s="132">
        <v>4</v>
      </c>
      <c r="T92" s="141" t="s">
        <v>59</v>
      </c>
      <c r="U92" s="142">
        <v>60</v>
      </c>
      <c r="V92" s="141">
        <v>0</v>
      </c>
      <c r="W92" s="257"/>
      <c r="X92" s="118" t="s">
        <v>48</v>
      </c>
      <c r="Y92" s="258">
        <f t="shared" ref="Y92:Y99" si="33">R92*S92*U92*W92</f>
        <v>0</v>
      </c>
      <c r="Z92" s="24"/>
      <c r="AA92" s="267">
        <f t="shared" si="3"/>
        <v>4</v>
      </c>
      <c r="AB92" s="151">
        <f t="shared" ref="AB92:AB99" si="34">IF($V92=60,0,$W92)</f>
        <v>0</v>
      </c>
      <c r="AC92" s="268">
        <f t="shared" ref="AC92:AC99" si="35">AA92*AB92*12</f>
        <v>0</v>
      </c>
      <c r="AE92" s="267">
        <f t="shared" si="4"/>
        <v>4</v>
      </c>
      <c r="AF92" s="151">
        <f t="shared" ref="AF92:AF99" si="36">IF($V92=60,0,$W92)</f>
        <v>0</v>
      </c>
      <c r="AG92" s="268">
        <f t="shared" ref="AG92:AG99" si="37">AE92*AF92*12</f>
        <v>0</v>
      </c>
    </row>
    <row r="93" spans="1:33" s="139" customFormat="1" ht="15" customHeight="1">
      <c r="A93" s="135"/>
      <c r="B93" s="196" t="s">
        <v>200</v>
      </c>
      <c r="C93" s="197" t="s">
        <v>194</v>
      </c>
      <c r="D93" s="197" t="s">
        <v>195</v>
      </c>
      <c r="E93" s="197" t="s">
        <v>196</v>
      </c>
      <c r="F93" s="216" t="s">
        <v>201</v>
      </c>
      <c r="G93" s="204" t="s">
        <v>39</v>
      </c>
      <c r="H93" s="198" t="s">
        <v>202</v>
      </c>
      <c r="I93" s="204" t="s">
        <v>39</v>
      </c>
      <c r="J93" s="205" t="s">
        <v>57</v>
      </c>
      <c r="K93" s="205" t="s">
        <v>199</v>
      </c>
      <c r="L93" s="128" t="s">
        <v>44</v>
      </c>
      <c r="M93" s="128" t="s">
        <v>59</v>
      </c>
      <c r="N93" s="128" t="s">
        <v>46</v>
      </c>
      <c r="O93" s="128" t="s">
        <v>59</v>
      </c>
      <c r="P93" s="138" t="str">
        <f t="shared" si="32"/>
        <v>BAR-DS-DB-OP-PGS-2</v>
      </c>
      <c r="Q93" s="101"/>
      <c r="R93" s="262">
        <v>0.1</v>
      </c>
      <c r="S93" s="131">
        <v>2</v>
      </c>
      <c r="T93" s="141" t="s">
        <v>59</v>
      </c>
      <c r="U93" s="142">
        <v>60</v>
      </c>
      <c r="V93" s="141">
        <v>0</v>
      </c>
      <c r="W93" s="257"/>
      <c r="X93" s="118" t="s">
        <v>48</v>
      </c>
      <c r="Y93" s="258">
        <f t="shared" si="33"/>
        <v>0</v>
      </c>
      <c r="Z93" s="24"/>
      <c r="AA93" s="267">
        <f t="shared" si="3"/>
        <v>2</v>
      </c>
      <c r="AB93" s="151">
        <f t="shared" si="34"/>
        <v>0</v>
      </c>
      <c r="AC93" s="268">
        <f t="shared" si="35"/>
        <v>0</v>
      </c>
      <c r="AE93" s="267">
        <f t="shared" si="4"/>
        <v>2</v>
      </c>
      <c r="AF93" s="151">
        <f t="shared" si="36"/>
        <v>0</v>
      </c>
      <c r="AG93" s="268">
        <f t="shared" si="37"/>
        <v>0</v>
      </c>
    </row>
    <row r="94" spans="1:33" s="139" customFormat="1" ht="15" customHeight="1">
      <c r="A94" s="135"/>
      <c r="B94" s="196" t="s">
        <v>203</v>
      </c>
      <c r="C94" s="197" t="s">
        <v>194</v>
      </c>
      <c r="D94" s="197" t="s">
        <v>195</v>
      </c>
      <c r="E94" s="197" t="s">
        <v>196</v>
      </c>
      <c r="F94" s="198" t="s">
        <v>204</v>
      </c>
      <c r="G94" s="204" t="s">
        <v>39</v>
      </c>
      <c r="H94" s="198" t="s">
        <v>205</v>
      </c>
      <c r="I94" s="204" t="s">
        <v>41</v>
      </c>
      <c r="J94" s="205" t="s">
        <v>57</v>
      </c>
      <c r="K94" s="205" t="s">
        <v>199</v>
      </c>
      <c r="L94" s="128" t="s">
        <v>44</v>
      </c>
      <c r="M94" s="128" t="s">
        <v>59</v>
      </c>
      <c r="N94" s="128" t="s">
        <v>46</v>
      </c>
      <c r="O94" s="128" t="s">
        <v>59</v>
      </c>
      <c r="P94" s="138" t="str">
        <f t="shared" si="32"/>
        <v>BAR-DS-DB-OP-SQL-1</v>
      </c>
      <c r="Q94" s="101"/>
      <c r="R94" s="262">
        <v>1</v>
      </c>
      <c r="S94" s="131">
        <v>11</v>
      </c>
      <c r="T94" s="141" t="s">
        <v>59</v>
      </c>
      <c r="U94" s="142">
        <v>60</v>
      </c>
      <c r="V94" s="141">
        <v>0</v>
      </c>
      <c r="W94" s="257"/>
      <c r="X94" s="118" t="s">
        <v>48</v>
      </c>
      <c r="Y94" s="258">
        <f t="shared" si="33"/>
        <v>0</v>
      </c>
      <c r="Z94" s="24"/>
      <c r="AA94" s="267">
        <f t="shared" si="3"/>
        <v>11</v>
      </c>
      <c r="AB94" s="151">
        <f t="shared" si="34"/>
        <v>0</v>
      </c>
      <c r="AC94" s="268">
        <f t="shared" si="35"/>
        <v>0</v>
      </c>
      <c r="AE94" s="267">
        <f t="shared" si="4"/>
        <v>11</v>
      </c>
      <c r="AF94" s="151">
        <f t="shared" si="36"/>
        <v>0</v>
      </c>
      <c r="AG94" s="268">
        <f t="shared" si="37"/>
        <v>0</v>
      </c>
    </row>
    <row r="95" spans="1:33" s="139" customFormat="1" ht="15" customHeight="1">
      <c r="A95" s="135"/>
      <c r="B95" s="196" t="s">
        <v>206</v>
      </c>
      <c r="C95" s="197" t="s">
        <v>194</v>
      </c>
      <c r="D95" s="197" t="s">
        <v>195</v>
      </c>
      <c r="E95" s="197" t="s">
        <v>196</v>
      </c>
      <c r="F95" s="198" t="s">
        <v>207</v>
      </c>
      <c r="G95" s="204" t="s">
        <v>39</v>
      </c>
      <c r="H95" s="198" t="s">
        <v>208</v>
      </c>
      <c r="I95" s="204" t="s">
        <v>39</v>
      </c>
      <c r="J95" s="205" t="s">
        <v>57</v>
      </c>
      <c r="K95" s="205" t="s">
        <v>199</v>
      </c>
      <c r="L95" s="128" t="s">
        <v>44</v>
      </c>
      <c r="M95" s="128" t="s">
        <v>59</v>
      </c>
      <c r="N95" s="128" t="s">
        <v>46</v>
      </c>
      <c r="O95" s="128" t="s">
        <v>59</v>
      </c>
      <c r="P95" s="138" t="str">
        <f t="shared" si="32"/>
        <v>BAR-DS-DB-OP-SQL-2</v>
      </c>
      <c r="Q95" s="101"/>
      <c r="R95" s="262">
        <v>0.1</v>
      </c>
      <c r="S95" s="131">
        <v>2</v>
      </c>
      <c r="T95" s="141" t="s">
        <v>59</v>
      </c>
      <c r="U95" s="142">
        <v>60</v>
      </c>
      <c r="V95" s="141">
        <v>0</v>
      </c>
      <c r="W95" s="257"/>
      <c r="X95" s="118" t="s">
        <v>48</v>
      </c>
      <c r="Y95" s="258">
        <f t="shared" si="33"/>
        <v>0</v>
      </c>
      <c r="Z95" s="24"/>
      <c r="AA95" s="267">
        <f t="shared" si="3"/>
        <v>2</v>
      </c>
      <c r="AB95" s="151">
        <f t="shared" si="34"/>
        <v>0</v>
      </c>
      <c r="AC95" s="268">
        <f t="shared" si="35"/>
        <v>0</v>
      </c>
      <c r="AE95" s="267">
        <f t="shared" si="4"/>
        <v>2</v>
      </c>
      <c r="AF95" s="151">
        <f t="shared" si="36"/>
        <v>0</v>
      </c>
      <c r="AG95" s="268">
        <f t="shared" si="37"/>
        <v>0</v>
      </c>
    </row>
    <row r="96" spans="1:33" s="139" customFormat="1" ht="15" customHeight="1">
      <c r="A96" s="135"/>
      <c r="B96" s="196" t="s">
        <v>209</v>
      </c>
      <c r="C96" s="197" t="s">
        <v>194</v>
      </c>
      <c r="D96" s="197" t="s">
        <v>195</v>
      </c>
      <c r="E96" s="197" t="s">
        <v>196</v>
      </c>
      <c r="F96" s="198" t="s">
        <v>210</v>
      </c>
      <c r="G96" s="204" t="s">
        <v>39</v>
      </c>
      <c r="H96" s="198" t="s">
        <v>211</v>
      </c>
      <c r="I96" s="204" t="s">
        <v>39</v>
      </c>
      <c r="J96" s="205" t="s">
        <v>57</v>
      </c>
      <c r="K96" s="205" t="s">
        <v>199</v>
      </c>
      <c r="L96" s="128" t="s">
        <v>44</v>
      </c>
      <c r="M96" s="128" t="s">
        <v>59</v>
      </c>
      <c r="N96" s="128" t="s">
        <v>46</v>
      </c>
      <c r="O96" s="128" t="s">
        <v>59</v>
      </c>
      <c r="P96" s="138" t="str">
        <f t="shared" si="32"/>
        <v>BAR-DS-DB-OP-MQL-1</v>
      </c>
      <c r="Q96" s="101"/>
      <c r="R96" s="262">
        <v>0.1</v>
      </c>
      <c r="S96" s="131">
        <v>2</v>
      </c>
      <c r="T96" s="141" t="s">
        <v>59</v>
      </c>
      <c r="U96" s="142">
        <v>60</v>
      </c>
      <c r="V96" s="141">
        <v>0</v>
      </c>
      <c r="W96" s="257"/>
      <c r="X96" s="118" t="s">
        <v>48</v>
      </c>
      <c r="Y96" s="258">
        <f t="shared" si="33"/>
        <v>0</v>
      </c>
      <c r="Z96" s="24"/>
      <c r="AA96" s="267">
        <f t="shared" si="3"/>
        <v>2</v>
      </c>
      <c r="AB96" s="151">
        <f t="shared" si="34"/>
        <v>0</v>
      </c>
      <c r="AC96" s="268">
        <f t="shared" si="35"/>
        <v>0</v>
      </c>
      <c r="AE96" s="267">
        <f t="shared" si="4"/>
        <v>2</v>
      </c>
      <c r="AF96" s="151">
        <f t="shared" si="36"/>
        <v>0</v>
      </c>
      <c r="AG96" s="268">
        <f t="shared" si="37"/>
        <v>0</v>
      </c>
    </row>
    <row r="97" spans="1:33" s="139" customFormat="1" ht="15" customHeight="1">
      <c r="A97" s="135"/>
      <c r="B97" s="196" t="s">
        <v>212</v>
      </c>
      <c r="C97" s="197" t="s">
        <v>194</v>
      </c>
      <c r="D97" s="197" t="s">
        <v>195</v>
      </c>
      <c r="E97" s="197" t="s">
        <v>196</v>
      </c>
      <c r="F97" s="198" t="s">
        <v>213</v>
      </c>
      <c r="G97" s="204" t="s">
        <v>39</v>
      </c>
      <c r="H97" s="198" t="s">
        <v>214</v>
      </c>
      <c r="I97" s="204" t="s">
        <v>39</v>
      </c>
      <c r="J97" s="205" t="s">
        <v>57</v>
      </c>
      <c r="K97" s="205" t="s">
        <v>199</v>
      </c>
      <c r="L97" s="128" t="s">
        <v>44</v>
      </c>
      <c r="M97" s="128" t="s">
        <v>59</v>
      </c>
      <c r="N97" s="128" t="s">
        <v>46</v>
      </c>
      <c r="O97" s="128" t="s">
        <v>59</v>
      </c>
      <c r="P97" s="138" t="str">
        <f t="shared" si="32"/>
        <v>BAR-DS-DB-OP-MQL-2</v>
      </c>
      <c r="Q97" s="101"/>
      <c r="R97" s="262">
        <v>0.1</v>
      </c>
      <c r="S97" s="131">
        <v>2</v>
      </c>
      <c r="T97" s="141" t="s">
        <v>59</v>
      </c>
      <c r="U97" s="142">
        <v>60</v>
      </c>
      <c r="V97" s="141">
        <v>0</v>
      </c>
      <c r="W97" s="257"/>
      <c r="X97" s="118" t="s">
        <v>48</v>
      </c>
      <c r="Y97" s="258">
        <f t="shared" si="33"/>
        <v>0</v>
      </c>
      <c r="Z97" s="24"/>
      <c r="AA97" s="267">
        <f t="shared" ref="AA97:AA122" si="38">$S97</f>
        <v>2</v>
      </c>
      <c r="AB97" s="151">
        <f t="shared" si="34"/>
        <v>0</v>
      </c>
      <c r="AC97" s="268">
        <f t="shared" si="35"/>
        <v>0</v>
      </c>
      <c r="AE97" s="267">
        <f t="shared" ref="AE97:AE122" si="39">$S97</f>
        <v>2</v>
      </c>
      <c r="AF97" s="151">
        <f t="shared" si="36"/>
        <v>0</v>
      </c>
      <c r="AG97" s="268">
        <f t="shared" si="37"/>
        <v>0</v>
      </c>
    </row>
    <row r="98" spans="1:33" s="139" customFormat="1" ht="15" customHeight="1">
      <c r="A98" s="135"/>
      <c r="B98" s="196" t="s">
        <v>215</v>
      </c>
      <c r="C98" s="197" t="s">
        <v>194</v>
      </c>
      <c r="D98" s="197" t="s">
        <v>195</v>
      </c>
      <c r="E98" s="197" t="s">
        <v>196</v>
      </c>
      <c r="F98" s="198" t="s">
        <v>216</v>
      </c>
      <c r="G98" s="204" t="s">
        <v>39</v>
      </c>
      <c r="H98" s="198" t="s">
        <v>217</v>
      </c>
      <c r="I98" s="204" t="s">
        <v>39</v>
      </c>
      <c r="J98" s="205" t="s">
        <v>57</v>
      </c>
      <c r="K98" s="205" t="s">
        <v>199</v>
      </c>
      <c r="L98" s="128" t="s">
        <v>44</v>
      </c>
      <c r="M98" s="128" t="s">
        <v>59</v>
      </c>
      <c r="N98" s="128" t="s">
        <v>46</v>
      </c>
      <c r="O98" s="128" t="s">
        <v>59</v>
      </c>
      <c r="P98" s="138" t="str">
        <f t="shared" si="32"/>
        <v>BAR-DS-DB-OP-MGO-1</v>
      </c>
      <c r="Q98" s="101"/>
      <c r="R98" s="262">
        <v>0.1</v>
      </c>
      <c r="S98" s="131">
        <v>2</v>
      </c>
      <c r="T98" s="141" t="s">
        <v>59</v>
      </c>
      <c r="U98" s="142">
        <v>60</v>
      </c>
      <c r="V98" s="141">
        <v>0</v>
      </c>
      <c r="W98" s="257"/>
      <c r="X98" s="118" t="s">
        <v>48</v>
      </c>
      <c r="Y98" s="258">
        <f t="shared" si="33"/>
        <v>0</v>
      </c>
      <c r="Z98" s="24"/>
      <c r="AA98" s="267">
        <f t="shared" si="38"/>
        <v>2</v>
      </c>
      <c r="AB98" s="151">
        <f t="shared" si="34"/>
        <v>0</v>
      </c>
      <c r="AC98" s="268">
        <f t="shared" si="35"/>
        <v>0</v>
      </c>
      <c r="AE98" s="267">
        <f t="shared" si="39"/>
        <v>2</v>
      </c>
      <c r="AF98" s="151">
        <f t="shared" si="36"/>
        <v>0</v>
      </c>
      <c r="AG98" s="268">
        <f t="shared" si="37"/>
        <v>0</v>
      </c>
    </row>
    <row r="99" spans="1:33" s="139" customFormat="1" ht="15" customHeight="1">
      <c r="A99" s="135"/>
      <c r="B99" s="196" t="s">
        <v>218</v>
      </c>
      <c r="C99" s="197" t="s">
        <v>194</v>
      </c>
      <c r="D99" s="197" t="s">
        <v>195</v>
      </c>
      <c r="E99" s="197" t="s">
        <v>196</v>
      </c>
      <c r="F99" s="198" t="s">
        <v>219</v>
      </c>
      <c r="G99" s="204" t="s">
        <v>39</v>
      </c>
      <c r="H99" s="198" t="s">
        <v>220</v>
      </c>
      <c r="I99" s="204" t="s">
        <v>39</v>
      </c>
      <c r="J99" s="205" t="s">
        <v>57</v>
      </c>
      <c r="K99" s="205" t="s">
        <v>199</v>
      </c>
      <c r="L99" s="128" t="s">
        <v>44</v>
      </c>
      <c r="M99" s="128" t="s">
        <v>59</v>
      </c>
      <c r="N99" s="128" t="s">
        <v>46</v>
      </c>
      <c r="O99" s="128" t="s">
        <v>59</v>
      </c>
      <c r="P99" s="138" t="str">
        <f t="shared" si="32"/>
        <v>BAR-DS-DB-OP-MGO-2</v>
      </c>
      <c r="Q99" s="101"/>
      <c r="R99" s="262">
        <v>0.1</v>
      </c>
      <c r="S99" s="131">
        <v>2</v>
      </c>
      <c r="T99" s="141" t="s">
        <v>59</v>
      </c>
      <c r="U99" s="142">
        <v>60</v>
      </c>
      <c r="V99" s="141">
        <v>0</v>
      </c>
      <c r="W99" s="257"/>
      <c r="X99" s="118" t="s">
        <v>48</v>
      </c>
      <c r="Y99" s="258">
        <f t="shared" si="33"/>
        <v>0</v>
      </c>
      <c r="Z99" s="24"/>
      <c r="AA99" s="267">
        <f t="shared" si="38"/>
        <v>2</v>
      </c>
      <c r="AB99" s="151">
        <f t="shared" si="34"/>
        <v>0</v>
      </c>
      <c r="AC99" s="268">
        <f t="shared" si="35"/>
        <v>0</v>
      </c>
      <c r="AE99" s="267">
        <f t="shared" si="39"/>
        <v>2</v>
      </c>
      <c r="AF99" s="151">
        <f t="shared" si="36"/>
        <v>0</v>
      </c>
      <c r="AG99" s="268">
        <f t="shared" si="37"/>
        <v>0</v>
      </c>
    </row>
    <row r="100" spans="1:33" s="107" customFormat="1" ht="15" customHeight="1">
      <c r="A100" s="106"/>
      <c r="B100" s="192"/>
      <c r="C100" s="193"/>
      <c r="D100" s="193"/>
      <c r="E100" s="193"/>
      <c r="F100" s="193" t="str">
        <f>"Zwischensumme Servicetyp "&amp;E92</f>
        <v>Zwischensumme Servicetyp 7.3.4 Datenbanken</v>
      </c>
      <c r="G100" s="193"/>
      <c r="H100" s="194"/>
      <c r="I100" s="195"/>
      <c r="J100" s="195"/>
      <c r="K100" s="195"/>
      <c r="L100" s="193"/>
      <c r="M100" s="193"/>
      <c r="N100" s="193"/>
      <c r="O100" s="193"/>
      <c r="P100" s="123"/>
      <c r="Q100" s="101"/>
      <c r="R100" s="120"/>
      <c r="S100" s="120"/>
      <c r="T100" s="149"/>
      <c r="U100" s="150"/>
      <c r="V100" s="150"/>
      <c r="W100" s="121"/>
      <c r="X100" s="134"/>
      <c r="Y100" s="246">
        <f>SUM(Y92:Y99)</f>
        <v>0</v>
      </c>
      <c r="Z100" s="24"/>
      <c r="AA100" s="124"/>
      <c r="AB100" s="121"/>
      <c r="AC100" s="126">
        <f>SUM(AC92:AC99)</f>
        <v>0</v>
      </c>
      <c r="AD100" s="292"/>
      <c r="AE100" s="124"/>
      <c r="AF100" s="121"/>
      <c r="AG100" s="126">
        <f>SUM(AG92:AG99)</f>
        <v>0</v>
      </c>
    </row>
    <row r="101" spans="1:33" s="107" customFormat="1" ht="15" customHeight="1">
      <c r="A101" s="106"/>
      <c r="B101" s="217" t="s">
        <v>221</v>
      </c>
      <c r="C101" s="206" t="s">
        <v>222</v>
      </c>
      <c r="D101" s="206" t="s">
        <v>222</v>
      </c>
      <c r="E101" s="206" t="s">
        <v>223</v>
      </c>
      <c r="F101" s="199" t="s">
        <v>224</v>
      </c>
      <c r="G101" s="204" t="s">
        <v>39</v>
      </c>
      <c r="H101" s="199" t="s">
        <v>225</v>
      </c>
      <c r="I101" s="204" t="s">
        <v>41</v>
      </c>
      <c r="J101" s="201" t="s">
        <v>42</v>
      </c>
      <c r="K101" s="201" t="s">
        <v>226</v>
      </c>
      <c r="L101" s="140" t="s">
        <v>44</v>
      </c>
      <c r="M101" s="140" t="s">
        <v>59</v>
      </c>
      <c r="N101" s="140" t="s">
        <v>46</v>
      </c>
      <c r="O101" s="140" t="s">
        <v>59</v>
      </c>
      <c r="P101" s="130" t="str">
        <f>H101</f>
        <v>BAR-PS-MCP-PRIV</v>
      </c>
      <c r="Q101" s="101"/>
      <c r="R101" s="256">
        <v>1</v>
      </c>
      <c r="S101" s="131">
        <v>5</v>
      </c>
      <c r="T101" s="141">
        <v>2</v>
      </c>
      <c r="U101" s="142">
        <v>60</v>
      </c>
      <c r="V101" s="141">
        <v>0</v>
      </c>
      <c r="W101" s="257"/>
      <c r="X101" s="118" t="s">
        <v>48</v>
      </c>
      <c r="Y101" s="258">
        <f t="shared" ref="Y101:Y102" si="40">R101*S101*U101*W101</f>
        <v>0</v>
      </c>
      <c r="Z101" s="24"/>
      <c r="AA101" s="267">
        <f t="shared" si="38"/>
        <v>5</v>
      </c>
      <c r="AB101" s="151">
        <f>IF($V101=60,0,$W101)</f>
        <v>0</v>
      </c>
      <c r="AC101" s="268">
        <f>AA101*AB101*12</f>
        <v>0</v>
      </c>
      <c r="AD101" s="139"/>
      <c r="AE101" s="267">
        <f t="shared" si="39"/>
        <v>5</v>
      </c>
      <c r="AF101" s="151">
        <f>IF($V101=60,0,$W101)</f>
        <v>0</v>
      </c>
      <c r="AG101" s="268">
        <f>AE101*AF101*12</f>
        <v>0</v>
      </c>
    </row>
    <row r="102" spans="1:33" s="107" customFormat="1" ht="15" customHeight="1">
      <c r="A102" s="106"/>
      <c r="B102" s="217" t="s">
        <v>227</v>
      </c>
      <c r="C102" s="206" t="s">
        <v>222</v>
      </c>
      <c r="D102" s="206" t="s">
        <v>222</v>
      </c>
      <c r="E102" s="206" t="s">
        <v>223</v>
      </c>
      <c r="F102" s="199" t="s">
        <v>228</v>
      </c>
      <c r="G102" s="204" t="s">
        <v>39</v>
      </c>
      <c r="H102" s="199" t="s">
        <v>229</v>
      </c>
      <c r="I102" s="204" t="s">
        <v>41</v>
      </c>
      <c r="J102" s="201" t="s">
        <v>42</v>
      </c>
      <c r="K102" s="201" t="s">
        <v>226</v>
      </c>
      <c r="L102" s="140" t="s">
        <v>44</v>
      </c>
      <c r="M102" s="140" t="s">
        <v>59</v>
      </c>
      <c r="N102" s="140" t="s">
        <v>46</v>
      </c>
      <c r="O102" s="140" t="s">
        <v>59</v>
      </c>
      <c r="P102" s="130" t="str">
        <f>H102</f>
        <v>BAR-PS-MCP-PUBL</v>
      </c>
      <c r="Q102" s="101"/>
      <c r="R102" s="256">
        <v>1</v>
      </c>
      <c r="S102" s="131">
        <v>5</v>
      </c>
      <c r="T102" s="141">
        <v>2</v>
      </c>
      <c r="U102" s="142">
        <v>60</v>
      </c>
      <c r="V102" s="141">
        <v>0</v>
      </c>
      <c r="W102" s="257"/>
      <c r="X102" s="118" t="s">
        <v>48</v>
      </c>
      <c r="Y102" s="258">
        <f t="shared" si="40"/>
        <v>0</v>
      </c>
      <c r="Z102" s="24"/>
      <c r="AA102" s="267">
        <f t="shared" si="38"/>
        <v>5</v>
      </c>
      <c r="AB102" s="151">
        <f>IF($V102=60,0,$W102)</f>
        <v>0</v>
      </c>
      <c r="AC102" s="268">
        <f>AA102*AB102*12</f>
        <v>0</v>
      </c>
      <c r="AD102" s="139"/>
      <c r="AE102" s="267">
        <f t="shared" si="39"/>
        <v>5</v>
      </c>
      <c r="AF102" s="151">
        <f>IF($V102=60,0,$W102)</f>
        <v>0</v>
      </c>
      <c r="AG102" s="268">
        <f>AE102*AF102*12</f>
        <v>0</v>
      </c>
    </row>
    <row r="103" spans="1:33" s="107" customFormat="1" ht="15" customHeight="1">
      <c r="A103" s="106"/>
      <c r="B103" s="192"/>
      <c r="C103" s="193"/>
      <c r="D103" s="193"/>
      <c r="E103" s="193"/>
      <c r="F103" s="193" t="str">
        <f>"Zwischensumme Servicetyp "&amp;E101</f>
        <v>Zwischensumme Servicetyp 7.3.5 Container Platform Services</v>
      </c>
      <c r="G103" s="193"/>
      <c r="H103" s="194"/>
      <c r="I103" s="195"/>
      <c r="J103" s="195"/>
      <c r="K103" s="195"/>
      <c r="L103" s="193"/>
      <c r="M103" s="193"/>
      <c r="N103" s="193"/>
      <c r="O103" s="193"/>
      <c r="P103" s="123"/>
      <c r="Q103" s="101"/>
      <c r="R103" s="120"/>
      <c r="S103" s="120"/>
      <c r="T103" s="149"/>
      <c r="U103" s="150"/>
      <c r="V103" s="150"/>
      <c r="W103" s="121"/>
      <c r="X103" s="134"/>
      <c r="Y103" s="246">
        <f>Y101+Y102</f>
        <v>0</v>
      </c>
      <c r="Z103" s="24"/>
      <c r="AA103" s="124"/>
      <c r="AB103" s="121"/>
      <c r="AC103" s="126">
        <f>AC101+AC102</f>
        <v>0</v>
      </c>
      <c r="AD103" s="292"/>
      <c r="AE103" s="124"/>
      <c r="AF103" s="121"/>
      <c r="AG103" s="126">
        <f>AG101+AG102</f>
        <v>0</v>
      </c>
    </row>
    <row r="104" spans="1:33" s="107" customFormat="1" ht="15" customHeight="1">
      <c r="A104" s="106"/>
      <c r="B104" s="217" t="s">
        <v>230</v>
      </c>
      <c r="C104" s="206" t="s">
        <v>222</v>
      </c>
      <c r="D104" s="206" t="s">
        <v>222</v>
      </c>
      <c r="E104" s="206" t="s">
        <v>231</v>
      </c>
      <c r="F104" s="199" t="s">
        <v>232</v>
      </c>
      <c r="G104" s="204" t="s">
        <v>39</v>
      </c>
      <c r="H104" s="199" t="s">
        <v>233</v>
      </c>
      <c r="I104" s="204" t="s">
        <v>41</v>
      </c>
      <c r="J104" s="201" t="s">
        <v>57</v>
      </c>
      <c r="K104" s="201" t="s">
        <v>234</v>
      </c>
      <c r="L104" s="140" t="s">
        <v>44</v>
      </c>
      <c r="M104" s="140" t="s">
        <v>59</v>
      </c>
      <c r="N104" s="140" t="s">
        <v>46</v>
      </c>
      <c r="O104" s="140" t="s">
        <v>59</v>
      </c>
      <c r="P104" s="130" t="str">
        <f t="shared" ref="P104:P111" si="41">H104</f>
        <v>BAR-PS-MCP-MCN-01</v>
      </c>
      <c r="Q104" s="101"/>
      <c r="R104" s="256">
        <v>0.5</v>
      </c>
      <c r="S104" s="131">
        <v>5</v>
      </c>
      <c r="T104" s="141" t="s">
        <v>59</v>
      </c>
      <c r="U104" s="142">
        <v>60</v>
      </c>
      <c r="V104" s="141">
        <v>0</v>
      </c>
      <c r="W104" s="257"/>
      <c r="X104" s="118" t="s">
        <v>48</v>
      </c>
      <c r="Y104" s="258">
        <f t="shared" ref="Y104:Y111" si="42">R104*S104*U104*W104</f>
        <v>0</v>
      </c>
      <c r="Z104" s="24"/>
      <c r="AA104" s="267">
        <f t="shared" si="38"/>
        <v>5</v>
      </c>
      <c r="AB104" s="151">
        <f t="shared" ref="AB104:AB111" si="43">IF($V104=60,0,$W104)</f>
        <v>0</v>
      </c>
      <c r="AC104" s="268">
        <f t="shared" ref="AC104:AC111" si="44">AA104*AB104*12</f>
        <v>0</v>
      </c>
      <c r="AD104" s="139"/>
      <c r="AE104" s="267">
        <f t="shared" si="39"/>
        <v>5</v>
      </c>
      <c r="AF104" s="151">
        <f t="shared" ref="AF104:AF111" si="45">IF($V104=60,0,$W104)</f>
        <v>0</v>
      </c>
      <c r="AG104" s="268">
        <f t="shared" ref="AG104:AG111" si="46">AE104*AF104*12</f>
        <v>0</v>
      </c>
    </row>
    <row r="105" spans="1:33" s="107" customFormat="1" ht="15" customHeight="1">
      <c r="A105" s="106"/>
      <c r="B105" s="217" t="s">
        <v>235</v>
      </c>
      <c r="C105" s="206" t="s">
        <v>222</v>
      </c>
      <c r="D105" s="206" t="s">
        <v>222</v>
      </c>
      <c r="E105" s="206" t="s">
        <v>231</v>
      </c>
      <c r="F105" s="199" t="s">
        <v>236</v>
      </c>
      <c r="G105" s="204" t="s">
        <v>39</v>
      </c>
      <c r="H105" s="199" t="s">
        <v>237</v>
      </c>
      <c r="I105" s="204" t="s">
        <v>41</v>
      </c>
      <c r="J105" s="201" t="s">
        <v>57</v>
      </c>
      <c r="K105" s="201" t="s">
        <v>234</v>
      </c>
      <c r="L105" s="140" t="s">
        <v>44</v>
      </c>
      <c r="M105" s="140" t="s">
        <v>59</v>
      </c>
      <c r="N105" s="140" t="s">
        <v>46</v>
      </c>
      <c r="O105" s="140" t="s">
        <v>59</v>
      </c>
      <c r="P105" s="130" t="str">
        <f t="shared" si="41"/>
        <v>BAR-PS-MCP-MCN-02</v>
      </c>
      <c r="Q105" s="101"/>
      <c r="R105" s="256">
        <v>0.5</v>
      </c>
      <c r="S105" s="131">
        <v>5</v>
      </c>
      <c r="T105" s="141" t="s">
        <v>59</v>
      </c>
      <c r="U105" s="142">
        <v>60</v>
      </c>
      <c r="V105" s="141">
        <v>0</v>
      </c>
      <c r="W105" s="257"/>
      <c r="X105" s="118" t="s">
        <v>48</v>
      </c>
      <c r="Y105" s="258">
        <f t="shared" si="42"/>
        <v>0</v>
      </c>
      <c r="Z105" s="24"/>
      <c r="AA105" s="267">
        <f t="shared" si="38"/>
        <v>5</v>
      </c>
      <c r="AB105" s="151">
        <f t="shared" si="43"/>
        <v>0</v>
      </c>
      <c r="AC105" s="268">
        <f t="shared" si="44"/>
        <v>0</v>
      </c>
      <c r="AD105" s="139"/>
      <c r="AE105" s="267">
        <f t="shared" si="39"/>
        <v>5</v>
      </c>
      <c r="AF105" s="151">
        <f t="shared" si="45"/>
        <v>0</v>
      </c>
      <c r="AG105" s="268">
        <f t="shared" si="46"/>
        <v>0</v>
      </c>
    </row>
    <row r="106" spans="1:33" s="107" customFormat="1" ht="15" customHeight="1">
      <c r="A106" s="106"/>
      <c r="B106" s="217" t="s">
        <v>238</v>
      </c>
      <c r="C106" s="206" t="s">
        <v>222</v>
      </c>
      <c r="D106" s="206" t="s">
        <v>222</v>
      </c>
      <c r="E106" s="206" t="s">
        <v>231</v>
      </c>
      <c r="F106" s="199" t="s">
        <v>239</v>
      </c>
      <c r="G106" s="204" t="s">
        <v>39</v>
      </c>
      <c r="H106" s="199" t="s">
        <v>240</v>
      </c>
      <c r="I106" s="204" t="s">
        <v>41</v>
      </c>
      <c r="J106" s="201" t="s">
        <v>57</v>
      </c>
      <c r="K106" s="201" t="s">
        <v>234</v>
      </c>
      <c r="L106" s="140" t="s">
        <v>44</v>
      </c>
      <c r="M106" s="140" t="s">
        <v>59</v>
      </c>
      <c r="N106" s="140" t="s">
        <v>46</v>
      </c>
      <c r="O106" s="140" t="s">
        <v>59</v>
      </c>
      <c r="P106" s="130" t="str">
        <f t="shared" si="41"/>
        <v>BAR-PS-MCP-MCN-03</v>
      </c>
      <c r="Q106" s="101"/>
      <c r="R106" s="256">
        <v>0.5</v>
      </c>
      <c r="S106" s="131">
        <v>5</v>
      </c>
      <c r="T106" s="141" t="s">
        <v>59</v>
      </c>
      <c r="U106" s="142">
        <v>60</v>
      </c>
      <c r="V106" s="141">
        <v>0</v>
      </c>
      <c r="W106" s="257"/>
      <c r="X106" s="118" t="s">
        <v>48</v>
      </c>
      <c r="Y106" s="258">
        <f t="shared" si="42"/>
        <v>0</v>
      </c>
      <c r="Z106" s="24"/>
      <c r="AA106" s="267">
        <f t="shared" si="38"/>
        <v>5</v>
      </c>
      <c r="AB106" s="151">
        <f t="shared" si="43"/>
        <v>0</v>
      </c>
      <c r="AC106" s="268">
        <f t="shared" si="44"/>
        <v>0</v>
      </c>
      <c r="AD106" s="139"/>
      <c r="AE106" s="267">
        <f t="shared" si="39"/>
        <v>5</v>
      </c>
      <c r="AF106" s="151">
        <f t="shared" si="45"/>
        <v>0</v>
      </c>
      <c r="AG106" s="268">
        <f t="shared" si="46"/>
        <v>0</v>
      </c>
    </row>
    <row r="107" spans="1:33" s="107" customFormat="1" ht="15" customHeight="1">
      <c r="A107" s="106"/>
      <c r="B107" s="217" t="s">
        <v>241</v>
      </c>
      <c r="C107" s="206" t="s">
        <v>222</v>
      </c>
      <c r="D107" s="206" t="s">
        <v>222</v>
      </c>
      <c r="E107" s="206" t="s">
        <v>231</v>
      </c>
      <c r="F107" s="199" t="s">
        <v>242</v>
      </c>
      <c r="G107" s="204" t="s">
        <v>39</v>
      </c>
      <c r="H107" s="199" t="s">
        <v>243</v>
      </c>
      <c r="I107" s="204" t="s">
        <v>41</v>
      </c>
      <c r="J107" s="201" t="s">
        <v>57</v>
      </c>
      <c r="K107" s="201" t="s">
        <v>234</v>
      </c>
      <c r="L107" s="140" t="s">
        <v>44</v>
      </c>
      <c r="M107" s="140" t="s">
        <v>59</v>
      </c>
      <c r="N107" s="140" t="s">
        <v>46</v>
      </c>
      <c r="O107" s="140" t="s">
        <v>59</v>
      </c>
      <c r="P107" s="130" t="str">
        <f t="shared" si="41"/>
        <v>BAR-PS-MCP-MCN-04</v>
      </c>
      <c r="Q107" s="101"/>
      <c r="R107" s="256">
        <v>0.5</v>
      </c>
      <c r="S107" s="131">
        <v>1</v>
      </c>
      <c r="T107" s="141" t="s">
        <v>59</v>
      </c>
      <c r="U107" s="142">
        <v>60</v>
      </c>
      <c r="V107" s="141">
        <v>0</v>
      </c>
      <c r="W107" s="257"/>
      <c r="X107" s="118" t="s">
        <v>48</v>
      </c>
      <c r="Y107" s="258">
        <f t="shared" si="42"/>
        <v>0</v>
      </c>
      <c r="Z107" s="24"/>
      <c r="AA107" s="267">
        <f t="shared" si="38"/>
        <v>1</v>
      </c>
      <c r="AB107" s="151">
        <f t="shared" si="43"/>
        <v>0</v>
      </c>
      <c r="AC107" s="268">
        <f t="shared" si="44"/>
        <v>0</v>
      </c>
      <c r="AD107" s="139"/>
      <c r="AE107" s="267">
        <f t="shared" si="39"/>
        <v>1</v>
      </c>
      <c r="AF107" s="151">
        <f t="shared" si="45"/>
        <v>0</v>
      </c>
      <c r="AG107" s="268">
        <f t="shared" si="46"/>
        <v>0</v>
      </c>
    </row>
    <row r="108" spans="1:33" s="107" customFormat="1" ht="15" customHeight="1">
      <c r="A108" s="106"/>
      <c r="B108" s="217" t="s">
        <v>244</v>
      </c>
      <c r="C108" s="206" t="s">
        <v>222</v>
      </c>
      <c r="D108" s="206" t="s">
        <v>222</v>
      </c>
      <c r="E108" s="206" t="s">
        <v>231</v>
      </c>
      <c r="F108" s="199" t="s">
        <v>245</v>
      </c>
      <c r="G108" s="204" t="s">
        <v>39</v>
      </c>
      <c r="H108" s="199" t="s">
        <v>246</v>
      </c>
      <c r="I108" s="204" t="s">
        <v>41</v>
      </c>
      <c r="J108" s="201" t="s">
        <v>57</v>
      </c>
      <c r="K108" s="201" t="s">
        <v>234</v>
      </c>
      <c r="L108" s="140" t="s">
        <v>44</v>
      </c>
      <c r="M108" s="140" t="s">
        <v>59</v>
      </c>
      <c r="N108" s="140" t="s">
        <v>46</v>
      </c>
      <c r="O108" s="140" t="s">
        <v>59</v>
      </c>
      <c r="P108" s="130" t="str">
        <f t="shared" si="41"/>
        <v>BAR-PS-MCP-MCN-05</v>
      </c>
      <c r="Q108" s="101"/>
      <c r="R108" s="256">
        <v>0.5</v>
      </c>
      <c r="S108" s="131">
        <v>5</v>
      </c>
      <c r="T108" s="141" t="s">
        <v>59</v>
      </c>
      <c r="U108" s="142">
        <v>60</v>
      </c>
      <c r="V108" s="141">
        <v>0</v>
      </c>
      <c r="W108" s="257"/>
      <c r="X108" s="118" t="s">
        <v>48</v>
      </c>
      <c r="Y108" s="258">
        <f t="shared" si="42"/>
        <v>0</v>
      </c>
      <c r="Z108" s="24"/>
      <c r="AA108" s="267">
        <f t="shared" si="38"/>
        <v>5</v>
      </c>
      <c r="AB108" s="151">
        <f t="shared" si="43"/>
        <v>0</v>
      </c>
      <c r="AC108" s="268">
        <f t="shared" si="44"/>
        <v>0</v>
      </c>
      <c r="AD108" s="139"/>
      <c r="AE108" s="267">
        <f t="shared" si="39"/>
        <v>5</v>
      </c>
      <c r="AF108" s="151">
        <f t="shared" si="45"/>
        <v>0</v>
      </c>
      <c r="AG108" s="268">
        <f t="shared" si="46"/>
        <v>0</v>
      </c>
    </row>
    <row r="109" spans="1:33" s="107" customFormat="1" ht="15" customHeight="1">
      <c r="A109" s="106"/>
      <c r="B109" s="217" t="s">
        <v>247</v>
      </c>
      <c r="C109" s="206" t="s">
        <v>222</v>
      </c>
      <c r="D109" s="206" t="s">
        <v>222</v>
      </c>
      <c r="E109" s="206" t="s">
        <v>231</v>
      </c>
      <c r="F109" s="199" t="s">
        <v>248</v>
      </c>
      <c r="G109" s="204" t="s">
        <v>39</v>
      </c>
      <c r="H109" s="199" t="s">
        <v>249</v>
      </c>
      <c r="I109" s="204" t="s">
        <v>41</v>
      </c>
      <c r="J109" s="201" t="s">
        <v>57</v>
      </c>
      <c r="K109" s="201" t="s">
        <v>234</v>
      </c>
      <c r="L109" s="140" t="s">
        <v>44</v>
      </c>
      <c r="M109" s="140" t="s">
        <v>59</v>
      </c>
      <c r="N109" s="140" t="s">
        <v>46</v>
      </c>
      <c r="O109" s="140" t="s">
        <v>59</v>
      </c>
      <c r="P109" s="130" t="str">
        <f t="shared" si="41"/>
        <v>BAR-PS-MCP-MCN-06</v>
      </c>
      <c r="Q109" s="101"/>
      <c r="R109" s="256">
        <v>0.5</v>
      </c>
      <c r="S109" s="131">
        <v>2</v>
      </c>
      <c r="T109" s="141" t="s">
        <v>59</v>
      </c>
      <c r="U109" s="142">
        <v>60</v>
      </c>
      <c r="V109" s="141">
        <v>0</v>
      </c>
      <c r="W109" s="257"/>
      <c r="X109" s="118" t="s">
        <v>48</v>
      </c>
      <c r="Y109" s="258">
        <f t="shared" si="42"/>
        <v>0</v>
      </c>
      <c r="Z109" s="24"/>
      <c r="AA109" s="267">
        <f t="shared" si="38"/>
        <v>2</v>
      </c>
      <c r="AB109" s="151">
        <f t="shared" si="43"/>
        <v>0</v>
      </c>
      <c r="AC109" s="268">
        <f t="shared" si="44"/>
        <v>0</v>
      </c>
      <c r="AD109" s="139"/>
      <c r="AE109" s="267">
        <f t="shared" si="39"/>
        <v>2</v>
      </c>
      <c r="AF109" s="151">
        <f t="shared" si="45"/>
        <v>0</v>
      </c>
      <c r="AG109" s="268">
        <f t="shared" si="46"/>
        <v>0</v>
      </c>
    </row>
    <row r="110" spans="1:33" s="107" customFormat="1" ht="15" customHeight="1">
      <c r="A110" s="106"/>
      <c r="B110" s="217" t="s">
        <v>250</v>
      </c>
      <c r="C110" s="206" t="s">
        <v>222</v>
      </c>
      <c r="D110" s="206" t="s">
        <v>222</v>
      </c>
      <c r="E110" s="206" t="s">
        <v>231</v>
      </c>
      <c r="F110" s="199" t="s">
        <v>251</v>
      </c>
      <c r="G110" s="204" t="s">
        <v>39</v>
      </c>
      <c r="H110" s="199" t="s">
        <v>252</v>
      </c>
      <c r="I110" s="204" t="s">
        <v>41</v>
      </c>
      <c r="J110" s="201" t="s">
        <v>57</v>
      </c>
      <c r="K110" s="201" t="s">
        <v>234</v>
      </c>
      <c r="L110" s="140" t="s">
        <v>44</v>
      </c>
      <c r="M110" s="140" t="s">
        <v>59</v>
      </c>
      <c r="N110" s="140" t="s">
        <v>46</v>
      </c>
      <c r="O110" s="140" t="s">
        <v>59</v>
      </c>
      <c r="P110" s="130" t="str">
        <f t="shared" si="41"/>
        <v>BAR-PS-MCP-MCN-07</v>
      </c>
      <c r="Q110" s="101"/>
      <c r="R110" s="256">
        <v>0.5</v>
      </c>
      <c r="S110" s="131">
        <v>2</v>
      </c>
      <c r="T110" s="141" t="s">
        <v>59</v>
      </c>
      <c r="U110" s="142">
        <v>60</v>
      </c>
      <c r="V110" s="141">
        <v>0</v>
      </c>
      <c r="W110" s="257"/>
      <c r="X110" s="118" t="s">
        <v>48</v>
      </c>
      <c r="Y110" s="258">
        <f t="shared" si="42"/>
        <v>0</v>
      </c>
      <c r="Z110" s="24"/>
      <c r="AA110" s="267">
        <f t="shared" si="38"/>
        <v>2</v>
      </c>
      <c r="AB110" s="151">
        <f t="shared" si="43"/>
        <v>0</v>
      </c>
      <c r="AC110" s="268">
        <f t="shared" si="44"/>
        <v>0</v>
      </c>
      <c r="AD110" s="139"/>
      <c r="AE110" s="267">
        <f t="shared" si="39"/>
        <v>2</v>
      </c>
      <c r="AF110" s="151">
        <f t="shared" si="45"/>
        <v>0</v>
      </c>
      <c r="AG110" s="268">
        <f t="shared" si="46"/>
        <v>0</v>
      </c>
    </row>
    <row r="111" spans="1:33" s="107" customFormat="1" ht="15" customHeight="1">
      <c r="A111" s="106"/>
      <c r="B111" s="217" t="s">
        <v>253</v>
      </c>
      <c r="C111" s="206" t="s">
        <v>222</v>
      </c>
      <c r="D111" s="206" t="s">
        <v>222</v>
      </c>
      <c r="E111" s="206" t="s">
        <v>231</v>
      </c>
      <c r="F111" s="199" t="s">
        <v>254</v>
      </c>
      <c r="G111" s="204" t="s">
        <v>39</v>
      </c>
      <c r="H111" s="199" t="s">
        <v>255</v>
      </c>
      <c r="I111" s="204" t="s">
        <v>41</v>
      </c>
      <c r="J111" s="201" t="s">
        <v>57</v>
      </c>
      <c r="K111" s="201" t="s">
        <v>234</v>
      </c>
      <c r="L111" s="140" t="s">
        <v>44</v>
      </c>
      <c r="M111" s="140" t="s">
        <v>59</v>
      </c>
      <c r="N111" s="140" t="s">
        <v>46</v>
      </c>
      <c r="O111" s="140" t="s">
        <v>59</v>
      </c>
      <c r="P111" s="130" t="str">
        <f t="shared" si="41"/>
        <v>BAR-PS-MCP-MCN-08</v>
      </c>
      <c r="Q111" s="101"/>
      <c r="R111" s="256">
        <v>0.5</v>
      </c>
      <c r="S111" s="131">
        <v>2</v>
      </c>
      <c r="T111" s="141" t="s">
        <v>59</v>
      </c>
      <c r="U111" s="142">
        <v>60</v>
      </c>
      <c r="V111" s="141">
        <v>0</v>
      </c>
      <c r="W111" s="257"/>
      <c r="X111" s="118" t="s">
        <v>48</v>
      </c>
      <c r="Y111" s="258">
        <f t="shared" si="42"/>
        <v>0</v>
      </c>
      <c r="Z111" s="24"/>
      <c r="AA111" s="267">
        <f t="shared" si="38"/>
        <v>2</v>
      </c>
      <c r="AB111" s="151">
        <f t="shared" si="43"/>
        <v>0</v>
      </c>
      <c r="AC111" s="268">
        <f t="shared" si="44"/>
        <v>0</v>
      </c>
      <c r="AD111" s="139"/>
      <c r="AE111" s="267">
        <f t="shared" si="39"/>
        <v>2</v>
      </c>
      <c r="AF111" s="151">
        <f t="shared" si="45"/>
        <v>0</v>
      </c>
      <c r="AG111" s="268">
        <f t="shared" si="46"/>
        <v>0</v>
      </c>
    </row>
    <row r="112" spans="1:33" s="107" customFormat="1" ht="15" customHeight="1">
      <c r="A112" s="106"/>
      <c r="B112" s="192"/>
      <c r="C112" s="193"/>
      <c r="D112" s="193"/>
      <c r="E112" s="193"/>
      <c r="F112" s="193" t="str">
        <f>"Zwischensumme Servicetyp "&amp;E104</f>
        <v>Zwischensumme Servicetyp 7.3.5.1 Container Nodes</v>
      </c>
      <c r="G112" s="193"/>
      <c r="H112" s="194"/>
      <c r="I112" s="195"/>
      <c r="J112" s="195"/>
      <c r="K112" s="195"/>
      <c r="L112" s="193"/>
      <c r="M112" s="193"/>
      <c r="N112" s="193"/>
      <c r="O112" s="193"/>
      <c r="P112" s="123"/>
      <c r="Q112" s="101"/>
      <c r="R112" s="120"/>
      <c r="S112" s="120"/>
      <c r="T112" s="149"/>
      <c r="U112" s="150"/>
      <c r="V112" s="150"/>
      <c r="W112" s="121"/>
      <c r="X112" s="134"/>
      <c r="Y112" s="246">
        <f>SUM(Y104:Y111)</f>
        <v>0</v>
      </c>
      <c r="Z112" s="24"/>
      <c r="AA112" s="124"/>
      <c r="AB112" s="121"/>
      <c r="AC112" s="126">
        <f>SUM(AC104:AC111)</f>
        <v>0</v>
      </c>
      <c r="AD112" s="292"/>
      <c r="AE112" s="124"/>
      <c r="AF112" s="121"/>
      <c r="AG112" s="126">
        <f>SUM(AG104:AG111)</f>
        <v>0</v>
      </c>
    </row>
    <row r="113" spans="1:33" s="107" customFormat="1" ht="15" customHeight="1">
      <c r="A113" s="106"/>
      <c r="B113" s="217" t="s">
        <v>256</v>
      </c>
      <c r="C113" s="206" t="s">
        <v>222</v>
      </c>
      <c r="D113" s="206" t="s">
        <v>222</v>
      </c>
      <c r="E113" s="206" t="s">
        <v>257</v>
      </c>
      <c r="F113" s="199" t="s">
        <v>258</v>
      </c>
      <c r="G113" s="204" t="s">
        <v>39</v>
      </c>
      <c r="H113" s="199" t="s">
        <v>259</v>
      </c>
      <c r="I113" s="218" t="s">
        <v>41</v>
      </c>
      <c r="J113" s="201" t="s">
        <v>57</v>
      </c>
      <c r="K113" s="201" t="s">
        <v>260</v>
      </c>
      <c r="L113" s="140" t="s">
        <v>44</v>
      </c>
      <c r="M113" s="140" t="s">
        <v>59</v>
      </c>
      <c r="N113" s="140" t="s">
        <v>46</v>
      </c>
      <c r="O113" s="140" t="s">
        <v>59</v>
      </c>
      <c r="P113" s="130" t="str">
        <f>H113</f>
        <v>BAR-PS-ESP-ESPP</v>
      </c>
      <c r="Q113" s="101"/>
      <c r="R113" s="256">
        <v>1</v>
      </c>
      <c r="S113" s="131">
        <v>10</v>
      </c>
      <c r="T113" s="141" t="s">
        <v>59</v>
      </c>
      <c r="U113" s="142">
        <v>60</v>
      </c>
      <c r="V113" s="141">
        <v>0</v>
      </c>
      <c r="W113" s="257"/>
      <c r="X113" s="118" t="s">
        <v>48</v>
      </c>
      <c r="Y113" s="258">
        <f>R113*S113*U113*W113</f>
        <v>0</v>
      </c>
      <c r="Z113" s="24"/>
      <c r="AA113" s="267">
        <f t="shared" si="38"/>
        <v>10</v>
      </c>
      <c r="AB113" s="151">
        <f>IF($V113=60,0,$W113)</f>
        <v>0</v>
      </c>
      <c r="AC113" s="268">
        <f>AA113*AB113*12</f>
        <v>0</v>
      </c>
      <c r="AD113" s="139"/>
      <c r="AE113" s="267">
        <f t="shared" si="39"/>
        <v>10</v>
      </c>
      <c r="AF113" s="151">
        <f>IF($V113=60,0,$W113)</f>
        <v>0</v>
      </c>
      <c r="AG113" s="268">
        <f>AE113*AF113*12</f>
        <v>0</v>
      </c>
    </row>
    <row r="114" spans="1:33" s="107" customFormat="1" ht="15" customHeight="1">
      <c r="A114" s="106"/>
      <c r="B114" s="192"/>
      <c r="C114" s="193"/>
      <c r="D114" s="193"/>
      <c r="E114" s="193"/>
      <c r="F114" s="193" t="str">
        <f>"Zwischensumme Servicetyp "&amp;E113</f>
        <v>Zwischensumme Servicetyp 7.3.6 Event Streaming Platform</v>
      </c>
      <c r="G114" s="193"/>
      <c r="H114" s="194"/>
      <c r="I114" s="195"/>
      <c r="J114" s="195"/>
      <c r="K114" s="195"/>
      <c r="L114" s="193"/>
      <c r="M114" s="193"/>
      <c r="N114" s="193"/>
      <c r="O114" s="193"/>
      <c r="P114" s="123"/>
      <c r="Q114" s="101"/>
      <c r="R114" s="120"/>
      <c r="S114" s="120"/>
      <c r="T114" s="149"/>
      <c r="U114" s="150"/>
      <c r="V114" s="150"/>
      <c r="W114" s="121"/>
      <c r="X114" s="134"/>
      <c r="Y114" s="246">
        <f>Y113</f>
        <v>0</v>
      </c>
      <c r="Z114" s="24"/>
      <c r="AA114" s="124"/>
      <c r="AB114" s="121"/>
      <c r="AC114" s="126">
        <f>AC113</f>
        <v>0</v>
      </c>
      <c r="AD114" s="292"/>
      <c r="AE114" s="124"/>
      <c r="AF114" s="121"/>
      <c r="AG114" s="126">
        <f>AG113</f>
        <v>0</v>
      </c>
    </row>
    <row r="115" spans="1:33" s="107" customFormat="1" ht="15" customHeight="1">
      <c r="A115" s="106"/>
      <c r="B115" s="217" t="s">
        <v>261</v>
      </c>
      <c r="C115" s="197" t="s">
        <v>222</v>
      </c>
      <c r="D115" s="197" t="s">
        <v>262</v>
      </c>
      <c r="E115" s="197" t="s">
        <v>263</v>
      </c>
      <c r="F115" s="198" t="s">
        <v>264</v>
      </c>
      <c r="G115" s="204" t="s">
        <v>39</v>
      </c>
      <c r="H115" s="198" t="s">
        <v>265</v>
      </c>
      <c r="I115" s="204" t="s">
        <v>41</v>
      </c>
      <c r="J115" s="205" t="s">
        <v>57</v>
      </c>
      <c r="K115" s="205" t="s">
        <v>266</v>
      </c>
      <c r="L115" s="128" t="s">
        <v>44</v>
      </c>
      <c r="M115" s="128" t="s">
        <v>59</v>
      </c>
      <c r="N115" s="128" t="s">
        <v>46</v>
      </c>
      <c r="O115" s="128" t="s">
        <v>59</v>
      </c>
      <c r="P115" s="138" t="str">
        <f>H115</f>
        <v>BAR-PS-MW-AS-PRV</v>
      </c>
      <c r="Q115" s="101"/>
      <c r="R115" s="256">
        <v>1</v>
      </c>
      <c r="S115" s="131">
        <v>85</v>
      </c>
      <c r="T115" s="141" t="s">
        <v>59</v>
      </c>
      <c r="U115" s="142">
        <v>60</v>
      </c>
      <c r="V115" s="141">
        <v>0</v>
      </c>
      <c r="W115" s="257"/>
      <c r="X115" s="118" t="s">
        <v>48</v>
      </c>
      <c r="Y115" s="258">
        <f>R115*S115*U115*W115</f>
        <v>0</v>
      </c>
      <c r="Z115" s="24"/>
      <c r="AA115" s="267">
        <f t="shared" si="38"/>
        <v>85</v>
      </c>
      <c r="AB115" s="151">
        <f>IF($V115=60,0,$W115)</f>
        <v>0</v>
      </c>
      <c r="AC115" s="268">
        <f>AA115*AB115*12</f>
        <v>0</v>
      </c>
      <c r="AD115" s="139"/>
      <c r="AE115" s="267">
        <f t="shared" si="39"/>
        <v>85</v>
      </c>
      <c r="AF115" s="151">
        <f>IF($V115=60,0,$W115)</f>
        <v>0</v>
      </c>
      <c r="AG115" s="268">
        <f>AE115*AF115*12</f>
        <v>0</v>
      </c>
    </row>
    <row r="116" spans="1:33" s="107" customFormat="1" ht="15" customHeight="1">
      <c r="A116" s="106"/>
      <c r="B116" s="217" t="s">
        <v>267</v>
      </c>
      <c r="C116" s="197" t="s">
        <v>222</v>
      </c>
      <c r="D116" s="197" t="s">
        <v>262</v>
      </c>
      <c r="E116" s="197" t="s">
        <v>263</v>
      </c>
      <c r="F116" s="198" t="s">
        <v>268</v>
      </c>
      <c r="G116" s="204" t="s">
        <v>39</v>
      </c>
      <c r="H116" s="198" t="s">
        <v>269</v>
      </c>
      <c r="I116" s="204" t="s">
        <v>39</v>
      </c>
      <c r="J116" s="205" t="s">
        <v>57</v>
      </c>
      <c r="K116" s="205" t="s">
        <v>266</v>
      </c>
      <c r="L116" s="128" t="s">
        <v>44</v>
      </c>
      <c r="M116" s="128" t="s">
        <v>59</v>
      </c>
      <c r="N116" s="128" t="s">
        <v>46</v>
      </c>
      <c r="O116" s="128" t="s">
        <v>59</v>
      </c>
      <c r="P116" s="138" t="str">
        <f>H116</f>
        <v>BAR-PS-MW-AS-PUB</v>
      </c>
      <c r="Q116" s="101"/>
      <c r="R116" s="256">
        <v>0.2</v>
      </c>
      <c r="S116" s="131">
        <v>5</v>
      </c>
      <c r="T116" s="141" t="s">
        <v>59</v>
      </c>
      <c r="U116" s="142">
        <v>60</v>
      </c>
      <c r="V116" s="141">
        <v>0</v>
      </c>
      <c r="W116" s="257"/>
      <c r="X116" s="118" t="s">
        <v>48</v>
      </c>
      <c r="Y116" s="258">
        <f>R116*S116*U116*W116</f>
        <v>0</v>
      </c>
      <c r="Z116" s="24"/>
      <c r="AA116" s="267">
        <f t="shared" si="38"/>
        <v>5</v>
      </c>
      <c r="AB116" s="151">
        <f>IF($V116=60,0,$W116)</f>
        <v>0</v>
      </c>
      <c r="AC116" s="268">
        <f>AA116*AB116*12</f>
        <v>0</v>
      </c>
      <c r="AD116" s="139"/>
      <c r="AE116" s="267">
        <f t="shared" si="39"/>
        <v>5</v>
      </c>
      <c r="AF116" s="151">
        <f>IF($V116=60,0,$W116)</f>
        <v>0</v>
      </c>
      <c r="AG116" s="268">
        <f>AE116*AF116*12</f>
        <v>0</v>
      </c>
    </row>
    <row r="117" spans="1:33" s="107" customFormat="1" ht="15" customHeight="1">
      <c r="A117" s="106"/>
      <c r="B117" s="192"/>
      <c r="C117" s="193"/>
      <c r="D117" s="193"/>
      <c r="E117" s="193"/>
      <c r="F117" s="193" t="str">
        <f>"Zwischensumme Servicetyp "&amp;E115</f>
        <v>Zwischensumme Servicetyp 7.3.7. Application Server Services</v>
      </c>
      <c r="G117" s="193"/>
      <c r="H117" s="194"/>
      <c r="I117" s="195"/>
      <c r="J117" s="195"/>
      <c r="K117" s="195"/>
      <c r="L117" s="193"/>
      <c r="M117" s="193"/>
      <c r="N117" s="193"/>
      <c r="O117" s="193"/>
      <c r="P117" s="123"/>
      <c r="Q117" s="101"/>
      <c r="R117" s="120"/>
      <c r="S117" s="120"/>
      <c r="T117" s="149"/>
      <c r="U117" s="150"/>
      <c r="V117" s="150"/>
      <c r="W117" s="121"/>
      <c r="X117" s="122"/>
      <c r="Y117" s="246">
        <f>Y115+Y116</f>
        <v>0</v>
      </c>
      <c r="Z117" s="24"/>
      <c r="AA117" s="124"/>
      <c r="AB117" s="121"/>
      <c r="AC117" s="126">
        <f>AC115+AC116</f>
        <v>0</v>
      </c>
      <c r="AD117" s="292"/>
      <c r="AE117" s="124"/>
      <c r="AF117" s="121"/>
      <c r="AG117" s="126">
        <f>AG115+AG116</f>
        <v>0</v>
      </c>
    </row>
    <row r="118" spans="1:33" s="107" customFormat="1" ht="29.95" customHeight="1">
      <c r="A118" s="106"/>
      <c r="B118" s="217" t="s">
        <v>270</v>
      </c>
      <c r="C118" s="206" t="s">
        <v>271</v>
      </c>
      <c r="D118" s="206" t="s">
        <v>272</v>
      </c>
      <c r="E118" s="206" t="s">
        <v>273</v>
      </c>
      <c r="F118" s="199" t="s">
        <v>454</v>
      </c>
      <c r="G118" s="204" t="s">
        <v>41</v>
      </c>
      <c r="H118" s="198" t="s">
        <v>274</v>
      </c>
      <c r="I118" s="140" t="s">
        <v>39</v>
      </c>
      <c r="J118" s="201" t="s">
        <v>275</v>
      </c>
      <c r="K118" s="201" t="s">
        <v>442</v>
      </c>
      <c r="L118" s="140" t="s">
        <v>44</v>
      </c>
      <c r="M118" s="140" t="s">
        <v>59</v>
      </c>
      <c r="N118" s="140" t="s">
        <v>46</v>
      </c>
      <c r="O118" s="140" t="s">
        <v>59</v>
      </c>
      <c r="P118" s="130" t="s">
        <v>277</v>
      </c>
      <c r="Q118" s="101"/>
      <c r="R118" s="256">
        <v>0.25</v>
      </c>
      <c r="S118" s="131">
        <v>10</v>
      </c>
      <c r="T118" s="141">
        <v>0</v>
      </c>
      <c r="U118" s="142">
        <f>U119-12</f>
        <v>37</v>
      </c>
      <c r="V118" s="141">
        <v>0</v>
      </c>
      <c r="W118" s="263">
        <f>$W$120-($W$120*X118)</f>
        <v>0</v>
      </c>
      <c r="X118" s="255"/>
      <c r="Y118" s="258">
        <f t="shared" ref="Y118:Y119" si="47">R118*S118*U118*W118</f>
        <v>0</v>
      </c>
      <c r="Z118" s="24"/>
      <c r="AA118" s="267">
        <f t="shared" si="38"/>
        <v>10</v>
      </c>
      <c r="AB118" s="151">
        <f>$AB$120-($AB$120*$X118)</f>
        <v>0</v>
      </c>
      <c r="AC118" s="268">
        <f>$R118*AA118*AB118*12</f>
        <v>0</v>
      </c>
      <c r="AD118" s="139"/>
      <c r="AE118" s="267">
        <f t="shared" si="39"/>
        <v>10</v>
      </c>
      <c r="AF118" s="151">
        <f>$AB$120-($AB$120*$X118)</f>
        <v>0</v>
      </c>
      <c r="AG118" s="268">
        <f>$R118*AE118*AF118*12</f>
        <v>0</v>
      </c>
    </row>
    <row r="119" spans="1:33" s="107" customFormat="1" ht="29.95" customHeight="1">
      <c r="A119" s="106"/>
      <c r="B119" s="217" t="s">
        <v>278</v>
      </c>
      <c r="C119" s="206" t="s">
        <v>271</v>
      </c>
      <c r="D119" s="206" t="s">
        <v>272</v>
      </c>
      <c r="E119" s="206" t="s">
        <v>273</v>
      </c>
      <c r="F119" s="199" t="s">
        <v>452</v>
      </c>
      <c r="G119" s="204" t="s">
        <v>41</v>
      </c>
      <c r="H119" s="198" t="s">
        <v>274</v>
      </c>
      <c r="I119" s="140" t="s">
        <v>39</v>
      </c>
      <c r="J119" s="201" t="s">
        <v>275</v>
      </c>
      <c r="K119" s="201" t="s">
        <v>443</v>
      </c>
      <c r="L119" s="140" t="s">
        <v>44</v>
      </c>
      <c r="M119" s="140" t="s">
        <v>59</v>
      </c>
      <c r="N119" s="140" t="s">
        <v>46</v>
      </c>
      <c r="O119" s="140" t="s">
        <v>59</v>
      </c>
      <c r="P119" s="130" t="s">
        <v>280</v>
      </c>
      <c r="Q119" s="101"/>
      <c r="R119" s="256">
        <v>0.5</v>
      </c>
      <c r="S119" s="131">
        <v>10</v>
      </c>
      <c r="T119" s="141">
        <v>0</v>
      </c>
      <c r="U119" s="142">
        <f>U120-4</f>
        <v>49</v>
      </c>
      <c r="V119" s="141">
        <v>0</v>
      </c>
      <c r="W119" s="263">
        <f>$W$120-($W$120*X119)</f>
        <v>0</v>
      </c>
      <c r="X119" s="255"/>
      <c r="Y119" s="258">
        <f t="shared" si="47"/>
        <v>0</v>
      </c>
      <c r="Z119" s="24"/>
      <c r="AA119" s="267">
        <f t="shared" si="38"/>
        <v>10</v>
      </c>
      <c r="AB119" s="151">
        <f>$AB$120-($AB$120*$X119)</f>
        <v>0</v>
      </c>
      <c r="AC119" s="268">
        <f>$R119*AA119*AB119*12</f>
        <v>0</v>
      </c>
      <c r="AD119" s="139"/>
      <c r="AE119" s="267">
        <f t="shared" si="39"/>
        <v>10</v>
      </c>
      <c r="AF119" s="151">
        <f>$AB$120-($AB$120*$X119)</f>
        <v>0</v>
      </c>
      <c r="AG119" s="268">
        <f>$R119*AE119*AF119*12</f>
        <v>0</v>
      </c>
    </row>
    <row r="120" spans="1:33" s="139" customFormat="1" ht="29.95" customHeight="1">
      <c r="A120" s="135"/>
      <c r="B120" s="217" t="s">
        <v>281</v>
      </c>
      <c r="C120" s="206" t="s">
        <v>271</v>
      </c>
      <c r="D120" s="206" t="s">
        <v>272</v>
      </c>
      <c r="E120" s="206" t="s">
        <v>273</v>
      </c>
      <c r="F120" s="199" t="s">
        <v>282</v>
      </c>
      <c r="G120" s="204" t="s">
        <v>41</v>
      </c>
      <c r="H120" s="198" t="s">
        <v>274</v>
      </c>
      <c r="I120" s="140" t="s">
        <v>41</v>
      </c>
      <c r="J120" s="201" t="s">
        <v>275</v>
      </c>
      <c r="K120" s="201" t="s">
        <v>283</v>
      </c>
      <c r="L120" s="140" t="s">
        <v>44</v>
      </c>
      <c r="M120" s="140" t="s">
        <v>59</v>
      </c>
      <c r="N120" s="140" t="s">
        <v>46</v>
      </c>
      <c r="O120" s="140" t="s">
        <v>59</v>
      </c>
      <c r="P120" s="130" t="s">
        <v>284</v>
      </c>
      <c r="Q120" s="101"/>
      <c r="R120" s="256">
        <v>1</v>
      </c>
      <c r="S120" s="131">
        <v>28</v>
      </c>
      <c r="T120" s="141">
        <f>S120-S121-S122</f>
        <v>18</v>
      </c>
      <c r="U120" s="142">
        <f>60-7</f>
        <v>53</v>
      </c>
      <c r="V120" s="141">
        <v>0</v>
      </c>
      <c r="W120" s="257"/>
      <c r="X120" s="118" t="s">
        <v>48</v>
      </c>
      <c r="Y120" s="258">
        <f>R120*S120*U120*W120</f>
        <v>0</v>
      </c>
      <c r="Z120" s="24"/>
      <c r="AA120" s="267">
        <f t="shared" si="38"/>
        <v>28</v>
      </c>
      <c r="AB120" s="151">
        <f>$W120</f>
        <v>0</v>
      </c>
      <c r="AC120" s="268">
        <f>$R120*AA120*AB120*12</f>
        <v>0</v>
      </c>
      <c r="AE120" s="267">
        <f t="shared" si="39"/>
        <v>28</v>
      </c>
      <c r="AF120" s="151">
        <f>$W120</f>
        <v>0</v>
      </c>
      <c r="AG120" s="268">
        <f>$R120*AE120*AF120*12</f>
        <v>0</v>
      </c>
    </row>
    <row r="121" spans="1:33" s="139" customFormat="1" ht="29.95" customHeight="1">
      <c r="A121" s="135"/>
      <c r="B121" s="217" t="s">
        <v>285</v>
      </c>
      <c r="C121" s="206" t="s">
        <v>271</v>
      </c>
      <c r="D121" s="206" t="s">
        <v>272</v>
      </c>
      <c r="E121" s="206" t="s">
        <v>273</v>
      </c>
      <c r="F121" s="199" t="s">
        <v>451</v>
      </c>
      <c r="G121" s="204" t="s">
        <v>41</v>
      </c>
      <c r="H121" s="198" t="s">
        <v>274</v>
      </c>
      <c r="I121" s="140" t="s">
        <v>39</v>
      </c>
      <c r="J121" s="201" t="s">
        <v>275</v>
      </c>
      <c r="K121" s="201" t="s">
        <v>444</v>
      </c>
      <c r="L121" s="140" t="s">
        <v>44</v>
      </c>
      <c r="M121" s="140" t="s">
        <v>59</v>
      </c>
      <c r="N121" s="140" t="s">
        <v>46</v>
      </c>
      <c r="O121" s="140" t="s">
        <v>59</v>
      </c>
      <c r="P121" s="130" t="s">
        <v>287</v>
      </c>
      <c r="Q121" s="101"/>
      <c r="R121" s="256">
        <v>0.25</v>
      </c>
      <c r="S121" s="131">
        <v>5</v>
      </c>
      <c r="T121" s="141">
        <v>0</v>
      </c>
      <c r="U121" s="142">
        <f>U119</f>
        <v>49</v>
      </c>
      <c r="V121" s="141">
        <v>0</v>
      </c>
      <c r="W121" s="263">
        <f>$W$120-($W$120*X121)</f>
        <v>0</v>
      </c>
      <c r="X121" s="118">
        <f>X119</f>
        <v>0</v>
      </c>
      <c r="Y121" s="258">
        <f>(R121*S121*U121*W121)*-1</f>
        <v>0</v>
      </c>
      <c r="Z121" s="24"/>
      <c r="AA121" s="267">
        <f t="shared" si="38"/>
        <v>5</v>
      </c>
      <c r="AB121" s="151">
        <f>$AB$120-($AB$120*$X121)</f>
        <v>0</v>
      </c>
      <c r="AC121" s="268">
        <f>($R121*AA121*AB121*12)*-1</f>
        <v>0</v>
      </c>
      <c r="AE121" s="267">
        <f t="shared" si="39"/>
        <v>5</v>
      </c>
      <c r="AF121" s="151">
        <f>$AB$120-($AB$120*$X121)</f>
        <v>0</v>
      </c>
      <c r="AG121" s="268">
        <f>($R121*AE121*AF121*12)*-1</f>
        <v>0</v>
      </c>
    </row>
    <row r="122" spans="1:33" s="139" customFormat="1" ht="29.95" customHeight="1">
      <c r="A122" s="135"/>
      <c r="B122" s="219" t="s">
        <v>288</v>
      </c>
      <c r="C122" s="220" t="s">
        <v>271</v>
      </c>
      <c r="D122" s="220" t="s">
        <v>272</v>
      </c>
      <c r="E122" s="220" t="s">
        <v>273</v>
      </c>
      <c r="F122" s="221" t="s">
        <v>453</v>
      </c>
      <c r="G122" s="222" t="s">
        <v>41</v>
      </c>
      <c r="H122" s="223" t="s">
        <v>274</v>
      </c>
      <c r="I122" s="178" t="s">
        <v>39</v>
      </c>
      <c r="J122" s="224" t="s">
        <v>275</v>
      </c>
      <c r="K122" s="224" t="s">
        <v>445</v>
      </c>
      <c r="L122" s="178" t="s">
        <v>44</v>
      </c>
      <c r="M122" s="178" t="s">
        <v>59</v>
      </c>
      <c r="N122" s="178" t="s">
        <v>46</v>
      </c>
      <c r="O122" s="178" t="s">
        <v>59</v>
      </c>
      <c r="P122" s="179" t="s">
        <v>290</v>
      </c>
      <c r="Q122" s="101"/>
      <c r="R122" s="256">
        <v>0.15</v>
      </c>
      <c r="S122" s="131">
        <v>5</v>
      </c>
      <c r="T122" s="141">
        <v>0</v>
      </c>
      <c r="U122" s="142">
        <f>U118</f>
        <v>37</v>
      </c>
      <c r="V122" s="141">
        <v>0</v>
      </c>
      <c r="W122" s="263">
        <f>$W$120-($W$120*X122)</f>
        <v>0</v>
      </c>
      <c r="X122" s="118">
        <f>X118</f>
        <v>0</v>
      </c>
      <c r="Y122" s="258">
        <f>($R122*S122*U122*W122)*-1</f>
        <v>0</v>
      </c>
      <c r="Z122" s="24"/>
      <c r="AA122" s="267">
        <f t="shared" si="38"/>
        <v>5</v>
      </c>
      <c r="AB122" s="151">
        <f>$AB$120-($AB$120*$X122)</f>
        <v>0</v>
      </c>
      <c r="AC122" s="268">
        <f>($R122*AA122*AB122*12)*-1</f>
        <v>0</v>
      </c>
      <c r="AE122" s="267">
        <f t="shared" si="39"/>
        <v>5</v>
      </c>
      <c r="AF122" s="151">
        <f>$AB$120-($AB$120*$X122)</f>
        <v>0</v>
      </c>
      <c r="AG122" s="268">
        <f>($R122*AE122*AF122*12)*-1</f>
        <v>0</v>
      </c>
    </row>
    <row r="123" spans="1:33" s="107" customFormat="1" ht="15" customHeight="1">
      <c r="A123" s="106"/>
      <c r="B123" s="152"/>
      <c r="C123" s="153"/>
      <c r="D123" s="153"/>
      <c r="E123" s="153"/>
      <c r="F123" s="153" t="str">
        <f>"Zwischensumme Servicetyp "&amp;E120 &amp;" (nur Basismenge)"</f>
        <v>Zwischensumme Servicetyp 7.3.8 TAM (nur Basismenge)</v>
      </c>
      <c r="G123" s="153"/>
      <c r="H123" s="154"/>
      <c r="I123" s="154"/>
      <c r="J123" s="154"/>
      <c r="K123" s="154"/>
      <c r="L123" s="153"/>
      <c r="M123" s="153"/>
      <c r="N123" s="153"/>
      <c r="O123" s="153"/>
      <c r="P123" s="155"/>
      <c r="Q123" s="101"/>
      <c r="R123" s="152"/>
      <c r="S123" s="152"/>
      <c r="T123" s="156"/>
      <c r="U123" s="157"/>
      <c r="V123" s="157"/>
      <c r="W123" s="153"/>
      <c r="X123" s="153"/>
      <c r="Y123" s="247">
        <f>Y120</f>
        <v>0</v>
      </c>
      <c r="Z123" s="24"/>
      <c r="AA123" s="159"/>
      <c r="AB123" s="153"/>
      <c r="AC123" s="158">
        <f>AC120</f>
        <v>0</v>
      </c>
      <c r="AD123" s="292"/>
      <c r="AE123" s="159"/>
      <c r="AF123" s="153"/>
      <c r="AG123" s="158">
        <f>AG120</f>
        <v>0</v>
      </c>
    </row>
    <row r="124" spans="1:33" ht="16.3" customHeight="1">
      <c r="B124" s="160"/>
      <c r="C124" s="160"/>
      <c r="D124" s="160"/>
      <c r="E124" s="160"/>
      <c r="F124" s="160" t="s">
        <v>291</v>
      </c>
      <c r="G124" s="160"/>
      <c r="H124" s="161"/>
      <c r="I124" s="161"/>
      <c r="J124" s="161"/>
      <c r="K124" s="161"/>
      <c r="L124" s="162"/>
      <c r="M124" s="162"/>
      <c r="N124" s="162"/>
      <c r="O124" s="162"/>
      <c r="P124" s="162"/>
      <c r="R124" s="248"/>
      <c r="S124" s="249"/>
      <c r="T124" s="249"/>
      <c r="U124" s="249"/>
      <c r="V124" s="249"/>
      <c r="W124" s="249"/>
      <c r="X124" s="249"/>
      <c r="Y124" s="250">
        <f>(Y9+Y12+Y15+Y65+Y87+Y89+Y91+Y100+Y103+Y112+Y114+Y117+Y123)</f>
        <v>0</v>
      </c>
      <c r="Z124" s="24"/>
      <c r="AA124" s="162"/>
      <c r="AB124" s="162"/>
      <c r="AC124" s="163">
        <f>(AC9+AC12+AC15+AC65+AC87+AC89+AC91+AC100+AC103+AC112+AC114+AC117+AC123)</f>
        <v>0</v>
      </c>
      <c r="AE124" s="162"/>
      <c r="AF124" s="162"/>
      <c r="AG124" s="163">
        <f>(AG9+AG12+AG15+AG65+AG87+AG89+AG91+AG100+AG103+AG112+AG114+AG117+AG123)</f>
        <v>0</v>
      </c>
    </row>
    <row r="125" spans="1:33">
      <c r="B125" s="135"/>
      <c r="C125" s="135"/>
      <c r="F125" s="135"/>
      <c r="G125" s="135"/>
      <c r="H125" s="186"/>
      <c r="I125" s="186"/>
      <c r="J125" s="186"/>
      <c r="K125" s="186"/>
      <c r="P125" s="187"/>
      <c r="R125" s="139"/>
      <c r="S125" s="139"/>
      <c r="T125" s="139"/>
      <c r="U125" s="139"/>
      <c r="V125" s="139"/>
      <c r="W125" s="139"/>
      <c r="X125" s="139"/>
      <c r="Y125" s="139"/>
      <c r="Z125" s="24"/>
    </row>
    <row r="126" spans="1:33" s="240" customFormat="1" ht="60.05" customHeight="1">
      <c r="A126" s="23"/>
      <c r="B126" s="226" t="str">
        <f>B6</f>
        <v>Preis-ID</v>
      </c>
      <c r="C126" s="226" t="str">
        <f>C6</f>
        <v>Servicebereich</v>
      </c>
      <c r="D126" s="226" t="str">
        <f>D6</f>
        <v>Servicegruppe</v>
      </c>
      <c r="E126" s="226" t="str">
        <f>E6</f>
        <v>Servicetyp</v>
      </c>
      <c r="F126" s="226" t="s">
        <v>292</v>
      </c>
      <c r="G126" s="226" t="str">
        <f>G6</f>
        <v>Grundlegende IT-Infrastruktur-Leistungen inkludiert</v>
      </c>
      <c r="H126" s="226" t="str">
        <f>H6</f>
        <v>Varianten-Kennung</v>
      </c>
      <c r="I126" s="226" t="str">
        <f>I6</f>
        <v xml:space="preserve">Optional </v>
      </c>
      <c r="J126" s="234" t="s">
        <v>293</v>
      </c>
      <c r="K126" s="234" t="s">
        <v>19</v>
      </c>
      <c r="L126" s="226" t="s">
        <v>446</v>
      </c>
      <c r="M126" s="226" t="s">
        <v>447</v>
      </c>
      <c r="N126" s="226" t="s">
        <v>20</v>
      </c>
      <c r="O126" s="227" t="s">
        <v>21</v>
      </c>
      <c r="P126" s="234" t="s">
        <v>22</v>
      </c>
      <c r="R126" s="251" t="str">
        <f t="shared" ref="R126:Y126" si="48">R6</f>
        <v xml:space="preserve">Abnahmewahr-scheinlichkeit des Service in % </v>
      </c>
      <c r="S126" s="241" t="str">
        <f t="shared" si="48"/>
        <v>Schätzmenge</v>
      </c>
      <c r="T126" s="241" t="str">
        <f t="shared" si="48"/>
        <v>Mindestabnahme-menge</v>
      </c>
      <c r="U126" s="241" t="str">
        <f t="shared" si="48"/>
        <v>Schätzmonate
(exklusive Transition)</v>
      </c>
      <c r="V126" s="241" t="str">
        <f t="shared" si="48"/>
        <v>Mindestlaufzeit
in Monaten</v>
      </c>
      <c r="W126" s="229" t="str">
        <f t="shared" si="48"/>
        <v>Einzelpreis pro Abrechnungszeitraum und Abrechnungseinheit</v>
      </c>
      <c r="X126" s="241" t="str">
        <f t="shared" si="48"/>
        <v>Preis-nachlass in %</v>
      </c>
      <c r="Y126" s="252" t="str">
        <f t="shared" si="48"/>
        <v>Gesamtpreis für 5 Jahre Ordentliche Vertragslaufzeit</v>
      </c>
      <c r="Z126" s="238"/>
      <c r="AA126" s="228" t="str">
        <f>AA6</f>
        <v>Schätzmenge Jahr 6</v>
      </c>
      <c r="AB126" s="229" t="str">
        <f>AB6</f>
        <v>Einzelpreis pro Abrechnungszeitraum und Abrechnungseinheit Jahr 6</v>
      </c>
      <c r="AC126" s="230" t="str">
        <f>AC6</f>
        <v>Gesamtpreis Jahr 6</v>
      </c>
      <c r="AE126" s="228" t="str">
        <f>AE6</f>
        <v>Schätzmenge Jahr 7</v>
      </c>
      <c r="AF126" s="229" t="str">
        <f>AF6</f>
        <v>Einzelpreis pro Abrechnungszeitraum und Abrechnungseinheit Jahr 7</v>
      </c>
      <c r="AG126" s="230" t="str">
        <f>AG6</f>
        <v>Gesamtpreis Jahr 7</v>
      </c>
    </row>
    <row r="127" spans="1:33" ht="15" customHeight="1">
      <c r="B127" s="164" t="s">
        <v>294</v>
      </c>
      <c r="C127" s="165" t="s">
        <v>1</v>
      </c>
      <c r="D127" s="165" t="s">
        <v>1</v>
      </c>
      <c r="E127" s="165" t="s">
        <v>295</v>
      </c>
      <c r="F127" s="127" t="s">
        <v>296</v>
      </c>
      <c r="G127" s="136" t="s">
        <v>41</v>
      </c>
      <c r="H127" s="127" t="s">
        <v>297</v>
      </c>
      <c r="I127" s="136" t="s">
        <v>39</v>
      </c>
      <c r="J127" s="137" t="s">
        <v>57</v>
      </c>
      <c r="K127" s="137" t="s">
        <v>298</v>
      </c>
      <c r="L127" s="128" t="s">
        <v>299</v>
      </c>
      <c r="M127" s="129" t="s">
        <v>59</v>
      </c>
      <c r="N127" s="129" t="s">
        <v>59</v>
      </c>
      <c r="O127" s="129" t="s">
        <v>59</v>
      </c>
      <c r="P127" s="138" t="str">
        <f>H127&amp;"-01"</f>
        <v>BAR-SR-MSR-INST-01</v>
      </c>
      <c r="R127" s="256">
        <v>0.5</v>
      </c>
      <c r="S127" s="131">
        <f>300/12</f>
        <v>25</v>
      </c>
      <c r="T127" s="132" t="s">
        <v>59</v>
      </c>
      <c r="U127" s="133">
        <v>60</v>
      </c>
      <c r="V127" s="166">
        <v>0</v>
      </c>
      <c r="W127" s="257"/>
      <c r="X127" s="118" t="s">
        <v>48</v>
      </c>
      <c r="Y127" s="258">
        <f t="shared" ref="Y127:Y130" si="49">R127*S127*U127*W127</f>
        <v>0</v>
      </c>
      <c r="Z127" s="24"/>
      <c r="AA127" s="267">
        <f t="shared" ref="AA127:AA130" si="50">$S127</f>
        <v>25</v>
      </c>
      <c r="AB127" s="151">
        <f>$W127</f>
        <v>0</v>
      </c>
      <c r="AC127" s="268">
        <f>AA127*AB127*12</f>
        <v>0</v>
      </c>
      <c r="AE127" s="267">
        <f t="shared" ref="AE127:AE130" si="51">$S127</f>
        <v>25</v>
      </c>
      <c r="AF127" s="151">
        <f>$W127</f>
        <v>0</v>
      </c>
      <c r="AG127" s="268">
        <f>AE127*AF127*12</f>
        <v>0</v>
      </c>
    </row>
    <row r="128" spans="1:33" ht="15" customHeight="1">
      <c r="B128" s="164" t="s">
        <v>300</v>
      </c>
      <c r="C128" s="165" t="s">
        <v>1</v>
      </c>
      <c r="D128" s="165" t="s">
        <v>1</v>
      </c>
      <c r="E128" s="165" t="s">
        <v>295</v>
      </c>
      <c r="F128" s="127" t="s">
        <v>301</v>
      </c>
      <c r="G128" s="136" t="s">
        <v>41</v>
      </c>
      <c r="H128" s="127" t="s">
        <v>302</v>
      </c>
      <c r="I128" s="136" t="s">
        <v>39</v>
      </c>
      <c r="J128" s="137" t="s">
        <v>57</v>
      </c>
      <c r="K128" s="137" t="s">
        <v>298</v>
      </c>
      <c r="L128" s="128" t="s">
        <v>299</v>
      </c>
      <c r="M128" s="129" t="s">
        <v>59</v>
      </c>
      <c r="N128" s="129" t="s">
        <v>59</v>
      </c>
      <c r="O128" s="129" t="s">
        <v>59</v>
      </c>
      <c r="P128" s="138" t="str">
        <f>H128&amp;"-01"</f>
        <v>BAR-SR-DATA-IMPEXP-01</v>
      </c>
      <c r="R128" s="256">
        <v>0.5</v>
      </c>
      <c r="S128" s="131">
        <v>1</v>
      </c>
      <c r="T128" s="132" t="s">
        <v>59</v>
      </c>
      <c r="U128" s="133">
        <v>60</v>
      </c>
      <c r="V128" s="166">
        <v>0</v>
      </c>
      <c r="W128" s="257"/>
      <c r="X128" s="118" t="s">
        <v>48</v>
      </c>
      <c r="Y128" s="258">
        <f t="shared" si="49"/>
        <v>0</v>
      </c>
      <c r="Z128" s="24"/>
      <c r="AA128" s="267">
        <f t="shared" si="50"/>
        <v>1</v>
      </c>
      <c r="AB128" s="151">
        <f t="shared" ref="AB128:AB130" si="52">$W128</f>
        <v>0</v>
      </c>
      <c r="AC128" s="268">
        <f>AA128*AB128*12</f>
        <v>0</v>
      </c>
      <c r="AE128" s="267">
        <f t="shared" si="51"/>
        <v>1</v>
      </c>
      <c r="AF128" s="151">
        <f t="shared" ref="AF128:AF130" si="53">$W128</f>
        <v>0</v>
      </c>
      <c r="AG128" s="268">
        <f>AE128*AF128*12</f>
        <v>0</v>
      </c>
    </row>
    <row r="129" spans="2:33" ht="15" customHeight="1">
      <c r="B129" s="164" t="s">
        <v>303</v>
      </c>
      <c r="C129" s="165" t="s">
        <v>1</v>
      </c>
      <c r="D129" s="165" t="s">
        <v>1</v>
      </c>
      <c r="E129" s="165" t="s">
        <v>295</v>
      </c>
      <c r="F129" s="127" t="s">
        <v>304</v>
      </c>
      <c r="G129" s="136" t="s">
        <v>41</v>
      </c>
      <c r="H129" s="127" t="s">
        <v>305</v>
      </c>
      <c r="I129" s="136" t="s">
        <v>39</v>
      </c>
      <c r="J129" s="137" t="s">
        <v>57</v>
      </c>
      <c r="K129" s="137" t="s">
        <v>298</v>
      </c>
      <c r="L129" s="128" t="s">
        <v>299</v>
      </c>
      <c r="M129" s="129" t="s">
        <v>59</v>
      </c>
      <c r="N129" s="129" t="s">
        <v>59</v>
      </c>
      <c r="O129" s="129" t="s">
        <v>59</v>
      </c>
      <c r="P129" s="138" t="str">
        <f>H129&amp;"-01"</f>
        <v>BAR-SR-DATA-REST-01</v>
      </c>
      <c r="R129" s="256">
        <v>0.5</v>
      </c>
      <c r="S129" s="131">
        <v>2</v>
      </c>
      <c r="T129" s="132" t="s">
        <v>59</v>
      </c>
      <c r="U129" s="133">
        <v>60</v>
      </c>
      <c r="V129" s="166">
        <v>0</v>
      </c>
      <c r="W129" s="257"/>
      <c r="X129" s="118" t="s">
        <v>48</v>
      </c>
      <c r="Y129" s="258">
        <f t="shared" si="49"/>
        <v>0</v>
      </c>
      <c r="Z129" s="24"/>
      <c r="AA129" s="267">
        <f t="shared" si="50"/>
        <v>2</v>
      </c>
      <c r="AB129" s="151">
        <f t="shared" si="52"/>
        <v>0</v>
      </c>
      <c r="AC129" s="268">
        <f>AA129*AB129*12</f>
        <v>0</v>
      </c>
      <c r="AE129" s="267">
        <f t="shared" si="51"/>
        <v>2</v>
      </c>
      <c r="AF129" s="151">
        <f t="shared" si="53"/>
        <v>0</v>
      </c>
      <c r="AG129" s="268">
        <f>AE129*AF129*12</f>
        <v>0</v>
      </c>
    </row>
    <row r="130" spans="2:33" ht="15" customHeight="1">
      <c r="B130" s="164" t="s">
        <v>306</v>
      </c>
      <c r="C130" s="165" t="s">
        <v>1</v>
      </c>
      <c r="D130" s="165" t="s">
        <v>1</v>
      </c>
      <c r="E130" s="165" t="s">
        <v>295</v>
      </c>
      <c r="F130" s="127" t="s">
        <v>307</v>
      </c>
      <c r="G130" s="136" t="s">
        <v>41</v>
      </c>
      <c r="H130" s="127" t="s">
        <v>308</v>
      </c>
      <c r="I130" s="136" t="s">
        <v>39</v>
      </c>
      <c r="J130" s="137" t="s">
        <v>57</v>
      </c>
      <c r="K130" s="137" t="s">
        <v>298</v>
      </c>
      <c r="L130" s="128" t="s">
        <v>299</v>
      </c>
      <c r="M130" s="129" t="s">
        <v>59</v>
      </c>
      <c r="N130" s="129" t="s">
        <v>59</v>
      </c>
      <c r="O130" s="129" t="s">
        <v>59</v>
      </c>
      <c r="P130" s="138" t="str">
        <f>H130&amp;"-01"</f>
        <v>BAR-SR-REPORT-CREATE-01</v>
      </c>
      <c r="R130" s="256">
        <v>0.5</v>
      </c>
      <c r="S130" s="131">
        <v>3</v>
      </c>
      <c r="T130" s="132" t="s">
        <v>59</v>
      </c>
      <c r="U130" s="133">
        <v>60</v>
      </c>
      <c r="V130" s="166">
        <v>0</v>
      </c>
      <c r="W130" s="257"/>
      <c r="X130" s="118" t="s">
        <v>48</v>
      </c>
      <c r="Y130" s="258">
        <f t="shared" si="49"/>
        <v>0</v>
      </c>
      <c r="Z130" s="24"/>
      <c r="AA130" s="267">
        <f t="shared" si="50"/>
        <v>3</v>
      </c>
      <c r="AB130" s="151">
        <f t="shared" si="52"/>
        <v>0</v>
      </c>
      <c r="AC130" s="268">
        <f>AA130*AB130*12</f>
        <v>0</v>
      </c>
      <c r="AE130" s="267">
        <f t="shared" si="51"/>
        <v>3</v>
      </c>
      <c r="AF130" s="151">
        <f t="shared" si="53"/>
        <v>0</v>
      </c>
      <c r="AG130" s="268">
        <f>AE130*AF130*12</f>
        <v>0</v>
      </c>
    </row>
    <row r="131" spans="2:33" s="111" customFormat="1" ht="15" customHeight="1">
      <c r="B131" s="152"/>
      <c r="C131" s="153"/>
      <c r="D131" s="153"/>
      <c r="E131" s="153"/>
      <c r="F131" s="153" t="str">
        <f>"Zwischensumme "&amp;F126</f>
        <v>Zwischensumme Service Requests</v>
      </c>
      <c r="G131" s="153"/>
      <c r="H131" s="154"/>
      <c r="I131" s="154"/>
      <c r="J131" s="154"/>
      <c r="K131" s="153"/>
      <c r="L131" s="153"/>
      <c r="M131" s="153"/>
      <c r="N131" s="153"/>
      <c r="O131" s="153"/>
      <c r="P131" s="155"/>
      <c r="Q131" s="167"/>
      <c r="R131" s="152"/>
      <c r="S131" s="152"/>
      <c r="T131" s="159"/>
      <c r="U131" s="153"/>
      <c r="V131" s="153"/>
      <c r="W131" s="153"/>
      <c r="X131" s="153"/>
      <c r="Y131" s="247">
        <f>SUM(Y127:Y130)</f>
        <v>0</v>
      </c>
      <c r="Z131" s="24"/>
      <c r="AA131" s="159"/>
      <c r="AB131" s="153"/>
      <c r="AC131" s="158">
        <f>SUM(AC127:AC130)</f>
        <v>0</v>
      </c>
      <c r="AD131" s="292"/>
      <c r="AE131" s="159"/>
      <c r="AF131" s="153"/>
      <c r="AG131" s="158">
        <f>SUM(AG127:AG130)</f>
        <v>0</v>
      </c>
    </row>
    <row r="132" spans="2:33" ht="16.3" customHeight="1">
      <c r="B132" s="160"/>
      <c r="C132" s="160"/>
      <c r="D132" s="160"/>
      <c r="E132" s="160"/>
      <c r="F132" s="160" t="s">
        <v>309</v>
      </c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R132" s="253"/>
      <c r="S132" s="254"/>
      <c r="T132" s="254"/>
      <c r="U132" s="254"/>
      <c r="V132" s="254"/>
      <c r="W132" s="254"/>
      <c r="X132" s="249"/>
      <c r="Y132" s="250">
        <f>Y131</f>
        <v>0</v>
      </c>
      <c r="Z132" s="24"/>
      <c r="AA132" s="162"/>
      <c r="AB132" s="162"/>
      <c r="AC132" s="163">
        <f>AC131</f>
        <v>0</v>
      </c>
      <c r="AE132" s="162"/>
      <c r="AF132" s="162"/>
      <c r="AG132" s="163">
        <f>AG131</f>
        <v>0</v>
      </c>
    </row>
    <row r="134" spans="2:33" ht="20.05" customHeight="1">
      <c r="U134" s="339" t="s">
        <v>486</v>
      </c>
      <c r="V134" s="340"/>
      <c r="W134" s="340"/>
      <c r="X134" s="341"/>
      <c r="Y134" s="168">
        <f>Y124+Y132</f>
        <v>0</v>
      </c>
      <c r="AA134" s="339" t="s">
        <v>488</v>
      </c>
      <c r="AB134" s="341"/>
      <c r="AC134" s="94">
        <f>AC124+AC132</f>
        <v>0</v>
      </c>
      <c r="AE134" s="339" t="s">
        <v>491</v>
      </c>
      <c r="AF134" s="341"/>
      <c r="AG134" s="94">
        <f>AG124+AG132</f>
        <v>0</v>
      </c>
    </row>
    <row r="135" spans="2:33" ht="20.05" customHeight="1">
      <c r="U135" s="307"/>
      <c r="V135" s="305"/>
      <c r="W135" s="305"/>
      <c r="X135" s="305"/>
      <c r="Y135" s="301"/>
      <c r="AA135" s="346" t="s">
        <v>310</v>
      </c>
      <c r="AB135" s="347"/>
      <c r="AC135" s="264">
        <v>0.8</v>
      </c>
      <c r="AE135" s="346" t="s">
        <v>311</v>
      </c>
      <c r="AF135" s="347"/>
      <c r="AG135" s="264">
        <v>0.8</v>
      </c>
    </row>
    <row r="136" spans="2:33" ht="20.05" customHeight="1">
      <c r="U136" s="302"/>
      <c r="V136" s="303"/>
      <c r="W136" s="303"/>
      <c r="X136" s="303"/>
      <c r="Y136" s="304"/>
      <c r="AA136" s="346" t="s">
        <v>489</v>
      </c>
      <c r="AB136" s="347"/>
      <c r="AC136" s="265">
        <f>AC134*AC135</f>
        <v>0</v>
      </c>
      <c r="AE136" s="346" t="s">
        <v>492</v>
      </c>
      <c r="AF136" s="347"/>
      <c r="AG136" s="265">
        <f>AG134*AG135*AC135</f>
        <v>0</v>
      </c>
    </row>
    <row r="137" spans="2:33" ht="20.05" customHeight="1">
      <c r="U137" s="348" t="s">
        <v>312</v>
      </c>
      <c r="V137" s="349"/>
      <c r="W137" s="349"/>
      <c r="X137" s="350"/>
      <c r="Y137" s="306">
        <v>0.19</v>
      </c>
      <c r="AA137" s="339" t="s">
        <v>450</v>
      </c>
      <c r="AB137" s="341"/>
      <c r="AC137" s="266">
        <v>0.19</v>
      </c>
      <c r="AE137" s="339" t="s">
        <v>450</v>
      </c>
      <c r="AF137" s="341"/>
      <c r="AG137" s="266">
        <v>0.19</v>
      </c>
    </row>
    <row r="138" spans="2:33" ht="20.05" customHeight="1">
      <c r="U138" s="339" t="s">
        <v>487</v>
      </c>
      <c r="V138" s="340"/>
      <c r="W138" s="340"/>
      <c r="X138" s="341"/>
      <c r="Y138" s="10">
        <f>Y134*(100%+Y137)</f>
        <v>0</v>
      </c>
      <c r="AA138" s="339" t="s">
        <v>490</v>
      </c>
      <c r="AB138" s="341"/>
      <c r="AC138" s="9">
        <f>AC136*(100%+AC137)</f>
        <v>0</v>
      </c>
      <c r="AE138" s="339" t="s">
        <v>493</v>
      </c>
      <c r="AF138" s="341"/>
      <c r="AG138" s="9">
        <f>AG136*(100%+AG137)</f>
        <v>0</v>
      </c>
    </row>
  </sheetData>
  <sheetProtection algorithmName="SHA-512" hashValue="oZgJfbCsFM2FhWJLZxjao5+9dxyQzUswRax6vwiL4K2Pv2aESxeTfYyb4bPBG43KQqgCqgMthm/TKdz/hO1CLA==" saltValue="InOuO2C/GrQ6bAf8EYF/ug==" spinCount="100000" sheet="1" formatColumns="0" formatRows="0"/>
  <mergeCells count="15">
    <mergeCell ref="AE134:AF134"/>
    <mergeCell ref="AE135:AF135"/>
    <mergeCell ref="AE136:AF136"/>
    <mergeCell ref="AE137:AF137"/>
    <mergeCell ref="AE138:AF138"/>
    <mergeCell ref="U138:X138"/>
    <mergeCell ref="F2:H5"/>
    <mergeCell ref="C4:D4"/>
    <mergeCell ref="U134:X134"/>
    <mergeCell ref="AA138:AB138"/>
    <mergeCell ref="AA134:AB134"/>
    <mergeCell ref="AA135:AB135"/>
    <mergeCell ref="AA136:AB136"/>
    <mergeCell ref="AA137:AB137"/>
    <mergeCell ref="U137:X137"/>
  </mergeCells>
  <phoneticPr fontId="32" type="noConversion"/>
  <pageMargins left="0.39370078740157483" right="0.23622047244094491" top="0.78740157480314965" bottom="0.59055118110236227" header="0.31496062992125984" footer="0.31496062992125984"/>
  <pageSetup paperSize="9" fitToWidth="2" fitToHeight="0" pageOrder="overThenDown" orientation="landscape" r:id="rId1"/>
  <headerFooter>
    <oddHeader>&amp;L&amp;G&amp;CAusschreibung
TZB-EC-2025&amp;RBeschaffung
Vergabe
01-06</oddHeader>
    <oddFooter>&amp;L© BARMER&amp;CSeite &amp;P von &amp;N&amp;RVersion 1.0</oddFooter>
  </headerFooter>
  <ignoredErrors>
    <ignoredError sqref="P52 Y9" 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AG138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4" sqref="C4:D4"/>
    </sheetView>
  </sheetViews>
  <sheetFormatPr baseColWidth="10" defaultColWidth="9.44140625" defaultRowHeight="12.7"/>
  <cols>
    <col min="1" max="1" width="3.44140625" style="97" customWidth="1"/>
    <col min="2" max="2" width="11.33203125" style="97" customWidth="1"/>
    <col min="3" max="3" width="22.44140625" style="97" customWidth="1"/>
    <col min="4" max="4" width="29.109375" style="36" customWidth="1"/>
    <col min="5" max="5" width="28.77734375" style="36" customWidth="1"/>
    <col min="6" max="6" width="61.44140625" style="97" customWidth="1"/>
    <col min="7" max="7" width="21" style="97" customWidth="1"/>
    <col min="8" max="8" width="24.44140625" style="99" customWidth="1"/>
    <col min="9" max="9" width="20.44140625" style="100" customWidth="1"/>
    <col min="10" max="10" width="22.44140625" style="99" customWidth="1"/>
    <col min="11" max="11" width="24.44140625" style="99" customWidth="1"/>
    <col min="12" max="12" width="20.6640625" style="36" customWidth="1"/>
    <col min="13" max="15" width="16.44140625" style="36" customWidth="1"/>
    <col min="16" max="16" width="29.77734375" style="99" customWidth="1"/>
    <col min="17" max="17" width="2.6640625" style="101" customWidth="1"/>
    <col min="18" max="18" width="18.33203125" style="101" customWidth="1"/>
    <col min="19" max="21" width="20.6640625" style="101" customWidth="1"/>
    <col min="22" max="22" width="22.6640625" style="101" customWidth="1"/>
    <col min="23" max="23" width="35.6640625" style="101" customWidth="1"/>
    <col min="24" max="24" width="12.6640625" style="101" customWidth="1"/>
    <col min="25" max="25" width="20.44140625" style="101" customWidth="1"/>
    <col min="26" max="26" width="14.44140625" style="101" customWidth="1"/>
    <col min="27" max="28" width="30.77734375" style="139" customWidth="1"/>
    <col min="29" max="29" width="20.77734375" style="139" customWidth="1"/>
    <col min="30" max="30" width="13.6640625" style="139" customWidth="1"/>
    <col min="31" max="32" width="30.77734375" style="139" customWidth="1"/>
    <col min="33" max="33" width="20.77734375" style="139" customWidth="1"/>
    <col min="34" max="16384" width="9.44140625" style="101"/>
  </cols>
  <sheetData>
    <row r="2" spans="1:33" ht="17.45" customHeight="1">
      <c r="C2" s="242" t="s">
        <v>484</v>
      </c>
      <c r="D2" s="242"/>
      <c r="E2" s="98"/>
      <c r="F2" s="342" t="s">
        <v>368</v>
      </c>
      <c r="G2" s="342"/>
      <c r="H2" s="342"/>
      <c r="I2" s="300"/>
      <c r="J2" s="300"/>
    </row>
    <row r="3" spans="1:33" ht="22.05" customHeight="1">
      <c r="B3" s="35"/>
      <c r="C3" s="242" t="s">
        <v>485</v>
      </c>
      <c r="F3" s="342"/>
      <c r="G3" s="342"/>
      <c r="H3" s="342"/>
      <c r="I3" s="300"/>
      <c r="J3" s="300"/>
    </row>
    <row r="4" spans="1:33" ht="20.05" customHeight="1">
      <c r="B4" s="1" t="s">
        <v>2</v>
      </c>
      <c r="C4" s="344" t="str">
        <f>IF(Übersicht!C5="","",Übersicht!C5)</f>
        <v/>
      </c>
      <c r="D4" s="345"/>
      <c r="E4" s="37"/>
      <c r="F4" s="342"/>
      <c r="G4" s="342"/>
      <c r="H4" s="342"/>
      <c r="I4" s="300"/>
      <c r="J4" s="300"/>
      <c r="K4" s="102"/>
      <c r="L4" s="37"/>
      <c r="M4" s="37"/>
      <c r="N4" s="37"/>
      <c r="O4" s="37"/>
      <c r="P4" s="102"/>
      <c r="Q4" s="103"/>
      <c r="R4" s="103"/>
      <c r="S4" s="104"/>
      <c r="T4" s="105"/>
      <c r="U4" s="103"/>
      <c r="V4" s="103"/>
      <c r="W4" s="103"/>
      <c r="X4" s="103"/>
      <c r="Y4" s="103"/>
      <c r="Z4" s="103"/>
    </row>
    <row r="5" spans="1:33">
      <c r="B5" s="35"/>
      <c r="C5" s="35"/>
      <c r="D5" s="37"/>
      <c r="E5" s="37"/>
      <c r="F5" s="343"/>
      <c r="G5" s="343"/>
      <c r="H5" s="343"/>
      <c r="I5" s="300"/>
      <c r="J5" s="300"/>
      <c r="K5" s="102"/>
      <c r="L5" s="37"/>
      <c r="M5" s="37"/>
      <c r="N5" s="37"/>
      <c r="O5" s="37"/>
      <c r="P5" s="102"/>
      <c r="Q5" s="103"/>
      <c r="R5" s="103"/>
      <c r="S5" s="105"/>
      <c r="T5" s="105"/>
      <c r="U5" s="103"/>
      <c r="V5" s="103"/>
      <c r="W5" s="103"/>
      <c r="X5" s="103"/>
      <c r="Y5" s="103"/>
      <c r="Z5" s="103"/>
    </row>
    <row r="6" spans="1:33" s="239" customFormat="1" ht="55.3">
      <c r="A6" s="232"/>
      <c r="B6" s="233" t="s">
        <v>10</v>
      </c>
      <c r="C6" s="234" t="s">
        <v>11</v>
      </c>
      <c r="D6" s="234" t="s">
        <v>12</v>
      </c>
      <c r="E6" s="234" t="s">
        <v>13</v>
      </c>
      <c r="F6" s="235" t="s">
        <v>14</v>
      </c>
      <c r="G6" s="225" t="s">
        <v>15</v>
      </c>
      <c r="H6" s="226" t="s">
        <v>16</v>
      </c>
      <c r="I6" s="226" t="s">
        <v>17</v>
      </c>
      <c r="J6" s="226" t="s">
        <v>18</v>
      </c>
      <c r="K6" s="226" t="s">
        <v>19</v>
      </c>
      <c r="L6" s="226" t="s">
        <v>446</v>
      </c>
      <c r="M6" s="226" t="s">
        <v>447</v>
      </c>
      <c r="N6" s="226" t="s">
        <v>20</v>
      </c>
      <c r="O6" s="227" t="s">
        <v>21</v>
      </c>
      <c r="P6" s="236" t="s">
        <v>22</v>
      </c>
      <c r="Q6" s="237"/>
      <c r="R6" s="243" t="s">
        <v>23</v>
      </c>
      <c r="S6" s="228" t="s">
        <v>24</v>
      </c>
      <c r="T6" s="228" t="s">
        <v>448</v>
      </c>
      <c r="U6" s="225" t="s">
        <v>25</v>
      </c>
      <c r="V6" s="225" t="s">
        <v>26</v>
      </c>
      <c r="W6" s="229" t="s">
        <v>27</v>
      </c>
      <c r="X6" s="229" t="s">
        <v>449</v>
      </c>
      <c r="Y6" s="244" t="s">
        <v>420</v>
      </c>
      <c r="Z6" s="238"/>
      <c r="AA6" s="228" t="s">
        <v>28</v>
      </c>
      <c r="AB6" s="229" t="s">
        <v>29</v>
      </c>
      <c r="AC6" s="230" t="s">
        <v>30</v>
      </c>
      <c r="AD6" s="231">
        <v>0</v>
      </c>
      <c r="AE6" s="228" t="s">
        <v>31</v>
      </c>
      <c r="AF6" s="229" t="s">
        <v>32</v>
      </c>
      <c r="AG6" s="230" t="s">
        <v>33</v>
      </c>
    </row>
    <row r="7" spans="1:33" s="107" customFormat="1">
      <c r="A7" s="106"/>
      <c r="B7" s="169"/>
      <c r="C7" s="170"/>
      <c r="D7" s="170"/>
      <c r="E7" s="171"/>
      <c r="F7" s="172"/>
      <c r="G7" s="173"/>
      <c r="H7" s="174"/>
      <c r="I7" s="175"/>
      <c r="J7" s="175"/>
      <c r="K7" s="175"/>
      <c r="L7" s="175"/>
      <c r="M7" s="176"/>
      <c r="N7" s="176"/>
      <c r="O7" s="176"/>
      <c r="P7" s="177"/>
      <c r="Q7" s="111"/>
      <c r="R7" s="245"/>
      <c r="S7" s="112"/>
      <c r="T7" s="112"/>
      <c r="U7" s="109"/>
      <c r="V7" s="108"/>
      <c r="W7" s="113"/>
      <c r="X7" s="113"/>
      <c r="Y7" s="110"/>
      <c r="Z7" s="24"/>
      <c r="AA7" s="112"/>
      <c r="AB7" s="113"/>
      <c r="AC7" s="113"/>
      <c r="AD7" s="114"/>
      <c r="AE7" s="112"/>
      <c r="AF7" s="113"/>
      <c r="AG7" s="113"/>
    </row>
    <row r="8" spans="1:33" s="119" customFormat="1" ht="15" customHeight="1">
      <c r="A8" s="115"/>
      <c r="B8" s="188" t="s">
        <v>34</v>
      </c>
      <c r="C8" s="189" t="s">
        <v>35</v>
      </c>
      <c r="D8" s="189" t="s">
        <v>36</v>
      </c>
      <c r="E8" s="189" t="s">
        <v>37</v>
      </c>
      <c r="F8" s="190" t="s">
        <v>38</v>
      </c>
      <c r="G8" s="180" t="s">
        <v>39</v>
      </c>
      <c r="H8" s="190" t="s">
        <v>314</v>
      </c>
      <c r="I8" s="181" t="s">
        <v>41</v>
      </c>
      <c r="J8" s="191" t="s">
        <v>42</v>
      </c>
      <c r="K8" s="191" t="s">
        <v>43</v>
      </c>
      <c r="L8" s="182" t="s">
        <v>44</v>
      </c>
      <c r="M8" s="183" t="s">
        <v>99</v>
      </c>
      <c r="N8" s="183" t="s">
        <v>46</v>
      </c>
      <c r="O8" s="183" t="s">
        <v>97</v>
      </c>
      <c r="P8" s="184" t="str">
        <f>H8&amp;"-"&amp;M8&amp;"-"&amp;O8</f>
        <v>HEK-SEC-NW-FW-Gold-DR4</v>
      </c>
      <c r="Q8" s="116"/>
      <c r="R8" s="256">
        <v>1</v>
      </c>
      <c r="S8" s="117">
        <v>1</v>
      </c>
      <c r="T8" s="117">
        <v>1</v>
      </c>
      <c r="U8" s="117">
        <f>12*5</f>
        <v>60</v>
      </c>
      <c r="V8" s="117">
        <v>60</v>
      </c>
      <c r="W8" s="257"/>
      <c r="X8" s="118" t="s">
        <v>48</v>
      </c>
      <c r="Y8" s="258">
        <f>R8*S8*U8*W8</f>
        <v>0</v>
      </c>
      <c r="Z8" s="24"/>
      <c r="AA8" s="267">
        <f>$S8</f>
        <v>1</v>
      </c>
      <c r="AB8" s="257"/>
      <c r="AC8" s="268">
        <f>AA8*AB8*12</f>
        <v>0</v>
      </c>
      <c r="AD8" s="291"/>
      <c r="AE8" s="267">
        <f>$S8</f>
        <v>1</v>
      </c>
      <c r="AF8" s="257"/>
      <c r="AG8" s="268">
        <f>AE8*AF8*12</f>
        <v>0</v>
      </c>
    </row>
    <row r="9" spans="1:33" s="107" customFormat="1" ht="15" customHeight="1">
      <c r="A9" s="106"/>
      <c r="B9" s="192"/>
      <c r="C9" s="193"/>
      <c r="D9" s="193"/>
      <c r="E9" s="193"/>
      <c r="F9" s="193" t="str">
        <f>"Zwischensumme Servicetyp "&amp;E8</f>
        <v>Zwischensumme Servicetyp 7.2.1 Firewall</v>
      </c>
      <c r="G9" s="193"/>
      <c r="H9" s="194"/>
      <c r="I9" s="195"/>
      <c r="J9" s="195"/>
      <c r="K9" s="195"/>
      <c r="L9" s="193"/>
      <c r="M9" s="193"/>
      <c r="N9" s="193"/>
      <c r="O9" s="193"/>
      <c r="P9" s="123"/>
      <c r="Q9" s="101"/>
      <c r="R9" s="120"/>
      <c r="S9" s="120"/>
      <c r="T9" s="124"/>
      <c r="U9" s="121"/>
      <c r="V9" s="124"/>
      <c r="W9" s="309"/>
      <c r="X9" s="125"/>
      <c r="Y9" s="246">
        <f>Y8</f>
        <v>0</v>
      </c>
      <c r="Z9" s="24"/>
      <c r="AA9" s="124"/>
      <c r="AB9" s="124"/>
      <c r="AC9" s="126">
        <f>AC8</f>
        <v>0</v>
      </c>
      <c r="AD9" s="292"/>
      <c r="AE9" s="124"/>
      <c r="AF9" s="124"/>
      <c r="AG9" s="126">
        <f>AG8</f>
        <v>0</v>
      </c>
    </row>
    <row r="10" spans="1:33" s="107" customFormat="1" ht="15" customHeight="1">
      <c r="A10" s="106"/>
      <c r="B10" s="196" t="s">
        <v>49</v>
      </c>
      <c r="C10" s="197" t="s">
        <v>35</v>
      </c>
      <c r="D10" s="197" t="s">
        <v>50</v>
      </c>
      <c r="E10" s="197" t="s">
        <v>51</v>
      </c>
      <c r="F10" s="198" t="s">
        <v>52</v>
      </c>
      <c r="G10" s="185" t="s">
        <v>39</v>
      </c>
      <c r="H10" s="199" t="s">
        <v>315</v>
      </c>
      <c r="I10" s="200" t="s">
        <v>41</v>
      </c>
      <c r="J10" s="201" t="s">
        <v>42</v>
      </c>
      <c r="K10" s="201" t="s">
        <v>43</v>
      </c>
      <c r="L10" s="128" t="s">
        <v>44</v>
      </c>
      <c r="M10" s="128" t="s">
        <v>99</v>
      </c>
      <c r="N10" s="140" t="s">
        <v>46</v>
      </c>
      <c r="O10" s="140" t="s">
        <v>97</v>
      </c>
      <c r="P10" s="130" t="str">
        <f>H10&amp;"-"&amp;M10&amp;"-"&amp;O10</f>
        <v>HEK-CS-II-INAC-INTER-Gold-DR4</v>
      </c>
      <c r="Q10" s="101"/>
      <c r="R10" s="256">
        <v>1</v>
      </c>
      <c r="S10" s="131">
        <v>1</v>
      </c>
      <c r="T10" s="132">
        <v>1</v>
      </c>
      <c r="U10" s="133">
        <v>60</v>
      </c>
      <c r="V10" s="117">
        <v>60</v>
      </c>
      <c r="W10" s="257"/>
      <c r="X10" s="118" t="s">
        <v>48</v>
      </c>
      <c r="Y10" s="258">
        <f t="shared" ref="Y10" si="0">R10*S10*U10*W10</f>
        <v>0</v>
      </c>
      <c r="Z10" s="24"/>
      <c r="AA10" s="267">
        <f>$S10</f>
        <v>1</v>
      </c>
      <c r="AB10" s="257"/>
      <c r="AC10" s="268">
        <f>AA10*AB10*12</f>
        <v>0</v>
      </c>
      <c r="AD10" s="139"/>
      <c r="AE10" s="267">
        <f>$S10</f>
        <v>1</v>
      </c>
      <c r="AF10" s="257"/>
      <c r="AG10" s="268">
        <f>AE10*AF10*12</f>
        <v>0</v>
      </c>
    </row>
    <row r="11" spans="1:33" s="107" customFormat="1" ht="15" customHeight="1">
      <c r="A11" s="106"/>
      <c r="B11" s="196" t="s">
        <v>54</v>
      </c>
      <c r="C11" s="197" t="s">
        <v>35</v>
      </c>
      <c r="D11" s="197" t="s">
        <v>50</v>
      </c>
      <c r="E11" s="197" t="s">
        <v>51</v>
      </c>
      <c r="F11" s="202" t="s">
        <v>55</v>
      </c>
      <c r="G11" s="185" t="s">
        <v>41</v>
      </c>
      <c r="H11" s="202" t="s">
        <v>316</v>
      </c>
      <c r="I11" s="200" t="s">
        <v>39</v>
      </c>
      <c r="J11" s="201" t="s">
        <v>57</v>
      </c>
      <c r="K11" s="203" t="s">
        <v>317</v>
      </c>
      <c r="L11" s="128" t="s">
        <v>44</v>
      </c>
      <c r="M11" s="128" t="s">
        <v>99</v>
      </c>
      <c r="N11" s="140" t="s">
        <v>59</v>
      </c>
      <c r="O11" s="140" t="s">
        <v>97</v>
      </c>
      <c r="P11" s="130" t="str">
        <f>H11&amp;"-"&amp;M11&amp;"-"&amp;O11</f>
        <v>HEK-CS-II-INAC-UPG10-Gold-DR4</v>
      </c>
      <c r="Q11" s="101"/>
      <c r="R11" s="256">
        <v>0.1</v>
      </c>
      <c r="S11" s="131">
        <v>10</v>
      </c>
      <c r="T11" s="132" t="s">
        <v>59</v>
      </c>
      <c r="U11" s="133">
        <v>52</v>
      </c>
      <c r="V11" s="117">
        <v>0</v>
      </c>
      <c r="W11" s="257"/>
      <c r="X11" s="118" t="s">
        <v>48</v>
      </c>
      <c r="Y11" s="258">
        <f>R11*S11*U11*W11</f>
        <v>0</v>
      </c>
      <c r="Z11" s="24"/>
      <c r="AA11" s="267">
        <f>$S11</f>
        <v>10</v>
      </c>
      <c r="AB11" s="257"/>
      <c r="AC11" s="268">
        <f>AA11*AB11*12</f>
        <v>0</v>
      </c>
      <c r="AD11" s="139"/>
      <c r="AE11" s="267">
        <f>$S11</f>
        <v>10</v>
      </c>
      <c r="AF11" s="257"/>
      <c r="AG11" s="268">
        <f>AE11*AF11*12</f>
        <v>0</v>
      </c>
    </row>
    <row r="12" spans="1:33" s="107" customFormat="1" ht="15" customHeight="1">
      <c r="A12" s="106"/>
      <c r="B12" s="192"/>
      <c r="C12" s="193"/>
      <c r="D12" s="193"/>
      <c r="E12" s="193"/>
      <c r="F12" s="193" t="str">
        <f>"Zwischensumme Servicetyp "&amp;E10</f>
        <v>Zwischensumme Servicetyp 7.2.2 Internet</v>
      </c>
      <c r="G12" s="193"/>
      <c r="H12" s="194"/>
      <c r="I12" s="195"/>
      <c r="J12" s="195"/>
      <c r="K12" s="195"/>
      <c r="L12" s="193"/>
      <c r="M12" s="193"/>
      <c r="N12" s="193"/>
      <c r="O12" s="193"/>
      <c r="P12" s="123"/>
      <c r="Q12" s="101"/>
      <c r="R12" s="120"/>
      <c r="S12" s="120"/>
      <c r="T12" s="124"/>
      <c r="U12" s="121"/>
      <c r="V12" s="121"/>
      <c r="W12" s="310"/>
      <c r="X12" s="134"/>
      <c r="Y12" s="246">
        <f>Y10+Y11</f>
        <v>0</v>
      </c>
      <c r="Z12" s="24"/>
      <c r="AA12" s="124"/>
      <c r="AB12" s="121"/>
      <c r="AC12" s="126">
        <f>AC10+AC11</f>
        <v>0</v>
      </c>
      <c r="AD12" s="292"/>
      <c r="AE12" s="124"/>
      <c r="AF12" s="121"/>
      <c r="AG12" s="126">
        <f>AG10+AG11</f>
        <v>0</v>
      </c>
    </row>
    <row r="13" spans="1:33" s="139" customFormat="1" ht="15" customHeight="1">
      <c r="A13" s="135"/>
      <c r="B13" s="196" t="s">
        <v>60</v>
      </c>
      <c r="C13" s="197" t="s">
        <v>61</v>
      </c>
      <c r="D13" s="197" t="s">
        <v>62</v>
      </c>
      <c r="E13" s="197" t="s">
        <v>63</v>
      </c>
      <c r="F13" s="198" t="s">
        <v>64</v>
      </c>
      <c r="G13" s="185" t="s">
        <v>39</v>
      </c>
      <c r="H13" s="198" t="s">
        <v>318</v>
      </c>
      <c r="I13" s="204" t="s">
        <v>41</v>
      </c>
      <c r="J13" s="205" t="s">
        <v>42</v>
      </c>
      <c r="K13" s="205" t="s">
        <v>43</v>
      </c>
      <c r="L13" s="128" t="s">
        <v>44</v>
      </c>
      <c r="M13" s="128" t="s">
        <v>59</v>
      </c>
      <c r="N13" s="140" t="s">
        <v>46</v>
      </c>
      <c r="O13" s="140" t="s">
        <v>59</v>
      </c>
      <c r="P13" s="138" t="str">
        <f>H13</f>
        <v>HEK-IS-PREM-RZ-RZH</v>
      </c>
      <c r="Q13" s="101"/>
      <c r="R13" s="256">
        <v>1</v>
      </c>
      <c r="S13" s="131">
        <v>2</v>
      </c>
      <c r="T13" s="132">
        <v>2</v>
      </c>
      <c r="U13" s="133">
        <v>60</v>
      </c>
      <c r="V13" s="117">
        <v>60</v>
      </c>
      <c r="W13" s="257"/>
      <c r="X13" s="118" t="s">
        <v>48</v>
      </c>
      <c r="Y13" s="258">
        <f t="shared" ref="Y13:Y14" si="1">R13*S13*U13*W13</f>
        <v>0</v>
      </c>
      <c r="Z13" s="24"/>
      <c r="AA13" s="267">
        <f>$S13</f>
        <v>2</v>
      </c>
      <c r="AB13" s="257"/>
      <c r="AC13" s="268">
        <f>AA13*AB13*12</f>
        <v>0</v>
      </c>
      <c r="AE13" s="267">
        <f>$S13</f>
        <v>2</v>
      </c>
      <c r="AF13" s="257"/>
      <c r="AG13" s="268">
        <f>AE13*AF13*12</f>
        <v>0</v>
      </c>
    </row>
    <row r="14" spans="1:33" s="139" customFormat="1" ht="27.8" customHeight="1">
      <c r="A14" s="135"/>
      <c r="B14" s="196" t="s">
        <v>66</v>
      </c>
      <c r="C14" s="206" t="s">
        <v>61</v>
      </c>
      <c r="D14" s="206" t="s">
        <v>62</v>
      </c>
      <c r="E14" s="206" t="s">
        <v>63</v>
      </c>
      <c r="F14" s="202" t="s">
        <v>67</v>
      </c>
      <c r="G14" s="185" t="s">
        <v>41</v>
      </c>
      <c r="H14" s="202" t="s">
        <v>319</v>
      </c>
      <c r="I14" s="204" t="s">
        <v>41</v>
      </c>
      <c r="J14" s="201" t="s">
        <v>57</v>
      </c>
      <c r="K14" s="203" t="s">
        <v>69</v>
      </c>
      <c r="L14" s="140" t="s">
        <v>44</v>
      </c>
      <c r="M14" s="207" t="s">
        <v>59</v>
      </c>
      <c r="N14" s="207" t="s">
        <v>59</v>
      </c>
      <c r="O14" s="207" t="s">
        <v>59</v>
      </c>
      <c r="P14" s="130" t="str">
        <f>H14</f>
        <v>HEK-IS-PREM-RZ-RZH-HE</v>
      </c>
      <c r="Q14" s="101"/>
      <c r="R14" s="256">
        <v>1</v>
      </c>
      <c r="S14" s="131">
        <v>50</v>
      </c>
      <c r="T14" s="132" t="s">
        <v>59</v>
      </c>
      <c r="U14" s="133">
        <v>60</v>
      </c>
      <c r="V14" s="117">
        <v>0</v>
      </c>
      <c r="W14" s="311">
        <f>'Betriebsleistungen BARMER'!W14</f>
        <v>0</v>
      </c>
      <c r="X14" s="118" t="s">
        <v>48</v>
      </c>
      <c r="Y14" s="258">
        <f t="shared" si="1"/>
        <v>0</v>
      </c>
      <c r="Z14" s="24"/>
      <c r="AA14" s="267">
        <f>$S14</f>
        <v>50</v>
      </c>
      <c r="AB14" s="274">
        <f>'Betriebsleistungen BARMER'!AB14</f>
        <v>0</v>
      </c>
      <c r="AC14" s="268">
        <f>AA14*AB14*12</f>
        <v>0</v>
      </c>
      <c r="AE14" s="267">
        <f>$S14</f>
        <v>50</v>
      </c>
      <c r="AF14" s="274">
        <f>'Betriebsleistungen BARMER'!AF14</f>
        <v>0</v>
      </c>
      <c r="AG14" s="268">
        <f>AE14*AF14*12</f>
        <v>0</v>
      </c>
    </row>
    <row r="15" spans="1:33" s="107" customFormat="1" ht="15" customHeight="1">
      <c r="A15" s="106"/>
      <c r="B15" s="192"/>
      <c r="C15" s="193"/>
      <c r="D15" s="193"/>
      <c r="E15" s="193"/>
      <c r="F15" s="193" t="str">
        <f>"Zwischensumme Servicetyp "&amp;E13</f>
        <v>Zwischensumme Servicetyp 7.3.1 Rechenzentrum</v>
      </c>
      <c r="G15" s="193"/>
      <c r="H15" s="194"/>
      <c r="I15" s="195"/>
      <c r="J15" s="195"/>
      <c r="K15" s="195"/>
      <c r="L15" s="193"/>
      <c r="M15" s="193"/>
      <c r="N15" s="193"/>
      <c r="O15" s="193"/>
      <c r="P15" s="123"/>
      <c r="Q15" s="101"/>
      <c r="R15" s="120"/>
      <c r="S15" s="120"/>
      <c r="T15" s="124"/>
      <c r="U15" s="121"/>
      <c r="V15" s="121"/>
      <c r="W15" s="310"/>
      <c r="X15" s="134"/>
      <c r="Y15" s="246">
        <f>Y13+Y14</f>
        <v>0</v>
      </c>
      <c r="Z15" s="24"/>
      <c r="AA15" s="124"/>
      <c r="AB15" s="121"/>
      <c r="AC15" s="126">
        <f>AC13+AC14</f>
        <v>0</v>
      </c>
      <c r="AD15" s="292"/>
      <c r="AE15" s="124"/>
      <c r="AF15" s="121"/>
      <c r="AG15" s="126">
        <f>AG13+AG14</f>
        <v>0</v>
      </c>
    </row>
    <row r="16" spans="1:33" s="139" customFormat="1" ht="15" customHeight="1">
      <c r="A16" s="135"/>
      <c r="B16" s="196" t="s">
        <v>70</v>
      </c>
      <c r="C16" s="355" t="s">
        <v>61</v>
      </c>
      <c r="D16" s="355" t="s">
        <v>71</v>
      </c>
      <c r="E16" s="355" t="s">
        <v>72</v>
      </c>
      <c r="F16" s="358" t="s">
        <v>73</v>
      </c>
      <c r="G16" s="361" t="s">
        <v>39</v>
      </c>
      <c r="H16" s="358" t="s">
        <v>320</v>
      </c>
      <c r="I16" s="204" t="s">
        <v>39</v>
      </c>
      <c r="J16" s="389" t="s">
        <v>57</v>
      </c>
      <c r="K16" s="389" t="s">
        <v>75</v>
      </c>
      <c r="L16" s="383" t="s">
        <v>44</v>
      </c>
      <c r="M16" s="128" t="s">
        <v>76</v>
      </c>
      <c r="N16" s="383" t="s">
        <v>46</v>
      </c>
      <c r="O16" s="140" t="s">
        <v>77</v>
      </c>
      <c r="P16" s="138" t="str">
        <f t="shared" ref="P16:P23" si="2">H16&amp;"-"&amp;M16&amp;"-"&amp;O16</f>
        <v>HEK-IS-CS-VS-WLS-Basis-DR1</v>
      </c>
      <c r="Q16" s="101"/>
      <c r="R16" s="256">
        <v>0.8</v>
      </c>
      <c r="S16" s="386">
        <v>2</v>
      </c>
      <c r="T16" s="379" t="s">
        <v>59</v>
      </c>
      <c r="U16" s="379">
        <v>60</v>
      </c>
      <c r="V16" s="379">
        <v>0</v>
      </c>
      <c r="W16" s="312">
        <f>'Betriebsleistungen BARMER'!W16</f>
        <v>0</v>
      </c>
      <c r="X16" s="118" t="s">
        <v>48</v>
      </c>
      <c r="Y16" s="258">
        <f t="shared" ref="Y16:Y64" si="3">R16*S16*U16*W16</f>
        <v>0</v>
      </c>
      <c r="Z16" s="24"/>
      <c r="AA16" s="381">
        <f t="shared" ref="AA16:AA96" si="4">$S16</f>
        <v>2</v>
      </c>
      <c r="AB16" s="272">
        <f>'Betriebsleistungen BARMER'!AB16</f>
        <v>0</v>
      </c>
      <c r="AC16" s="268">
        <f t="shared" ref="AC16:AC25" si="5">AA16*AB16*12</f>
        <v>0</v>
      </c>
      <c r="AE16" s="381">
        <f t="shared" ref="AE16:AE96" si="6">$S16</f>
        <v>2</v>
      </c>
      <c r="AF16" s="272">
        <f>'Betriebsleistungen BARMER'!AF16</f>
        <v>0</v>
      </c>
      <c r="AG16" s="268">
        <f t="shared" ref="AG16:AG25" si="7">AE16*AF16*12</f>
        <v>0</v>
      </c>
    </row>
    <row r="17" spans="1:33" s="139" customFormat="1" ht="15" customHeight="1">
      <c r="A17" s="135"/>
      <c r="B17" s="196" t="s">
        <v>78</v>
      </c>
      <c r="C17" s="356"/>
      <c r="D17" s="356"/>
      <c r="E17" s="356"/>
      <c r="F17" s="359"/>
      <c r="G17" s="362"/>
      <c r="H17" s="359"/>
      <c r="I17" s="204" t="s">
        <v>39</v>
      </c>
      <c r="J17" s="390"/>
      <c r="K17" s="390"/>
      <c r="L17" s="384"/>
      <c r="M17" s="128" t="s">
        <v>79</v>
      </c>
      <c r="N17" s="384"/>
      <c r="O17" s="140" t="s">
        <v>80</v>
      </c>
      <c r="P17" s="138" t="str">
        <f>H16&amp;"-"&amp;M17&amp;"-"&amp;O17</f>
        <v>HEK-IS-CS-VS-WLS-Bronze-DR2</v>
      </c>
      <c r="Q17" s="101"/>
      <c r="R17" s="256">
        <v>0.1</v>
      </c>
      <c r="S17" s="387"/>
      <c r="T17" s="380"/>
      <c r="U17" s="380"/>
      <c r="V17" s="380"/>
      <c r="W17" s="312">
        <f>'Betriebsleistungen BARMER'!W17</f>
        <v>0</v>
      </c>
      <c r="X17" s="118" t="s">
        <v>48</v>
      </c>
      <c r="Y17" s="258">
        <f>R17*S16*U16*W17</f>
        <v>0</v>
      </c>
      <c r="Z17" s="24"/>
      <c r="AA17" s="382"/>
      <c r="AB17" s="272">
        <f>'Betriebsleistungen BARMER'!AB17</f>
        <v>0</v>
      </c>
      <c r="AC17" s="268">
        <f>AA16*AB17*12</f>
        <v>0</v>
      </c>
      <c r="AE17" s="382"/>
      <c r="AF17" s="272">
        <f>'Betriebsleistungen BARMER'!AF17</f>
        <v>0</v>
      </c>
      <c r="AG17" s="268">
        <f>AE16*AF17*12</f>
        <v>0</v>
      </c>
    </row>
    <row r="18" spans="1:33" s="139" customFormat="1" ht="15" customHeight="1">
      <c r="A18" s="135"/>
      <c r="B18" s="196" t="s">
        <v>81</v>
      </c>
      <c r="C18" s="357"/>
      <c r="D18" s="357"/>
      <c r="E18" s="357"/>
      <c r="F18" s="360"/>
      <c r="G18" s="363"/>
      <c r="H18" s="360"/>
      <c r="I18" s="204" t="s">
        <v>39</v>
      </c>
      <c r="J18" s="391"/>
      <c r="K18" s="391"/>
      <c r="L18" s="385"/>
      <c r="M18" s="128" t="s">
        <v>79</v>
      </c>
      <c r="N18" s="385"/>
      <c r="O18" s="140" t="s">
        <v>82</v>
      </c>
      <c r="P18" s="138" t="str">
        <f>H16&amp;"-"&amp;M18&amp;"-"&amp;O18</f>
        <v>HEK-IS-CS-VS-WLS-Bronze-DR3</v>
      </c>
      <c r="Q18" s="101"/>
      <c r="R18" s="256">
        <v>0.1</v>
      </c>
      <c r="S18" s="388"/>
      <c r="T18" s="376"/>
      <c r="U18" s="376"/>
      <c r="V18" s="376"/>
      <c r="W18" s="312">
        <f>'Betriebsleistungen BARMER'!W18</f>
        <v>0</v>
      </c>
      <c r="X18" s="118" t="s">
        <v>48</v>
      </c>
      <c r="Y18" s="258">
        <f>R18*S16*U16*W18</f>
        <v>0</v>
      </c>
      <c r="Z18" s="24"/>
      <c r="AA18" s="378"/>
      <c r="AB18" s="272">
        <f>'Betriebsleistungen BARMER'!AB18</f>
        <v>0</v>
      </c>
      <c r="AC18" s="268">
        <f>AA16*AB18*12</f>
        <v>0</v>
      </c>
      <c r="AE18" s="378"/>
      <c r="AF18" s="272">
        <f>'Betriebsleistungen BARMER'!AF18</f>
        <v>0</v>
      </c>
      <c r="AG18" s="268">
        <f>AE16*AF18*12</f>
        <v>0</v>
      </c>
    </row>
    <row r="19" spans="1:33" s="139" customFormat="1" ht="15" customHeight="1">
      <c r="A19" s="135"/>
      <c r="B19" s="196" t="s">
        <v>83</v>
      </c>
      <c r="C19" s="197" t="s">
        <v>61</v>
      </c>
      <c r="D19" s="197" t="s">
        <v>71</v>
      </c>
      <c r="E19" s="197" t="s">
        <v>72</v>
      </c>
      <c r="F19" s="198" t="s">
        <v>73</v>
      </c>
      <c r="G19" s="204" t="s">
        <v>39</v>
      </c>
      <c r="H19" s="198" t="s">
        <v>320</v>
      </c>
      <c r="I19" s="204" t="s">
        <v>41</v>
      </c>
      <c r="J19" s="205" t="s">
        <v>57</v>
      </c>
      <c r="K19" s="205" t="s">
        <v>75</v>
      </c>
      <c r="L19" s="128" t="s">
        <v>44</v>
      </c>
      <c r="M19" s="128" t="s">
        <v>84</v>
      </c>
      <c r="N19" s="128" t="s">
        <v>46</v>
      </c>
      <c r="O19" s="140" t="s">
        <v>97</v>
      </c>
      <c r="P19" s="138" t="str">
        <f t="shared" si="2"/>
        <v>HEK-IS-CS-VS-WLS-Silber-DR4</v>
      </c>
      <c r="Q19" s="101"/>
      <c r="R19" s="256">
        <v>1</v>
      </c>
      <c r="S19" s="131">
        <v>8</v>
      </c>
      <c r="T19" s="141" t="s">
        <v>59</v>
      </c>
      <c r="U19" s="142">
        <v>60</v>
      </c>
      <c r="V19" s="141">
        <v>0</v>
      </c>
      <c r="W19" s="312">
        <f>'Betriebsleistungen BARMER'!W19</f>
        <v>0</v>
      </c>
      <c r="X19" s="118" t="s">
        <v>48</v>
      </c>
      <c r="Y19" s="258">
        <f t="shared" si="3"/>
        <v>0</v>
      </c>
      <c r="Z19" s="24"/>
      <c r="AA19" s="267">
        <f t="shared" si="4"/>
        <v>8</v>
      </c>
      <c r="AB19" s="272">
        <f>'Betriebsleistungen BARMER'!AB19</f>
        <v>0</v>
      </c>
      <c r="AC19" s="268">
        <f t="shared" si="5"/>
        <v>0</v>
      </c>
      <c r="AE19" s="267">
        <f t="shared" si="6"/>
        <v>8</v>
      </c>
      <c r="AF19" s="272">
        <f>'Betriebsleistungen BARMER'!AF19</f>
        <v>0</v>
      </c>
      <c r="AG19" s="268">
        <f t="shared" si="7"/>
        <v>0</v>
      </c>
    </row>
    <row r="20" spans="1:33" s="139" customFormat="1" ht="15" customHeight="1">
      <c r="A20" s="135"/>
      <c r="B20" s="196" t="s">
        <v>85</v>
      </c>
      <c r="C20" s="197" t="s">
        <v>61</v>
      </c>
      <c r="D20" s="197" t="s">
        <v>71</v>
      </c>
      <c r="E20" s="197" t="s">
        <v>72</v>
      </c>
      <c r="F20" s="198" t="s">
        <v>86</v>
      </c>
      <c r="G20" s="204" t="s">
        <v>39</v>
      </c>
      <c r="H20" s="198" t="s">
        <v>321</v>
      </c>
      <c r="I20" s="204" t="s">
        <v>41</v>
      </c>
      <c r="J20" s="205" t="s">
        <v>57</v>
      </c>
      <c r="K20" s="205" t="s">
        <v>75</v>
      </c>
      <c r="L20" s="128" t="s">
        <v>44</v>
      </c>
      <c r="M20" s="128" t="s">
        <v>76</v>
      </c>
      <c r="N20" s="128" t="s">
        <v>46</v>
      </c>
      <c r="O20" s="140" t="s">
        <v>77</v>
      </c>
      <c r="P20" s="138" t="str">
        <f t="shared" ref="P20" si="8">H20&amp;"-"&amp;M20&amp;"-"&amp;O20</f>
        <v>HEK-IS-CS-VS-WLM-Basis-DR1</v>
      </c>
      <c r="Q20" s="101"/>
      <c r="R20" s="256">
        <v>1</v>
      </c>
      <c r="S20" s="131">
        <v>6</v>
      </c>
      <c r="T20" s="141" t="s">
        <v>59</v>
      </c>
      <c r="U20" s="142">
        <v>60</v>
      </c>
      <c r="V20" s="141">
        <v>0</v>
      </c>
      <c r="W20" s="312">
        <f>'Betriebsleistungen BARMER'!W19</f>
        <v>0</v>
      </c>
      <c r="X20" s="118" t="s">
        <v>48</v>
      </c>
      <c r="Y20" s="258">
        <f t="shared" ref="Y20" si="9">R20*S20*U20*W20</f>
        <v>0</v>
      </c>
      <c r="Z20" s="24"/>
      <c r="AA20" s="267">
        <f t="shared" si="4"/>
        <v>6</v>
      </c>
      <c r="AB20" s="272">
        <f>'Betriebsleistungen BARMER'!AB19</f>
        <v>0</v>
      </c>
      <c r="AC20" s="268">
        <f t="shared" si="5"/>
        <v>0</v>
      </c>
      <c r="AE20" s="267">
        <f t="shared" si="6"/>
        <v>6</v>
      </c>
      <c r="AF20" s="272">
        <f>'Betriebsleistungen BARMER'!AF19</f>
        <v>0</v>
      </c>
      <c r="AG20" s="268">
        <f t="shared" si="7"/>
        <v>0</v>
      </c>
    </row>
    <row r="21" spans="1:33" s="139" customFormat="1" ht="15" customHeight="1">
      <c r="A21" s="135"/>
      <c r="B21" s="196" t="s">
        <v>88</v>
      </c>
      <c r="C21" s="197" t="s">
        <v>61</v>
      </c>
      <c r="D21" s="197" t="s">
        <v>71</v>
      </c>
      <c r="E21" s="197" t="s">
        <v>72</v>
      </c>
      <c r="F21" s="198" t="s">
        <v>86</v>
      </c>
      <c r="G21" s="204" t="s">
        <v>39</v>
      </c>
      <c r="H21" s="198" t="s">
        <v>321</v>
      </c>
      <c r="I21" s="204" t="s">
        <v>41</v>
      </c>
      <c r="J21" s="205" t="s">
        <v>57</v>
      </c>
      <c r="K21" s="205" t="s">
        <v>75</v>
      </c>
      <c r="L21" s="128" t="s">
        <v>44</v>
      </c>
      <c r="M21" s="128" t="s">
        <v>76</v>
      </c>
      <c r="N21" s="128" t="s">
        <v>46</v>
      </c>
      <c r="O21" s="140" t="s">
        <v>80</v>
      </c>
      <c r="P21" s="138" t="str">
        <f t="shared" si="2"/>
        <v>HEK-IS-CS-VS-WLM-Basis-DR2</v>
      </c>
      <c r="Q21" s="101"/>
      <c r="R21" s="256">
        <v>1</v>
      </c>
      <c r="S21" s="131">
        <v>3</v>
      </c>
      <c r="T21" s="141" t="s">
        <v>59</v>
      </c>
      <c r="U21" s="142">
        <v>60</v>
      </c>
      <c r="V21" s="141">
        <v>0</v>
      </c>
      <c r="W21" s="273"/>
      <c r="X21" s="118" t="s">
        <v>48</v>
      </c>
      <c r="Y21" s="258">
        <f t="shared" si="3"/>
        <v>0</v>
      </c>
      <c r="Z21" s="24"/>
      <c r="AA21" s="267">
        <f t="shared" si="4"/>
        <v>3</v>
      </c>
      <c r="AB21" s="272">
        <f>$W21</f>
        <v>0</v>
      </c>
      <c r="AC21" s="268">
        <f t="shared" si="5"/>
        <v>0</v>
      </c>
      <c r="AE21" s="267">
        <f t="shared" si="6"/>
        <v>3</v>
      </c>
      <c r="AF21" s="272">
        <f>$W21</f>
        <v>0</v>
      </c>
      <c r="AG21" s="268">
        <f t="shared" si="7"/>
        <v>0</v>
      </c>
    </row>
    <row r="22" spans="1:33" s="139" customFormat="1" ht="15" customHeight="1">
      <c r="A22" s="135"/>
      <c r="B22" s="196" t="s">
        <v>90</v>
      </c>
      <c r="C22" s="197" t="s">
        <v>61</v>
      </c>
      <c r="D22" s="197" t="s">
        <v>71</v>
      </c>
      <c r="E22" s="197" t="s">
        <v>72</v>
      </c>
      <c r="F22" s="198" t="s">
        <v>86</v>
      </c>
      <c r="G22" s="204" t="s">
        <v>39</v>
      </c>
      <c r="H22" s="198" t="s">
        <v>321</v>
      </c>
      <c r="I22" s="204" t="s">
        <v>41</v>
      </c>
      <c r="J22" s="205" t="s">
        <v>57</v>
      </c>
      <c r="K22" s="205" t="s">
        <v>75</v>
      </c>
      <c r="L22" s="128" t="s">
        <v>44</v>
      </c>
      <c r="M22" s="128" t="s">
        <v>79</v>
      </c>
      <c r="N22" s="128" t="s">
        <v>46</v>
      </c>
      <c r="O22" s="140" t="s">
        <v>77</v>
      </c>
      <c r="P22" s="130" t="str">
        <f t="shared" si="2"/>
        <v>HEK-IS-CS-VS-WLM-Bronze-DR1</v>
      </c>
      <c r="Q22" s="101"/>
      <c r="R22" s="256">
        <v>1</v>
      </c>
      <c r="S22" s="131">
        <v>1</v>
      </c>
      <c r="T22" s="141" t="s">
        <v>59</v>
      </c>
      <c r="U22" s="142">
        <v>60</v>
      </c>
      <c r="V22" s="141">
        <v>0</v>
      </c>
      <c r="W22" s="312">
        <f>'Betriebsleistungen BARMER'!W22</f>
        <v>0</v>
      </c>
      <c r="X22" s="118" t="s">
        <v>48</v>
      </c>
      <c r="Y22" s="258">
        <f t="shared" si="3"/>
        <v>0</v>
      </c>
      <c r="Z22" s="24"/>
      <c r="AA22" s="267">
        <f t="shared" si="4"/>
        <v>1</v>
      </c>
      <c r="AB22" s="272">
        <f>'Betriebsleistungen BARMER'!AB22</f>
        <v>0</v>
      </c>
      <c r="AC22" s="268">
        <f t="shared" si="5"/>
        <v>0</v>
      </c>
      <c r="AE22" s="267">
        <f t="shared" si="6"/>
        <v>1</v>
      </c>
      <c r="AF22" s="272">
        <f>'Betriebsleistungen BARMER'!AF22</f>
        <v>0</v>
      </c>
      <c r="AG22" s="268">
        <f t="shared" si="7"/>
        <v>0</v>
      </c>
    </row>
    <row r="23" spans="1:33" s="139" customFormat="1" ht="15" customHeight="1">
      <c r="B23" s="196" t="s">
        <v>91</v>
      </c>
      <c r="C23" s="206" t="s">
        <v>61</v>
      </c>
      <c r="D23" s="206" t="s">
        <v>71</v>
      </c>
      <c r="E23" s="197" t="s">
        <v>72</v>
      </c>
      <c r="F23" s="199" t="s">
        <v>86</v>
      </c>
      <c r="G23" s="200" t="s">
        <v>39</v>
      </c>
      <c r="H23" s="199" t="s">
        <v>321</v>
      </c>
      <c r="I23" s="200" t="s">
        <v>41</v>
      </c>
      <c r="J23" s="201" t="s">
        <v>57</v>
      </c>
      <c r="K23" s="201" t="s">
        <v>75</v>
      </c>
      <c r="L23" s="140" t="s">
        <v>44</v>
      </c>
      <c r="M23" s="140" t="s">
        <v>79</v>
      </c>
      <c r="N23" s="140" t="s">
        <v>46</v>
      </c>
      <c r="O23" s="140" t="s">
        <v>80</v>
      </c>
      <c r="P23" s="130" t="str">
        <f t="shared" si="2"/>
        <v>HEK-IS-CS-VS-WLM-Bronze-DR2</v>
      </c>
      <c r="Q23" s="101"/>
      <c r="R23" s="256">
        <v>1</v>
      </c>
      <c r="S23" s="131">
        <v>1</v>
      </c>
      <c r="T23" s="141" t="s">
        <v>59</v>
      </c>
      <c r="U23" s="142">
        <v>60</v>
      </c>
      <c r="V23" s="141">
        <v>0</v>
      </c>
      <c r="W23" s="312">
        <f>'Betriebsleistungen BARMER'!W22</f>
        <v>0</v>
      </c>
      <c r="X23" s="118" t="s">
        <v>48</v>
      </c>
      <c r="Y23" s="258">
        <f t="shared" ref="Y23" si="10">R23*S23*U23*W23</f>
        <v>0</v>
      </c>
      <c r="Z23" s="24"/>
      <c r="AA23" s="267">
        <f t="shared" si="4"/>
        <v>1</v>
      </c>
      <c r="AB23" s="272">
        <f>'Betriebsleistungen BARMER'!AB22</f>
        <v>0</v>
      </c>
      <c r="AC23" s="268">
        <f t="shared" si="5"/>
        <v>0</v>
      </c>
      <c r="AE23" s="267">
        <f t="shared" si="6"/>
        <v>1</v>
      </c>
      <c r="AF23" s="272">
        <f>'Betriebsleistungen BARMER'!AF22</f>
        <v>0</v>
      </c>
      <c r="AG23" s="268">
        <f t="shared" si="7"/>
        <v>0</v>
      </c>
    </row>
    <row r="24" spans="1:33" s="139" customFormat="1" ht="15" customHeight="1">
      <c r="B24" s="196" t="s">
        <v>92</v>
      </c>
      <c r="C24" s="206" t="s">
        <v>61</v>
      </c>
      <c r="D24" s="206" t="s">
        <v>71</v>
      </c>
      <c r="E24" s="197" t="s">
        <v>72</v>
      </c>
      <c r="F24" s="199" t="s">
        <v>86</v>
      </c>
      <c r="G24" s="200" t="s">
        <v>39</v>
      </c>
      <c r="H24" s="199" t="s">
        <v>321</v>
      </c>
      <c r="I24" s="200" t="s">
        <v>41</v>
      </c>
      <c r="J24" s="201" t="s">
        <v>57</v>
      </c>
      <c r="K24" s="201" t="s">
        <v>75</v>
      </c>
      <c r="L24" s="140" t="s">
        <v>44</v>
      </c>
      <c r="M24" s="140" t="s">
        <v>79</v>
      </c>
      <c r="N24" s="140" t="s">
        <v>46</v>
      </c>
      <c r="O24" s="140" t="s">
        <v>82</v>
      </c>
      <c r="P24" s="130" t="str">
        <f t="shared" ref="P24:P32" si="11">H24&amp;"-"&amp;M24&amp;"-"&amp;O24</f>
        <v>HEK-IS-CS-VS-WLM-Bronze-DR3</v>
      </c>
      <c r="Q24" s="101"/>
      <c r="R24" s="256">
        <v>1</v>
      </c>
      <c r="S24" s="131">
        <v>2</v>
      </c>
      <c r="T24" s="141" t="s">
        <v>59</v>
      </c>
      <c r="U24" s="142">
        <v>60</v>
      </c>
      <c r="V24" s="141">
        <v>0</v>
      </c>
      <c r="W24" s="273"/>
      <c r="X24" s="118" t="s">
        <v>48</v>
      </c>
      <c r="Y24" s="258">
        <f t="shared" si="3"/>
        <v>0</v>
      </c>
      <c r="Z24" s="24"/>
      <c r="AA24" s="267">
        <f t="shared" si="4"/>
        <v>2</v>
      </c>
      <c r="AB24" s="272">
        <f>$W24</f>
        <v>0</v>
      </c>
      <c r="AC24" s="268">
        <f t="shared" si="5"/>
        <v>0</v>
      </c>
      <c r="AE24" s="267">
        <f t="shared" si="6"/>
        <v>2</v>
      </c>
      <c r="AF24" s="272">
        <f>$W24</f>
        <v>0</v>
      </c>
      <c r="AG24" s="268">
        <f t="shared" si="7"/>
        <v>0</v>
      </c>
    </row>
    <row r="25" spans="1:33" s="139" customFormat="1" ht="15" customHeight="1">
      <c r="A25" s="135"/>
      <c r="B25" s="196" t="s">
        <v>93</v>
      </c>
      <c r="C25" s="197" t="s">
        <v>61</v>
      </c>
      <c r="D25" s="197" t="s">
        <v>71</v>
      </c>
      <c r="E25" s="197" t="s">
        <v>72</v>
      </c>
      <c r="F25" s="198" t="s">
        <v>86</v>
      </c>
      <c r="G25" s="204" t="s">
        <v>39</v>
      </c>
      <c r="H25" s="198" t="s">
        <v>321</v>
      </c>
      <c r="I25" s="204" t="s">
        <v>41</v>
      </c>
      <c r="J25" s="205" t="s">
        <v>57</v>
      </c>
      <c r="K25" s="205" t="s">
        <v>75</v>
      </c>
      <c r="L25" s="128" t="s">
        <v>44</v>
      </c>
      <c r="M25" s="128" t="s">
        <v>84</v>
      </c>
      <c r="N25" s="128" t="s">
        <v>46</v>
      </c>
      <c r="O25" s="140" t="s">
        <v>82</v>
      </c>
      <c r="P25" s="130" t="str">
        <f t="shared" si="11"/>
        <v>HEK-IS-CS-VS-WLM-Silber-DR3</v>
      </c>
      <c r="Q25" s="101"/>
      <c r="R25" s="256">
        <v>1</v>
      </c>
      <c r="S25" s="131">
        <v>8</v>
      </c>
      <c r="T25" s="141" t="s">
        <v>59</v>
      </c>
      <c r="U25" s="142">
        <v>60</v>
      </c>
      <c r="V25" s="141">
        <v>0</v>
      </c>
      <c r="W25" s="312">
        <f>'Betriebsleistungen BARMER'!W25</f>
        <v>0</v>
      </c>
      <c r="X25" s="118" t="s">
        <v>48</v>
      </c>
      <c r="Y25" s="258">
        <f t="shared" si="3"/>
        <v>0</v>
      </c>
      <c r="Z25" s="24"/>
      <c r="AA25" s="267">
        <f t="shared" si="4"/>
        <v>8</v>
      </c>
      <c r="AB25" s="272">
        <f>'Betriebsleistungen BARMER'!AB25</f>
        <v>0</v>
      </c>
      <c r="AC25" s="268">
        <f t="shared" si="5"/>
        <v>0</v>
      </c>
      <c r="AE25" s="267">
        <f t="shared" si="6"/>
        <v>8</v>
      </c>
      <c r="AF25" s="272">
        <f>'Betriebsleistungen BARMER'!AF25</f>
        <v>0</v>
      </c>
      <c r="AG25" s="268">
        <f t="shared" si="7"/>
        <v>0</v>
      </c>
    </row>
    <row r="26" spans="1:33" s="139" customFormat="1" ht="15" customHeight="1">
      <c r="A26" s="135"/>
      <c r="B26" s="208" t="s">
        <v>94</v>
      </c>
      <c r="C26" s="209" t="s">
        <v>322</v>
      </c>
      <c r="D26" s="210"/>
      <c r="E26" s="210"/>
      <c r="F26" s="211"/>
      <c r="G26" s="212"/>
      <c r="H26" s="211"/>
      <c r="I26" s="212"/>
      <c r="J26" s="213"/>
      <c r="K26" s="213"/>
      <c r="L26" s="143"/>
      <c r="M26" s="143"/>
      <c r="N26" s="143"/>
      <c r="O26" s="143"/>
      <c r="P26" s="144"/>
      <c r="Q26" s="101"/>
      <c r="R26" s="259"/>
      <c r="S26" s="145"/>
      <c r="T26" s="146"/>
      <c r="U26" s="147"/>
      <c r="V26" s="146"/>
      <c r="W26" s="308"/>
      <c r="X26" s="148"/>
      <c r="Y26" s="261"/>
      <c r="Z26" s="24"/>
      <c r="AA26" s="320"/>
      <c r="AB26" s="308"/>
      <c r="AC26" s="321"/>
      <c r="AD26" s="316"/>
      <c r="AE26" s="320"/>
      <c r="AF26" s="308"/>
      <c r="AG26" s="321"/>
    </row>
    <row r="27" spans="1:33" s="139" customFormat="1" ht="15" customHeight="1">
      <c r="A27" s="135"/>
      <c r="B27" s="208" t="s">
        <v>95</v>
      </c>
      <c r="C27" s="209" t="s">
        <v>322</v>
      </c>
      <c r="D27" s="210"/>
      <c r="E27" s="210"/>
      <c r="F27" s="211"/>
      <c r="G27" s="212"/>
      <c r="H27" s="211"/>
      <c r="I27" s="212"/>
      <c r="J27" s="213"/>
      <c r="K27" s="213"/>
      <c r="L27" s="143"/>
      <c r="M27" s="143"/>
      <c r="N27" s="143"/>
      <c r="O27" s="143"/>
      <c r="P27" s="144"/>
      <c r="Q27" s="101"/>
      <c r="R27" s="259"/>
      <c r="S27" s="145"/>
      <c r="T27" s="146"/>
      <c r="U27" s="147"/>
      <c r="V27" s="146"/>
      <c r="W27" s="308"/>
      <c r="X27" s="148"/>
      <c r="Y27" s="261"/>
      <c r="Z27" s="24"/>
      <c r="AA27" s="320"/>
      <c r="AB27" s="308"/>
      <c r="AC27" s="321"/>
      <c r="AD27" s="316"/>
      <c r="AE27" s="320"/>
      <c r="AF27" s="308"/>
      <c r="AG27" s="321"/>
    </row>
    <row r="28" spans="1:33" s="139" customFormat="1" ht="15" customHeight="1">
      <c r="A28" s="135"/>
      <c r="B28" s="196" t="s">
        <v>96</v>
      </c>
      <c r="C28" s="364" t="s">
        <v>61</v>
      </c>
      <c r="D28" s="364" t="s">
        <v>71</v>
      </c>
      <c r="E28" s="364" t="s">
        <v>72</v>
      </c>
      <c r="F28" s="365" t="s">
        <v>86</v>
      </c>
      <c r="G28" s="367" t="s">
        <v>39</v>
      </c>
      <c r="H28" s="365" t="s">
        <v>321</v>
      </c>
      <c r="I28" s="200" t="s">
        <v>39</v>
      </c>
      <c r="J28" s="353" t="s">
        <v>57</v>
      </c>
      <c r="K28" s="353" t="s">
        <v>75</v>
      </c>
      <c r="L28" s="351" t="s">
        <v>44</v>
      </c>
      <c r="M28" s="140" t="s">
        <v>84</v>
      </c>
      <c r="N28" s="392" t="s">
        <v>46</v>
      </c>
      <c r="O28" s="140" t="s">
        <v>97</v>
      </c>
      <c r="P28" s="130" t="str">
        <f t="shared" si="11"/>
        <v>HEK-IS-CS-VS-WLM-Silber-DR4</v>
      </c>
      <c r="Q28" s="101"/>
      <c r="R28" s="256">
        <v>0.6</v>
      </c>
      <c r="S28" s="393">
        <v>8</v>
      </c>
      <c r="T28" s="375" t="s">
        <v>59</v>
      </c>
      <c r="U28" s="375">
        <v>60</v>
      </c>
      <c r="V28" s="375">
        <v>0</v>
      </c>
      <c r="W28" s="312">
        <f>'Betriebsleistungen BARMER'!W28</f>
        <v>0</v>
      </c>
      <c r="X28" s="118" t="s">
        <v>48</v>
      </c>
      <c r="Y28" s="258">
        <f t="shared" si="3"/>
        <v>0</v>
      </c>
      <c r="Z28" s="24"/>
      <c r="AA28" s="377">
        <f t="shared" si="4"/>
        <v>8</v>
      </c>
      <c r="AB28" s="272">
        <f>'Betriebsleistungen BARMER'!AB28</f>
        <v>0</v>
      </c>
      <c r="AC28" s="268">
        <f t="shared" ref="AC28:AC32" si="12">AA28*AB28*12</f>
        <v>0</v>
      </c>
      <c r="AE28" s="377">
        <f t="shared" si="6"/>
        <v>8</v>
      </c>
      <c r="AF28" s="272">
        <f>'Betriebsleistungen BARMER'!AF28</f>
        <v>0</v>
      </c>
      <c r="AG28" s="268">
        <f t="shared" ref="AG28:AG32" si="13">AE28*AF28*12</f>
        <v>0</v>
      </c>
    </row>
    <row r="29" spans="1:33" s="139" customFormat="1" ht="15" customHeight="1">
      <c r="A29" s="135"/>
      <c r="B29" s="196" t="s">
        <v>98</v>
      </c>
      <c r="C29" s="357"/>
      <c r="D29" s="357"/>
      <c r="E29" s="357"/>
      <c r="F29" s="366"/>
      <c r="G29" s="368"/>
      <c r="H29" s="366"/>
      <c r="I29" s="204" t="s">
        <v>39</v>
      </c>
      <c r="J29" s="354"/>
      <c r="K29" s="354"/>
      <c r="L29" s="352"/>
      <c r="M29" s="140" t="s">
        <v>99</v>
      </c>
      <c r="N29" s="385"/>
      <c r="O29" s="140" t="s">
        <v>97</v>
      </c>
      <c r="P29" s="138" t="str">
        <f>H28&amp;"-"&amp;M29&amp;"-"&amp;O29</f>
        <v>HEK-IS-CS-VS-WLM-Gold-DR4</v>
      </c>
      <c r="Q29" s="101"/>
      <c r="R29" s="256">
        <v>0.4</v>
      </c>
      <c r="S29" s="388"/>
      <c r="T29" s="376"/>
      <c r="U29" s="376"/>
      <c r="V29" s="376"/>
      <c r="W29" s="312">
        <f>'Betriebsleistungen BARMER'!W29</f>
        <v>0</v>
      </c>
      <c r="X29" s="118" t="s">
        <v>48</v>
      </c>
      <c r="Y29" s="258">
        <f>R29*S28*U28*W29</f>
        <v>0</v>
      </c>
      <c r="Z29" s="24"/>
      <c r="AA29" s="378"/>
      <c r="AB29" s="272">
        <f>'Betriebsleistungen BARMER'!AB29</f>
        <v>0</v>
      </c>
      <c r="AC29" s="268">
        <f>AA28*AB29*12</f>
        <v>0</v>
      </c>
      <c r="AE29" s="378"/>
      <c r="AF29" s="272">
        <f>'Betriebsleistungen BARMER'!AF29</f>
        <v>0</v>
      </c>
      <c r="AG29" s="268">
        <f>AE28*AF29*12</f>
        <v>0</v>
      </c>
    </row>
    <row r="30" spans="1:33" s="139" customFormat="1" ht="15" customHeight="1">
      <c r="A30" s="135"/>
      <c r="B30" s="196" t="s">
        <v>100</v>
      </c>
      <c r="C30" s="197" t="s">
        <v>61</v>
      </c>
      <c r="D30" s="197" t="s">
        <v>71</v>
      </c>
      <c r="E30" s="197" t="s">
        <v>72</v>
      </c>
      <c r="F30" s="198" t="s">
        <v>101</v>
      </c>
      <c r="G30" s="204" t="s">
        <v>39</v>
      </c>
      <c r="H30" s="198" t="s">
        <v>323</v>
      </c>
      <c r="I30" s="204" t="s">
        <v>41</v>
      </c>
      <c r="J30" s="201" t="s">
        <v>57</v>
      </c>
      <c r="K30" s="201" t="s">
        <v>75</v>
      </c>
      <c r="L30" s="140" t="s">
        <v>44</v>
      </c>
      <c r="M30" s="140" t="s">
        <v>76</v>
      </c>
      <c r="N30" s="128" t="s">
        <v>46</v>
      </c>
      <c r="O30" s="140" t="s">
        <v>77</v>
      </c>
      <c r="P30" s="138" t="str">
        <f t="shared" si="11"/>
        <v>HEK-IS-CS-VS-WLL-Basis-DR1</v>
      </c>
      <c r="Q30" s="101"/>
      <c r="R30" s="256">
        <v>1</v>
      </c>
      <c r="S30" s="131">
        <v>5</v>
      </c>
      <c r="T30" s="141" t="s">
        <v>59</v>
      </c>
      <c r="U30" s="142">
        <v>60</v>
      </c>
      <c r="V30" s="141">
        <v>0</v>
      </c>
      <c r="W30" s="312">
        <f>'Betriebsleistungen BARMER'!W29</f>
        <v>0</v>
      </c>
      <c r="X30" s="118" t="s">
        <v>48</v>
      </c>
      <c r="Y30" s="258">
        <f t="shared" ref="Y30" si="14">R30*S30*U30*W30</f>
        <v>0</v>
      </c>
      <c r="Z30" s="24"/>
      <c r="AA30" s="267">
        <f t="shared" si="4"/>
        <v>5</v>
      </c>
      <c r="AB30" s="272">
        <f>'Betriebsleistungen BARMER'!AB29</f>
        <v>0</v>
      </c>
      <c r="AC30" s="268">
        <f t="shared" si="12"/>
        <v>0</v>
      </c>
      <c r="AE30" s="267">
        <f t="shared" si="6"/>
        <v>5</v>
      </c>
      <c r="AF30" s="272">
        <f>'Betriebsleistungen BARMER'!AF29</f>
        <v>0</v>
      </c>
      <c r="AG30" s="268">
        <f t="shared" si="13"/>
        <v>0</v>
      </c>
    </row>
    <row r="31" spans="1:33" s="139" customFormat="1" ht="15" customHeight="1">
      <c r="A31" s="135"/>
      <c r="B31" s="196" t="s">
        <v>103</v>
      </c>
      <c r="C31" s="197" t="s">
        <v>61</v>
      </c>
      <c r="D31" s="197" t="s">
        <v>71</v>
      </c>
      <c r="E31" s="197" t="s">
        <v>72</v>
      </c>
      <c r="F31" s="198" t="s">
        <v>101</v>
      </c>
      <c r="G31" s="204" t="s">
        <v>39</v>
      </c>
      <c r="H31" s="198" t="s">
        <v>323</v>
      </c>
      <c r="I31" s="204" t="s">
        <v>41</v>
      </c>
      <c r="J31" s="201" t="s">
        <v>57</v>
      </c>
      <c r="K31" s="201" t="s">
        <v>75</v>
      </c>
      <c r="L31" s="140" t="s">
        <v>44</v>
      </c>
      <c r="M31" s="140" t="s">
        <v>76</v>
      </c>
      <c r="N31" s="128" t="s">
        <v>46</v>
      </c>
      <c r="O31" s="140" t="s">
        <v>80</v>
      </c>
      <c r="P31" s="138" t="str">
        <f t="shared" si="11"/>
        <v>HEK-IS-CS-VS-WLL-Basis-DR2</v>
      </c>
      <c r="Q31" s="101"/>
      <c r="R31" s="256">
        <v>1</v>
      </c>
      <c r="S31" s="131">
        <v>2</v>
      </c>
      <c r="T31" s="141" t="s">
        <v>59</v>
      </c>
      <c r="U31" s="142">
        <v>60</v>
      </c>
      <c r="V31" s="141">
        <v>0</v>
      </c>
      <c r="W31" s="273"/>
      <c r="X31" s="118" t="s">
        <v>48</v>
      </c>
      <c r="Y31" s="258">
        <f>R31*S31*U31*W31</f>
        <v>0</v>
      </c>
      <c r="Z31" s="24"/>
      <c r="AA31" s="267">
        <f t="shared" si="4"/>
        <v>2</v>
      </c>
      <c r="AB31" s="272">
        <f>$W31</f>
        <v>0</v>
      </c>
      <c r="AC31" s="268">
        <f t="shared" si="12"/>
        <v>0</v>
      </c>
      <c r="AE31" s="267">
        <f t="shared" si="6"/>
        <v>2</v>
      </c>
      <c r="AF31" s="272">
        <f>$W31</f>
        <v>0</v>
      </c>
      <c r="AG31" s="268">
        <f t="shared" si="13"/>
        <v>0</v>
      </c>
    </row>
    <row r="32" spans="1:33" s="139" customFormat="1" ht="15" customHeight="1">
      <c r="B32" s="196" t="s">
        <v>104</v>
      </c>
      <c r="C32" s="364" t="s">
        <v>61</v>
      </c>
      <c r="D32" s="364" t="s">
        <v>71</v>
      </c>
      <c r="E32" s="364" t="s">
        <v>72</v>
      </c>
      <c r="F32" s="365" t="s">
        <v>101</v>
      </c>
      <c r="G32" s="367" t="s">
        <v>39</v>
      </c>
      <c r="H32" s="365" t="s">
        <v>323</v>
      </c>
      <c r="I32" s="200" t="s">
        <v>39</v>
      </c>
      <c r="J32" s="353" t="s">
        <v>57</v>
      </c>
      <c r="K32" s="353" t="s">
        <v>75</v>
      </c>
      <c r="L32" s="351" t="s">
        <v>44</v>
      </c>
      <c r="M32" s="140" t="s">
        <v>79</v>
      </c>
      <c r="N32" s="351" t="s">
        <v>46</v>
      </c>
      <c r="O32" s="140" t="s">
        <v>77</v>
      </c>
      <c r="P32" s="130" t="str">
        <f t="shared" si="11"/>
        <v>HEK-IS-CS-VS-WLL-Bronze-DR1</v>
      </c>
      <c r="Q32" s="101"/>
      <c r="R32" s="256">
        <v>0.4</v>
      </c>
      <c r="S32" s="393">
        <v>1</v>
      </c>
      <c r="T32" s="375" t="s">
        <v>59</v>
      </c>
      <c r="U32" s="375">
        <v>60</v>
      </c>
      <c r="V32" s="375">
        <v>0</v>
      </c>
      <c r="W32" s="312">
        <f>'Betriebsleistungen BARMER'!W32</f>
        <v>0</v>
      </c>
      <c r="X32" s="118" t="s">
        <v>48</v>
      </c>
      <c r="Y32" s="258">
        <f t="shared" si="3"/>
        <v>0</v>
      </c>
      <c r="Z32" s="24"/>
      <c r="AA32" s="377">
        <f t="shared" si="4"/>
        <v>1</v>
      </c>
      <c r="AB32" s="272">
        <f>'Betriebsleistungen BARMER'!AB32</f>
        <v>0</v>
      </c>
      <c r="AC32" s="268">
        <f t="shared" si="12"/>
        <v>0</v>
      </c>
      <c r="AE32" s="377">
        <f t="shared" si="6"/>
        <v>1</v>
      </c>
      <c r="AF32" s="272">
        <f>'Betriebsleistungen BARMER'!AF32</f>
        <v>0</v>
      </c>
      <c r="AG32" s="268">
        <f t="shared" si="13"/>
        <v>0</v>
      </c>
    </row>
    <row r="33" spans="1:33" s="139" customFormat="1" ht="15" customHeight="1">
      <c r="B33" s="196" t="s">
        <v>105</v>
      </c>
      <c r="C33" s="357" t="s">
        <v>61</v>
      </c>
      <c r="D33" s="357" t="s">
        <v>71</v>
      </c>
      <c r="E33" s="357" t="s">
        <v>72</v>
      </c>
      <c r="F33" s="366" t="s">
        <v>101</v>
      </c>
      <c r="G33" s="368" t="s">
        <v>39</v>
      </c>
      <c r="H33" s="366" t="s">
        <v>323</v>
      </c>
      <c r="I33" s="200" t="s">
        <v>39</v>
      </c>
      <c r="J33" s="354" t="s">
        <v>57</v>
      </c>
      <c r="K33" s="354" t="s">
        <v>75</v>
      </c>
      <c r="L33" s="352" t="s">
        <v>44</v>
      </c>
      <c r="M33" s="140" t="s">
        <v>79</v>
      </c>
      <c r="N33" s="352"/>
      <c r="O33" s="140" t="s">
        <v>80</v>
      </c>
      <c r="P33" s="130" t="str">
        <f>H32&amp;"-"&amp;M33&amp;"-"&amp;O33</f>
        <v>HEK-IS-CS-VS-WLL-Bronze-DR2</v>
      </c>
      <c r="Q33" s="101"/>
      <c r="R33" s="256">
        <v>0.6</v>
      </c>
      <c r="S33" s="388"/>
      <c r="T33" s="376" t="s">
        <v>59</v>
      </c>
      <c r="U33" s="376">
        <v>60</v>
      </c>
      <c r="V33" s="376">
        <v>0</v>
      </c>
      <c r="W33" s="312">
        <f>'Betriebsleistungen BARMER'!W33</f>
        <v>0</v>
      </c>
      <c r="X33" s="118" t="s">
        <v>48</v>
      </c>
      <c r="Y33" s="258">
        <f>R33*S32*U32*W33</f>
        <v>0</v>
      </c>
      <c r="Z33" s="24"/>
      <c r="AA33" s="378">
        <f t="shared" si="4"/>
        <v>0</v>
      </c>
      <c r="AB33" s="272">
        <f>'Betriebsleistungen BARMER'!AB33</f>
        <v>0</v>
      </c>
      <c r="AC33" s="268">
        <f>AA32*AB33*12</f>
        <v>0</v>
      </c>
      <c r="AE33" s="378"/>
      <c r="AF33" s="272">
        <f>'Betriebsleistungen BARMER'!AF33</f>
        <v>0</v>
      </c>
      <c r="AG33" s="268">
        <f>AE32*AF33*12</f>
        <v>0</v>
      </c>
    </row>
    <row r="34" spans="1:33" s="139" customFormat="1" ht="15" customHeight="1">
      <c r="A34" s="135"/>
      <c r="B34" s="208" t="s">
        <v>106</v>
      </c>
      <c r="C34" s="209" t="s">
        <v>322</v>
      </c>
      <c r="D34" s="210"/>
      <c r="E34" s="210"/>
      <c r="F34" s="211"/>
      <c r="G34" s="212"/>
      <c r="H34" s="211"/>
      <c r="I34" s="212"/>
      <c r="J34" s="213"/>
      <c r="K34" s="213"/>
      <c r="L34" s="143"/>
      <c r="M34" s="143"/>
      <c r="N34" s="143"/>
      <c r="O34" s="143"/>
      <c r="P34" s="144"/>
      <c r="Q34" s="101"/>
      <c r="R34" s="259"/>
      <c r="S34" s="145"/>
      <c r="T34" s="146"/>
      <c r="U34" s="147"/>
      <c r="V34" s="146"/>
      <c r="W34" s="308"/>
      <c r="X34" s="148"/>
      <c r="Y34" s="261"/>
      <c r="Z34" s="24"/>
      <c r="AA34" s="320"/>
      <c r="AB34" s="308"/>
      <c r="AC34" s="321"/>
      <c r="AD34" s="316"/>
      <c r="AE34" s="320"/>
      <c r="AF34" s="308"/>
      <c r="AG34" s="321"/>
    </row>
    <row r="35" spans="1:33" s="139" customFormat="1" ht="15" customHeight="1">
      <c r="A35" s="135"/>
      <c r="B35" s="208" t="s">
        <v>107</v>
      </c>
      <c r="C35" s="209" t="s">
        <v>322</v>
      </c>
      <c r="D35" s="210"/>
      <c r="E35" s="210"/>
      <c r="F35" s="211"/>
      <c r="G35" s="212"/>
      <c r="H35" s="211"/>
      <c r="I35" s="212"/>
      <c r="J35" s="213"/>
      <c r="K35" s="213"/>
      <c r="L35" s="143"/>
      <c r="M35" s="143"/>
      <c r="N35" s="143"/>
      <c r="O35" s="143"/>
      <c r="P35" s="144"/>
      <c r="Q35" s="101"/>
      <c r="R35" s="259"/>
      <c r="S35" s="145"/>
      <c r="T35" s="146"/>
      <c r="U35" s="147"/>
      <c r="V35" s="146"/>
      <c r="W35" s="308"/>
      <c r="X35" s="148"/>
      <c r="Y35" s="261"/>
      <c r="Z35" s="24"/>
      <c r="AA35" s="320"/>
      <c r="AB35" s="308"/>
      <c r="AC35" s="321"/>
      <c r="AD35" s="316"/>
      <c r="AE35" s="320"/>
      <c r="AF35" s="308"/>
      <c r="AG35" s="321"/>
    </row>
    <row r="36" spans="1:33" s="139" customFormat="1" ht="15" customHeight="1">
      <c r="A36" s="135"/>
      <c r="B36" s="196" t="s">
        <v>108</v>
      </c>
      <c r="C36" s="197" t="s">
        <v>61</v>
      </c>
      <c r="D36" s="197" t="s">
        <v>71</v>
      </c>
      <c r="E36" s="197" t="s">
        <v>72</v>
      </c>
      <c r="F36" s="198" t="s">
        <v>101</v>
      </c>
      <c r="G36" s="204" t="s">
        <v>39</v>
      </c>
      <c r="H36" s="198" t="s">
        <v>323</v>
      </c>
      <c r="I36" s="204" t="s">
        <v>41</v>
      </c>
      <c r="J36" s="201" t="s">
        <v>57</v>
      </c>
      <c r="K36" s="201" t="s">
        <v>75</v>
      </c>
      <c r="L36" s="140" t="s">
        <v>44</v>
      </c>
      <c r="M36" s="140" t="s">
        <v>84</v>
      </c>
      <c r="N36" s="128" t="s">
        <v>46</v>
      </c>
      <c r="O36" s="140" t="s">
        <v>82</v>
      </c>
      <c r="P36" s="130" t="str">
        <f t="shared" ref="P36" si="15">H36&amp;"-"&amp;M36&amp;"-"&amp;O36</f>
        <v>HEK-IS-CS-VS-WLL-Silber-DR3</v>
      </c>
      <c r="Q36" s="101"/>
      <c r="R36" s="256">
        <v>1</v>
      </c>
      <c r="S36" s="131">
        <v>6</v>
      </c>
      <c r="T36" s="141" t="s">
        <v>59</v>
      </c>
      <c r="U36" s="142">
        <v>60</v>
      </c>
      <c r="V36" s="141">
        <v>0</v>
      </c>
      <c r="W36" s="312">
        <f>'Betriebsleistungen BARMER'!W35</f>
        <v>0</v>
      </c>
      <c r="X36" s="118" t="s">
        <v>48</v>
      </c>
      <c r="Y36" s="258">
        <f t="shared" ref="Y36" si="16">R36*S36*U36*W36</f>
        <v>0</v>
      </c>
      <c r="Z36" s="24"/>
      <c r="AA36" s="267">
        <f t="shared" si="4"/>
        <v>6</v>
      </c>
      <c r="AB36" s="272">
        <f>'Betriebsleistungen BARMER'!AB35</f>
        <v>0</v>
      </c>
      <c r="AC36" s="268">
        <f t="shared" ref="AC36:AC64" si="17">AA36*AB36*12</f>
        <v>0</v>
      </c>
      <c r="AE36" s="267">
        <f t="shared" si="6"/>
        <v>6</v>
      </c>
      <c r="AF36" s="272">
        <f>'Betriebsleistungen BARMER'!AF35</f>
        <v>0</v>
      </c>
      <c r="AG36" s="268">
        <f t="shared" ref="AG36:AG64" si="18">AE36*AF36*12</f>
        <v>0</v>
      </c>
    </row>
    <row r="37" spans="1:33" s="139" customFormat="1" ht="15" customHeight="1">
      <c r="A37" s="135"/>
      <c r="B37" s="196" t="s">
        <v>109</v>
      </c>
      <c r="C37" s="364" t="s">
        <v>61</v>
      </c>
      <c r="D37" s="364" t="s">
        <v>71</v>
      </c>
      <c r="E37" s="364" t="s">
        <v>72</v>
      </c>
      <c r="F37" s="365" t="s">
        <v>101</v>
      </c>
      <c r="G37" s="367" t="s">
        <v>39</v>
      </c>
      <c r="H37" s="365" t="s">
        <v>323</v>
      </c>
      <c r="I37" s="204" t="s">
        <v>39</v>
      </c>
      <c r="J37" s="353" t="s">
        <v>57</v>
      </c>
      <c r="K37" s="353" t="s">
        <v>75</v>
      </c>
      <c r="L37" s="351" t="s">
        <v>44</v>
      </c>
      <c r="M37" s="140" t="s">
        <v>84</v>
      </c>
      <c r="N37" s="392" t="s">
        <v>46</v>
      </c>
      <c r="O37" s="140" t="s">
        <v>97</v>
      </c>
      <c r="P37" s="130" t="str">
        <f t="shared" ref="P37:P48" si="19">H37&amp;"-"&amp;M37&amp;"-"&amp;O37</f>
        <v>HEK-IS-CS-VS-WLL-Silber-DR4</v>
      </c>
      <c r="Q37" s="101"/>
      <c r="R37" s="256">
        <v>0.6</v>
      </c>
      <c r="S37" s="393">
        <v>7</v>
      </c>
      <c r="T37" s="375" t="s">
        <v>59</v>
      </c>
      <c r="U37" s="375">
        <v>60</v>
      </c>
      <c r="V37" s="375">
        <v>0</v>
      </c>
      <c r="W37" s="273"/>
      <c r="X37" s="118" t="s">
        <v>48</v>
      </c>
      <c r="Y37" s="258">
        <f t="shared" si="3"/>
        <v>0</v>
      </c>
      <c r="Z37" s="24"/>
      <c r="AA37" s="377">
        <f t="shared" si="4"/>
        <v>7</v>
      </c>
      <c r="AB37" s="272">
        <f>$W37</f>
        <v>0</v>
      </c>
      <c r="AC37" s="268">
        <f t="shared" si="17"/>
        <v>0</v>
      </c>
      <c r="AE37" s="377">
        <f t="shared" si="6"/>
        <v>7</v>
      </c>
      <c r="AF37" s="272">
        <f>$W37</f>
        <v>0</v>
      </c>
      <c r="AG37" s="268">
        <f t="shared" si="18"/>
        <v>0</v>
      </c>
    </row>
    <row r="38" spans="1:33" s="139" customFormat="1" ht="15" customHeight="1">
      <c r="A38" s="135"/>
      <c r="B38" s="196" t="s">
        <v>110</v>
      </c>
      <c r="C38" s="357" t="s">
        <v>61</v>
      </c>
      <c r="D38" s="357" t="s">
        <v>71</v>
      </c>
      <c r="E38" s="357" t="s">
        <v>72</v>
      </c>
      <c r="F38" s="366" t="s">
        <v>101</v>
      </c>
      <c r="G38" s="368" t="s">
        <v>39</v>
      </c>
      <c r="H38" s="366" t="s">
        <v>323</v>
      </c>
      <c r="I38" s="200" t="s">
        <v>39</v>
      </c>
      <c r="J38" s="354" t="s">
        <v>57</v>
      </c>
      <c r="K38" s="354" t="s">
        <v>75</v>
      </c>
      <c r="L38" s="352" t="s">
        <v>44</v>
      </c>
      <c r="M38" s="140" t="s">
        <v>99</v>
      </c>
      <c r="N38" s="385"/>
      <c r="O38" s="140" t="s">
        <v>97</v>
      </c>
      <c r="P38" s="130" t="str">
        <f>H37&amp;"-"&amp;M38&amp;"-"&amp;O38</f>
        <v>HEK-IS-CS-VS-WLL-Gold-DR4</v>
      </c>
      <c r="Q38" s="101"/>
      <c r="R38" s="256">
        <v>0.4</v>
      </c>
      <c r="S38" s="388"/>
      <c r="T38" s="376" t="s">
        <v>59</v>
      </c>
      <c r="U38" s="376">
        <v>60</v>
      </c>
      <c r="V38" s="376">
        <v>0</v>
      </c>
      <c r="W38" s="312">
        <f>'Betriebsleistungen BARMER'!W38</f>
        <v>0</v>
      </c>
      <c r="X38" s="118" t="s">
        <v>48</v>
      </c>
      <c r="Y38" s="258">
        <f>R38*S37*U37*W38</f>
        <v>0</v>
      </c>
      <c r="Z38" s="24"/>
      <c r="AA38" s="378">
        <f t="shared" si="4"/>
        <v>0</v>
      </c>
      <c r="AB38" s="272">
        <f>'Betriebsleistungen BARMER'!AB38</f>
        <v>0</v>
      </c>
      <c r="AC38" s="268">
        <f>AA37*AB38*12</f>
        <v>0</v>
      </c>
      <c r="AE38" s="378"/>
      <c r="AF38" s="272">
        <f>'Betriebsleistungen BARMER'!AF38</f>
        <v>0</v>
      </c>
      <c r="AG38" s="268">
        <f>AE37*AF38*12</f>
        <v>0</v>
      </c>
    </row>
    <row r="39" spans="1:33" s="139" customFormat="1" ht="15" customHeight="1">
      <c r="A39" s="135"/>
      <c r="B39" s="196" t="s">
        <v>111</v>
      </c>
      <c r="C39" s="364" t="s">
        <v>61</v>
      </c>
      <c r="D39" s="364" t="s">
        <v>71</v>
      </c>
      <c r="E39" s="364" t="s">
        <v>72</v>
      </c>
      <c r="F39" s="365" t="s">
        <v>112</v>
      </c>
      <c r="G39" s="367" t="s">
        <v>39</v>
      </c>
      <c r="H39" s="365" t="s">
        <v>324</v>
      </c>
      <c r="I39" s="204" t="s">
        <v>39</v>
      </c>
      <c r="J39" s="353" t="s">
        <v>57</v>
      </c>
      <c r="K39" s="353" t="s">
        <v>75</v>
      </c>
      <c r="L39" s="351" t="s">
        <v>44</v>
      </c>
      <c r="M39" s="140" t="s">
        <v>76</v>
      </c>
      <c r="N39" s="392" t="s">
        <v>46</v>
      </c>
      <c r="O39" s="140" t="s">
        <v>77</v>
      </c>
      <c r="P39" s="130" t="str">
        <f t="shared" si="19"/>
        <v>HEK-IS-CS-VS-WXL-Basis-DR1</v>
      </c>
      <c r="Q39" s="101"/>
      <c r="R39" s="256">
        <v>0.6</v>
      </c>
      <c r="S39" s="393">
        <v>5</v>
      </c>
      <c r="T39" s="375" t="s">
        <v>59</v>
      </c>
      <c r="U39" s="375">
        <v>60</v>
      </c>
      <c r="V39" s="375">
        <v>0</v>
      </c>
      <c r="W39" s="312">
        <f>'Betriebsleistungen BARMER'!W39</f>
        <v>0</v>
      </c>
      <c r="X39" s="118" t="s">
        <v>48</v>
      </c>
      <c r="Y39" s="258">
        <f>R39*S39*U39*W39</f>
        <v>0</v>
      </c>
      <c r="Z39" s="24"/>
      <c r="AA39" s="377">
        <f t="shared" si="4"/>
        <v>5</v>
      </c>
      <c r="AB39" s="272">
        <f>'Betriebsleistungen BARMER'!AB39</f>
        <v>0</v>
      </c>
      <c r="AC39" s="268">
        <f t="shared" si="17"/>
        <v>0</v>
      </c>
      <c r="AE39" s="377">
        <f t="shared" si="6"/>
        <v>5</v>
      </c>
      <c r="AF39" s="272">
        <f>'Betriebsleistungen BARMER'!AF39</f>
        <v>0</v>
      </c>
      <c r="AG39" s="268">
        <f t="shared" si="18"/>
        <v>0</v>
      </c>
    </row>
    <row r="40" spans="1:33" s="139" customFormat="1" ht="15" customHeight="1">
      <c r="A40" s="135"/>
      <c r="B40" s="196" t="s">
        <v>114</v>
      </c>
      <c r="C40" s="357" t="s">
        <v>61</v>
      </c>
      <c r="D40" s="357" t="s">
        <v>71</v>
      </c>
      <c r="E40" s="357" t="s">
        <v>72</v>
      </c>
      <c r="F40" s="366" t="s">
        <v>112</v>
      </c>
      <c r="G40" s="368" t="s">
        <v>39</v>
      </c>
      <c r="H40" s="366" t="s">
        <v>324</v>
      </c>
      <c r="I40" s="204" t="s">
        <v>39</v>
      </c>
      <c r="J40" s="354" t="s">
        <v>57</v>
      </c>
      <c r="K40" s="354" t="s">
        <v>75</v>
      </c>
      <c r="L40" s="352" t="s">
        <v>44</v>
      </c>
      <c r="M40" s="140" t="s">
        <v>79</v>
      </c>
      <c r="N40" s="385" t="s">
        <v>46</v>
      </c>
      <c r="O40" s="140" t="s">
        <v>80</v>
      </c>
      <c r="P40" s="130" t="str">
        <f>H39&amp;"-"&amp;M40&amp;"-"&amp;O40</f>
        <v>HEK-IS-CS-VS-WXL-Bronze-DR2</v>
      </c>
      <c r="Q40" s="101"/>
      <c r="R40" s="256">
        <v>0.4</v>
      </c>
      <c r="S40" s="388"/>
      <c r="T40" s="376" t="s">
        <v>59</v>
      </c>
      <c r="U40" s="376">
        <v>60</v>
      </c>
      <c r="V40" s="376">
        <v>0</v>
      </c>
      <c r="W40" s="312">
        <f>'Betriebsleistungen BARMER'!W40</f>
        <v>0</v>
      </c>
      <c r="X40" s="118" t="s">
        <v>48</v>
      </c>
      <c r="Y40" s="258">
        <f>R40*S39*U39*W40</f>
        <v>0</v>
      </c>
      <c r="Z40" s="24"/>
      <c r="AA40" s="378"/>
      <c r="AB40" s="272">
        <f>'Betriebsleistungen BARMER'!AB40</f>
        <v>0</v>
      </c>
      <c r="AC40" s="268">
        <f>AA39*AB40*12</f>
        <v>0</v>
      </c>
      <c r="AE40" s="378"/>
      <c r="AF40" s="272">
        <f>'Betriebsleistungen BARMER'!AF40</f>
        <v>0</v>
      </c>
      <c r="AG40" s="268">
        <f>AE39*AF40*12</f>
        <v>0</v>
      </c>
    </row>
    <row r="41" spans="1:33" s="139" customFormat="1" ht="15" customHeight="1">
      <c r="A41" s="135"/>
      <c r="B41" s="208" t="s">
        <v>115</v>
      </c>
      <c r="C41" s="209" t="s">
        <v>322</v>
      </c>
      <c r="D41" s="210"/>
      <c r="E41" s="210"/>
      <c r="F41" s="211"/>
      <c r="G41" s="212"/>
      <c r="H41" s="211"/>
      <c r="I41" s="212"/>
      <c r="J41" s="213"/>
      <c r="K41" s="213"/>
      <c r="L41" s="143"/>
      <c r="M41" s="143"/>
      <c r="N41" s="143"/>
      <c r="O41" s="143"/>
      <c r="P41" s="144"/>
      <c r="Q41" s="101"/>
      <c r="R41" s="259"/>
      <c r="S41" s="145"/>
      <c r="T41" s="146"/>
      <c r="U41" s="147"/>
      <c r="V41" s="146"/>
      <c r="W41" s="308"/>
      <c r="X41" s="148"/>
      <c r="Y41" s="261"/>
      <c r="Z41" s="24"/>
      <c r="AA41" s="320"/>
      <c r="AB41" s="308"/>
      <c r="AC41" s="321"/>
      <c r="AD41" s="316"/>
      <c r="AE41" s="320"/>
      <c r="AF41" s="308"/>
      <c r="AG41" s="321"/>
    </row>
    <row r="42" spans="1:33" s="139" customFormat="1" ht="15" customHeight="1">
      <c r="A42" s="135"/>
      <c r="B42" s="196" t="s">
        <v>116</v>
      </c>
      <c r="C42" s="197" t="s">
        <v>61</v>
      </c>
      <c r="D42" s="197" t="s">
        <v>71</v>
      </c>
      <c r="E42" s="197" t="s">
        <v>72</v>
      </c>
      <c r="F42" s="198" t="s">
        <v>112</v>
      </c>
      <c r="G42" s="204" t="s">
        <v>39</v>
      </c>
      <c r="H42" s="198" t="s">
        <v>324</v>
      </c>
      <c r="I42" s="204" t="s">
        <v>41</v>
      </c>
      <c r="J42" s="201" t="s">
        <v>57</v>
      </c>
      <c r="K42" s="201" t="s">
        <v>75</v>
      </c>
      <c r="L42" s="140" t="s">
        <v>44</v>
      </c>
      <c r="M42" s="140" t="s">
        <v>84</v>
      </c>
      <c r="N42" s="128" t="s">
        <v>46</v>
      </c>
      <c r="O42" s="140" t="s">
        <v>82</v>
      </c>
      <c r="P42" s="130" t="str">
        <f t="shared" si="19"/>
        <v>HEK-IS-CS-VS-WXL-Silber-DR3</v>
      </c>
      <c r="Q42" s="101"/>
      <c r="R42" s="256">
        <v>1</v>
      </c>
      <c r="S42" s="131">
        <v>8</v>
      </c>
      <c r="T42" s="141" t="s">
        <v>59</v>
      </c>
      <c r="U42" s="142">
        <v>60</v>
      </c>
      <c r="V42" s="141">
        <v>0</v>
      </c>
      <c r="W42" s="312">
        <f>'Betriebsleistungen BARMER'!W42</f>
        <v>0</v>
      </c>
      <c r="X42" s="118" t="s">
        <v>48</v>
      </c>
      <c r="Y42" s="258">
        <f t="shared" si="3"/>
        <v>0</v>
      </c>
      <c r="Z42" s="24"/>
      <c r="AA42" s="267">
        <f t="shared" si="4"/>
        <v>8</v>
      </c>
      <c r="AB42" s="272">
        <f>'Betriebsleistungen BARMER'!AB42</f>
        <v>0</v>
      </c>
      <c r="AC42" s="268">
        <f t="shared" si="17"/>
        <v>0</v>
      </c>
      <c r="AE42" s="267">
        <f t="shared" si="6"/>
        <v>8</v>
      </c>
      <c r="AF42" s="272">
        <f>'Betriebsleistungen BARMER'!AF42</f>
        <v>0</v>
      </c>
      <c r="AG42" s="268">
        <f t="shared" si="18"/>
        <v>0</v>
      </c>
    </row>
    <row r="43" spans="1:33" s="139" customFormat="1" ht="15" customHeight="1">
      <c r="A43" s="135"/>
      <c r="B43" s="196" t="s">
        <v>117</v>
      </c>
      <c r="C43" s="364" t="s">
        <v>61</v>
      </c>
      <c r="D43" s="364" t="s">
        <v>71</v>
      </c>
      <c r="E43" s="364" t="s">
        <v>72</v>
      </c>
      <c r="F43" s="365" t="s">
        <v>112</v>
      </c>
      <c r="G43" s="367" t="s">
        <v>39</v>
      </c>
      <c r="H43" s="365" t="s">
        <v>324</v>
      </c>
      <c r="I43" s="200" t="s">
        <v>39</v>
      </c>
      <c r="J43" s="353" t="s">
        <v>57</v>
      </c>
      <c r="K43" s="353" t="s">
        <v>75</v>
      </c>
      <c r="L43" s="351" t="s">
        <v>44</v>
      </c>
      <c r="M43" s="353" t="s">
        <v>84</v>
      </c>
      <c r="N43" s="392" t="s">
        <v>46</v>
      </c>
      <c r="O43" s="140" t="s">
        <v>97</v>
      </c>
      <c r="P43" s="130" t="str">
        <f t="shared" si="19"/>
        <v>HEK-IS-CS-VS-WXL-Silber-DR4</v>
      </c>
      <c r="Q43" s="101"/>
      <c r="R43" s="256">
        <v>0.6</v>
      </c>
      <c r="S43" s="393">
        <v>2</v>
      </c>
      <c r="T43" s="375" t="s">
        <v>59</v>
      </c>
      <c r="U43" s="375">
        <v>60</v>
      </c>
      <c r="V43" s="375">
        <v>0</v>
      </c>
      <c r="W43" s="312">
        <f>'Betriebsleistungen BARMER'!W43</f>
        <v>0</v>
      </c>
      <c r="X43" s="118" t="s">
        <v>48</v>
      </c>
      <c r="Y43" s="258">
        <f t="shared" si="3"/>
        <v>0</v>
      </c>
      <c r="Z43" s="24"/>
      <c r="AA43" s="377">
        <f t="shared" si="4"/>
        <v>2</v>
      </c>
      <c r="AB43" s="272">
        <f>'Betriebsleistungen BARMER'!AB43</f>
        <v>0</v>
      </c>
      <c r="AC43" s="268">
        <f t="shared" si="17"/>
        <v>0</v>
      </c>
      <c r="AE43" s="377">
        <f t="shared" si="6"/>
        <v>2</v>
      </c>
      <c r="AF43" s="272">
        <f>'Betriebsleistungen BARMER'!AF43</f>
        <v>0</v>
      </c>
      <c r="AG43" s="268">
        <f t="shared" si="18"/>
        <v>0</v>
      </c>
    </row>
    <row r="44" spans="1:33" s="139" customFormat="1" ht="15" customHeight="1">
      <c r="A44" s="135"/>
      <c r="B44" s="196" t="s">
        <v>118</v>
      </c>
      <c r="C44" s="357" t="s">
        <v>61</v>
      </c>
      <c r="D44" s="357" t="s">
        <v>71</v>
      </c>
      <c r="E44" s="357" t="s">
        <v>72</v>
      </c>
      <c r="F44" s="366" t="s">
        <v>112</v>
      </c>
      <c r="G44" s="368" t="s">
        <v>39</v>
      </c>
      <c r="H44" s="366" t="s">
        <v>324</v>
      </c>
      <c r="I44" s="204" t="s">
        <v>39</v>
      </c>
      <c r="J44" s="354" t="s">
        <v>57</v>
      </c>
      <c r="K44" s="354" t="s">
        <v>75</v>
      </c>
      <c r="L44" s="352" t="s">
        <v>44</v>
      </c>
      <c r="M44" s="354" t="s">
        <v>99</v>
      </c>
      <c r="N44" s="385"/>
      <c r="O44" s="140" t="s">
        <v>97</v>
      </c>
      <c r="P44" s="130" t="str">
        <f>H43&amp;"-"&amp;M44&amp;"-"&amp;O44</f>
        <v>HEK-IS-CS-VS-WXL-Gold-DR4</v>
      </c>
      <c r="Q44" s="101"/>
      <c r="R44" s="256">
        <v>0.4</v>
      </c>
      <c r="S44" s="388"/>
      <c r="T44" s="376" t="s">
        <v>59</v>
      </c>
      <c r="U44" s="376">
        <v>60</v>
      </c>
      <c r="V44" s="376"/>
      <c r="W44" s="312">
        <f>'Betriebsleistungen BARMER'!W44</f>
        <v>0</v>
      </c>
      <c r="X44" s="118" t="s">
        <v>48</v>
      </c>
      <c r="Y44" s="258">
        <f>R44*S43*U43*W44</f>
        <v>0</v>
      </c>
      <c r="Z44" s="24"/>
      <c r="AA44" s="378"/>
      <c r="AB44" s="272">
        <f>'Betriebsleistungen BARMER'!AB44</f>
        <v>0</v>
      </c>
      <c r="AC44" s="268">
        <f>AA43*AB44*12</f>
        <v>0</v>
      </c>
      <c r="AE44" s="378"/>
      <c r="AF44" s="272">
        <f>'Betriebsleistungen BARMER'!AF44</f>
        <v>0</v>
      </c>
      <c r="AG44" s="268">
        <f>AE43*AF44*12</f>
        <v>0</v>
      </c>
    </row>
    <row r="45" spans="1:33" s="139" customFormat="1" ht="15" customHeight="1">
      <c r="A45" s="135"/>
      <c r="B45" s="196" t="s">
        <v>119</v>
      </c>
      <c r="C45" s="364" t="s">
        <v>61</v>
      </c>
      <c r="D45" s="364" t="s">
        <v>71</v>
      </c>
      <c r="E45" s="364" t="s">
        <v>72</v>
      </c>
      <c r="F45" s="365" t="s">
        <v>120</v>
      </c>
      <c r="G45" s="367" t="s">
        <v>39</v>
      </c>
      <c r="H45" s="365" t="s">
        <v>325</v>
      </c>
      <c r="I45" s="204" t="s">
        <v>39</v>
      </c>
      <c r="J45" s="353" t="s">
        <v>57</v>
      </c>
      <c r="K45" s="353" t="s">
        <v>75</v>
      </c>
      <c r="L45" s="351" t="s">
        <v>44</v>
      </c>
      <c r="M45" s="353" t="s">
        <v>76</v>
      </c>
      <c r="N45" s="392" t="s">
        <v>46</v>
      </c>
      <c r="O45" s="140" t="s">
        <v>77</v>
      </c>
      <c r="P45" s="130" t="str">
        <f t="shared" si="19"/>
        <v>HEK-IS-CS-VS-WPL-Basis-DR1</v>
      </c>
      <c r="Q45" s="101"/>
      <c r="R45" s="256">
        <v>0.6</v>
      </c>
      <c r="S45" s="393">
        <v>2</v>
      </c>
      <c r="T45" s="375" t="s">
        <v>59</v>
      </c>
      <c r="U45" s="375">
        <v>60</v>
      </c>
      <c r="V45" s="375">
        <v>0</v>
      </c>
      <c r="W45" s="312">
        <f>'Betriebsleistungen BARMER'!W45</f>
        <v>0</v>
      </c>
      <c r="X45" s="118" t="s">
        <v>48</v>
      </c>
      <c r="Y45" s="258">
        <f t="shared" si="3"/>
        <v>0</v>
      </c>
      <c r="Z45" s="24"/>
      <c r="AA45" s="377">
        <f t="shared" si="4"/>
        <v>2</v>
      </c>
      <c r="AB45" s="272">
        <f>'Betriebsleistungen BARMER'!AB45</f>
        <v>0</v>
      </c>
      <c r="AC45" s="268">
        <f t="shared" si="17"/>
        <v>0</v>
      </c>
      <c r="AE45" s="377">
        <f t="shared" si="6"/>
        <v>2</v>
      </c>
      <c r="AF45" s="272">
        <f>'Betriebsleistungen BARMER'!AF45</f>
        <v>0</v>
      </c>
      <c r="AG45" s="268">
        <f t="shared" si="18"/>
        <v>0</v>
      </c>
    </row>
    <row r="46" spans="1:33" s="139" customFormat="1" ht="15" customHeight="1">
      <c r="A46" s="135"/>
      <c r="B46" s="196" t="s">
        <v>122</v>
      </c>
      <c r="C46" s="357" t="s">
        <v>61</v>
      </c>
      <c r="D46" s="357" t="s">
        <v>71</v>
      </c>
      <c r="E46" s="357" t="s">
        <v>72</v>
      </c>
      <c r="F46" s="366" t="s">
        <v>120</v>
      </c>
      <c r="G46" s="368" t="s">
        <v>39</v>
      </c>
      <c r="H46" s="366" t="s">
        <v>325</v>
      </c>
      <c r="I46" s="204" t="s">
        <v>39</v>
      </c>
      <c r="J46" s="354" t="s">
        <v>57</v>
      </c>
      <c r="K46" s="354" t="s">
        <v>75</v>
      </c>
      <c r="L46" s="352" t="s">
        <v>44</v>
      </c>
      <c r="M46" s="354" t="s">
        <v>79</v>
      </c>
      <c r="N46" s="385" t="s">
        <v>46</v>
      </c>
      <c r="O46" s="140" t="s">
        <v>80</v>
      </c>
      <c r="P46" s="130" t="str">
        <f>H45&amp;"-"&amp;M46&amp;"-"&amp;O46</f>
        <v>HEK-IS-CS-VS-WPL-Bronze-DR2</v>
      </c>
      <c r="Q46" s="101"/>
      <c r="R46" s="256">
        <v>0.4</v>
      </c>
      <c r="S46" s="388"/>
      <c r="T46" s="376" t="s">
        <v>59</v>
      </c>
      <c r="U46" s="376">
        <v>60</v>
      </c>
      <c r="V46" s="376">
        <v>0</v>
      </c>
      <c r="W46" s="312">
        <f>'Betriebsleistungen BARMER'!W46</f>
        <v>0</v>
      </c>
      <c r="X46" s="118" t="s">
        <v>48</v>
      </c>
      <c r="Y46" s="258">
        <f>R46*S45*U45*W46</f>
        <v>0</v>
      </c>
      <c r="Z46" s="24"/>
      <c r="AA46" s="378"/>
      <c r="AB46" s="272">
        <f>'Betriebsleistungen BARMER'!AB46</f>
        <v>0</v>
      </c>
      <c r="AC46" s="268">
        <f>AA45*AB46*12</f>
        <v>0</v>
      </c>
      <c r="AE46" s="378"/>
      <c r="AF46" s="272">
        <f>'Betriebsleistungen BARMER'!AF46</f>
        <v>0</v>
      </c>
      <c r="AG46" s="268">
        <f>AE45*AF46*12</f>
        <v>0</v>
      </c>
    </row>
    <row r="47" spans="1:33" s="139" customFormat="1" ht="15" customHeight="1">
      <c r="A47" s="135"/>
      <c r="B47" s="208" t="s">
        <v>123</v>
      </c>
      <c r="C47" s="209" t="s">
        <v>322</v>
      </c>
      <c r="D47" s="210"/>
      <c r="E47" s="210"/>
      <c r="F47" s="211"/>
      <c r="G47" s="212"/>
      <c r="H47" s="211"/>
      <c r="I47" s="212"/>
      <c r="J47" s="213"/>
      <c r="K47" s="213"/>
      <c r="L47" s="143"/>
      <c r="M47" s="143"/>
      <c r="N47" s="143"/>
      <c r="O47" s="143"/>
      <c r="P47" s="144"/>
      <c r="Q47" s="101"/>
      <c r="R47" s="259"/>
      <c r="S47" s="145"/>
      <c r="T47" s="146"/>
      <c r="U47" s="147"/>
      <c r="V47" s="146"/>
      <c r="W47" s="308"/>
      <c r="X47" s="148"/>
      <c r="Y47" s="261"/>
      <c r="Z47" s="24"/>
      <c r="AA47" s="320"/>
      <c r="AB47" s="308"/>
      <c r="AC47" s="321"/>
      <c r="AD47" s="316"/>
      <c r="AE47" s="320"/>
      <c r="AF47" s="308"/>
      <c r="AG47" s="321"/>
    </row>
    <row r="48" spans="1:33" s="139" customFormat="1" ht="15" customHeight="1">
      <c r="A48" s="135"/>
      <c r="B48" s="196" t="s">
        <v>124</v>
      </c>
      <c r="C48" s="364" t="s">
        <v>61</v>
      </c>
      <c r="D48" s="364" t="s">
        <v>71</v>
      </c>
      <c r="E48" s="364" t="s">
        <v>72</v>
      </c>
      <c r="F48" s="365" t="s">
        <v>120</v>
      </c>
      <c r="G48" s="367" t="s">
        <v>39</v>
      </c>
      <c r="H48" s="365" t="s">
        <v>325</v>
      </c>
      <c r="I48" s="204" t="s">
        <v>39</v>
      </c>
      <c r="J48" s="353" t="s">
        <v>57</v>
      </c>
      <c r="K48" s="353" t="s">
        <v>75</v>
      </c>
      <c r="L48" s="351" t="s">
        <v>44</v>
      </c>
      <c r="M48" s="140" t="s">
        <v>84</v>
      </c>
      <c r="N48" s="392" t="s">
        <v>46</v>
      </c>
      <c r="O48" s="140" t="s">
        <v>82</v>
      </c>
      <c r="P48" s="130" t="str">
        <f t="shared" si="19"/>
        <v>HEK-IS-CS-VS-WPL-Silber-DR3</v>
      </c>
      <c r="Q48" s="101"/>
      <c r="R48" s="256">
        <v>0.6</v>
      </c>
      <c r="S48" s="393">
        <v>1</v>
      </c>
      <c r="T48" s="375" t="s">
        <v>59</v>
      </c>
      <c r="U48" s="375">
        <v>60</v>
      </c>
      <c r="V48" s="375">
        <v>0</v>
      </c>
      <c r="W48" s="312">
        <f>'Betriebsleistungen BARMER'!W47</f>
        <v>0</v>
      </c>
      <c r="X48" s="118" t="s">
        <v>48</v>
      </c>
      <c r="Y48" s="258">
        <f t="shared" ref="Y48" si="20">R48*S48*U48*W48</f>
        <v>0</v>
      </c>
      <c r="Z48" s="24"/>
      <c r="AA48" s="377">
        <f t="shared" si="4"/>
        <v>1</v>
      </c>
      <c r="AB48" s="272">
        <f>'Betriebsleistungen BARMER'!AB47</f>
        <v>0</v>
      </c>
      <c r="AC48" s="268">
        <f t="shared" si="17"/>
        <v>0</v>
      </c>
      <c r="AE48" s="377">
        <f t="shared" si="6"/>
        <v>1</v>
      </c>
      <c r="AF48" s="272">
        <f>'Betriebsleistungen BARMER'!AF47</f>
        <v>0</v>
      </c>
      <c r="AG48" s="268">
        <f t="shared" si="18"/>
        <v>0</v>
      </c>
    </row>
    <row r="49" spans="1:33" s="139" customFormat="1" ht="15" customHeight="1">
      <c r="A49" s="135"/>
      <c r="B49" s="196" t="s">
        <v>125</v>
      </c>
      <c r="C49" s="357" t="s">
        <v>61</v>
      </c>
      <c r="D49" s="357" t="s">
        <v>71</v>
      </c>
      <c r="E49" s="357" t="s">
        <v>72</v>
      </c>
      <c r="F49" s="366" t="s">
        <v>120</v>
      </c>
      <c r="G49" s="368" t="s">
        <v>39</v>
      </c>
      <c r="H49" s="366" t="s">
        <v>325</v>
      </c>
      <c r="I49" s="296" t="s">
        <v>39</v>
      </c>
      <c r="J49" s="354" t="s">
        <v>57</v>
      </c>
      <c r="K49" s="354" t="s">
        <v>75</v>
      </c>
      <c r="L49" s="352" t="s">
        <v>44</v>
      </c>
      <c r="M49" s="295" t="s">
        <v>99</v>
      </c>
      <c r="N49" s="385" t="s">
        <v>46</v>
      </c>
      <c r="O49" s="295" t="s">
        <v>82</v>
      </c>
      <c r="P49" s="294" t="str">
        <f>H48&amp;"-"&amp;M49&amp;"-"&amp;O49</f>
        <v>HEK-IS-CS-VS-WPL-Gold-DR3</v>
      </c>
      <c r="Q49" s="293"/>
      <c r="R49" s="256">
        <v>0.4</v>
      </c>
      <c r="S49" s="388"/>
      <c r="T49" s="376" t="s">
        <v>59</v>
      </c>
      <c r="U49" s="376">
        <v>60</v>
      </c>
      <c r="V49" s="376">
        <v>0</v>
      </c>
      <c r="W49" s="312">
        <f>'Betriebsleistungen BARMER'!W49</f>
        <v>0</v>
      </c>
      <c r="X49" s="118" t="s">
        <v>48</v>
      </c>
      <c r="Y49" s="258">
        <f>R49*S48*U48*W49</f>
        <v>0</v>
      </c>
      <c r="Z49" s="24"/>
      <c r="AA49" s="378"/>
      <c r="AB49" s="272">
        <f>'Betriebsleistungen BARMER'!AB49</f>
        <v>0</v>
      </c>
      <c r="AC49" s="268">
        <f>AA48*AB49*12</f>
        <v>0</v>
      </c>
      <c r="AE49" s="378">
        <f>$S49</f>
        <v>0</v>
      </c>
      <c r="AF49" s="272">
        <f>'Betriebsleistungen BARMER'!AF49</f>
        <v>0</v>
      </c>
      <c r="AG49" s="268">
        <f>AE48*AF49*12</f>
        <v>0</v>
      </c>
    </row>
    <row r="50" spans="1:33" s="139" customFormat="1" ht="15" customHeight="1">
      <c r="A50" s="135"/>
      <c r="B50" s="196" t="s">
        <v>126</v>
      </c>
      <c r="C50" s="364" t="s">
        <v>61</v>
      </c>
      <c r="D50" s="364" t="s">
        <v>71</v>
      </c>
      <c r="E50" s="364" t="s">
        <v>72</v>
      </c>
      <c r="F50" s="365" t="s">
        <v>120</v>
      </c>
      <c r="G50" s="367" t="s">
        <v>39</v>
      </c>
      <c r="H50" s="365" t="s">
        <v>325</v>
      </c>
      <c r="I50" s="298" t="s">
        <v>39</v>
      </c>
      <c r="J50" s="353" t="s">
        <v>57</v>
      </c>
      <c r="K50" s="353" t="s">
        <v>75</v>
      </c>
      <c r="L50" s="351" t="s">
        <v>44</v>
      </c>
      <c r="M50" s="295" t="s">
        <v>84</v>
      </c>
      <c r="N50" s="392" t="s">
        <v>46</v>
      </c>
      <c r="O50" s="295" t="s">
        <v>97</v>
      </c>
      <c r="P50" s="294" t="str">
        <f>H50&amp;"-"&amp;M50&amp;"-"&amp;O50</f>
        <v>HEK-IS-CS-VS-WPL-Silber-DR4</v>
      </c>
      <c r="Q50" s="293"/>
      <c r="R50" s="256">
        <v>0.6</v>
      </c>
      <c r="S50" s="393">
        <v>1</v>
      </c>
      <c r="T50" s="375" t="s">
        <v>59</v>
      </c>
      <c r="U50" s="375">
        <v>60</v>
      </c>
      <c r="V50" s="375">
        <v>0</v>
      </c>
      <c r="W50" s="273"/>
      <c r="X50" s="118" t="s">
        <v>48</v>
      </c>
      <c r="Y50" s="258">
        <f t="shared" si="3"/>
        <v>0</v>
      </c>
      <c r="Z50" s="24"/>
      <c r="AA50" s="377">
        <f t="shared" si="4"/>
        <v>1</v>
      </c>
      <c r="AB50" s="272">
        <f>$W50</f>
        <v>0</v>
      </c>
      <c r="AC50" s="268">
        <f t="shared" si="17"/>
        <v>0</v>
      </c>
      <c r="AE50" s="377">
        <f t="shared" si="6"/>
        <v>1</v>
      </c>
      <c r="AF50" s="272">
        <f>$W50</f>
        <v>0</v>
      </c>
      <c r="AG50" s="268">
        <f>AE50*AF50*12</f>
        <v>0</v>
      </c>
    </row>
    <row r="51" spans="1:33" s="139" customFormat="1" ht="15" customHeight="1">
      <c r="A51" s="135"/>
      <c r="B51" s="196" t="s">
        <v>127</v>
      </c>
      <c r="C51" s="357" t="s">
        <v>61</v>
      </c>
      <c r="D51" s="357" t="s">
        <v>71</v>
      </c>
      <c r="E51" s="357" t="s">
        <v>72</v>
      </c>
      <c r="F51" s="366" t="s">
        <v>120</v>
      </c>
      <c r="G51" s="368" t="s">
        <v>39</v>
      </c>
      <c r="H51" s="366" t="s">
        <v>325</v>
      </c>
      <c r="I51" s="200" t="s">
        <v>39</v>
      </c>
      <c r="J51" s="354" t="s">
        <v>57</v>
      </c>
      <c r="K51" s="354" t="s">
        <v>75</v>
      </c>
      <c r="L51" s="352" t="s">
        <v>44</v>
      </c>
      <c r="M51" s="140" t="s">
        <v>99</v>
      </c>
      <c r="N51" s="385" t="s">
        <v>46</v>
      </c>
      <c r="O51" s="140" t="s">
        <v>97</v>
      </c>
      <c r="P51" s="130" t="str">
        <f>H50&amp;"-"&amp;M51&amp;"-"&amp;O51</f>
        <v>HEK-IS-CS-VS-WPL-Gold-DR4</v>
      </c>
      <c r="Q51" s="101"/>
      <c r="R51" s="256">
        <v>0.4</v>
      </c>
      <c r="S51" s="388"/>
      <c r="T51" s="376" t="s">
        <v>59</v>
      </c>
      <c r="U51" s="376">
        <v>60</v>
      </c>
      <c r="V51" s="376">
        <v>0</v>
      </c>
      <c r="W51" s="312">
        <f>'Betriebsleistungen BARMER'!W51</f>
        <v>0</v>
      </c>
      <c r="X51" s="118" t="s">
        <v>48</v>
      </c>
      <c r="Y51" s="258">
        <f>R51*S50*U50*W51</f>
        <v>0</v>
      </c>
      <c r="Z51" s="24"/>
      <c r="AA51" s="378">
        <f t="shared" si="4"/>
        <v>0</v>
      </c>
      <c r="AB51" s="272">
        <f>'Betriebsleistungen BARMER'!AB51</f>
        <v>0</v>
      </c>
      <c r="AC51" s="268">
        <f>AA50*AB51*12</f>
        <v>0</v>
      </c>
      <c r="AE51" s="378">
        <f t="shared" si="6"/>
        <v>0</v>
      </c>
      <c r="AF51" s="272">
        <f>'Betriebsleistungen BARMER'!AF51</f>
        <v>0</v>
      </c>
      <c r="AG51" s="268">
        <f>AE50*AF51*12</f>
        <v>0</v>
      </c>
    </row>
    <row r="52" spans="1:33" s="139" customFormat="1" ht="15" customHeight="1">
      <c r="A52" s="135"/>
      <c r="B52" s="209" t="s">
        <v>128</v>
      </c>
      <c r="C52" s="209" t="s">
        <v>322</v>
      </c>
      <c r="D52" s="210"/>
      <c r="E52" s="210"/>
      <c r="F52" s="211"/>
      <c r="G52" s="212"/>
      <c r="H52" s="211"/>
      <c r="I52" s="212"/>
      <c r="J52" s="213"/>
      <c r="K52" s="213"/>
      <c r="L52" s="143"/>
      <c r="M52" s="143"/>
      <c r="N52" s="143"/>
      <c r="O52" s="143"/>
      <c r="P52" s="144"/>
      <c r="Q52" s="101"/>
      <c r="R52" s="259"/>
      <c r="S52" s="145"/>
      <c r="T52" s="146"/>
      <c r="U52" s="147"/>
      <c r="V52" s="146"/>
      <c r="W52" s="308"/>
      <c r="X52" s="148"/>
      <c r="Y52" s="261"/>
      <c r="Z52" s="24"/>
      <c r="AA52" s="320"/>
      <c r="AB52" s="308"/>
      <c r="AC52" s="321"/>
      <c r="AD52" s="316"/>
      <c r="AE52" s="320"/>
      <c r="AF52" s="308"/>
      <c r="AG52" s="321"/>
    </row>
    <row r="53" spans="1:33" s="139" customFormat="1" ht="15" customHeight="1">
      <c r="A53" s="135"/>
      <c r="B53" s="209" t="s">
        <v>131</v>
      </c>
      <c r="C53" s="209" t="s">
        <v>322</v>
      </c>
      <c r="D53" s="210"/>
      <c r="E53" s="210"/>
      <c r="F53" s="211"/>
      <c r="G53" s="212"/>
      <c r="H53" s="211"/>
      <c r="I53" s="212"/>
      <c r="J53" s="213"/>
      <c r="K53" s="213"/>
      <c r="L53" s="143"/>
      <c r="M53" s="143"/>
      <c r="N53" s="143"/>
      <c r="O53" s="143"/>
      <c r="P53" s="144"/>
      <c r="Q53" s="101"/>
      <c r="R53" s="259"/>
      <c r="S53" s="145"/>
      <c r="T53" s="146"/>
      <c r="U53" s="147"/>
      <c r="V53" s="146"/>
      <c r="W53" s="308"/>
      <c r="X53" s="148"/>
      <c r="Y53" s="261"/>
      <c r="Z53" s="24"/>
      <c r="AA53" s="320"/>
      <c r="AB53" s="308"/>
      <c r="AC53" s="321"/>
      <c r="AD53" s="316"/>
      <c r="AE53" s="320"/>
      <c r="AF53" s="308"/>
      <c r="AG53" s="321"/>
    </row>
    <row r="54" spans="1:33" s="139" customFormat="1" ht="15" customHeight="1">
      <c r="A54" s="135"/>
      <c r="B54" s="209" t="s">
        <v>132</v>
      </c>
      <c r="C54" s="209" t="s">
        <v>322</v>
      </c>
      <c r="D54" s="210"/>
      <c r="E54" s="210"/>
      <c r="F54" s="211"/>
      <c r="G54" s="212"/>
      <c r="H54" s="211"/>
      <c r="I54" s="212"/>
      <c r="J54" s="213"/>
      <c r="K54" s="213"/>
      <c r="L54" s="143"/>
      <c r="M54" s="143"/>
      <c r="N54" s="143"/>
      <c r="O54" s="143"/>
      <c r="P54" s="144"/>
      <c r="Q54" s="101"/>
      <c r="R54" s="259"/>
      <c r="S54" s="145"/>
      <c r="T54" s="146"/>
      <c r="U54" s="147"/>
      <c r="V54" s="146"/>
      <c r="W54" s="308"/>
      <c r="X54" s="148"/>
      <c r="Y54" s="261"/>
      <c r="Z54" s="24"/>
      <c r="AA54" s="320"/>
      <c r="AB54" s="308"/>
      <c r="AC54" s="321"/>
      <c r="AD54" s="316"/>
      <c r="AE54" s="320"/>
      <c r="AF54" s="308"/>
      <c r="AG54" s="321"/>
    </row>
    <row r="55" spans="1:33" s="139" customFormat="1" ht="15" customHeight="1">
      <c r="A55" s="135"/>
      <c r="B55" s="209" t="s">
        <v>133</v>
      </c>
      <c r="C55" s="209" t="s">
        <v>322</v>
      </c>
      <c r="D55" s="210"/>
      <c r="E55" s="210"/>
      <c r="F55" s="211"/>
      <c r="G55" s="212"/>
      <c r="H55" s="211"/>
      <c r="I55" s="212"/>
      <c r="J55" s="213"/>
      <c r="K55" s="213"/>
      <c r="L55" s="143"/>
      <c r="M55" s="143"/>
      <c r="N55" s="143"/>
      <c r="O55" s="143"/>
      <c r="P55" s="144"/>
      <c r="Q55" s="101"/>
      <c r="R55" s="259"/>
      <c r="S55" s="145"/>
      <c r="T55" s="146"/>
      <c r="U55" s="147"/>
      <c r="V55" s="146"/>
      <c r="W55" s="308"/>
      <c r="X55" s="148"/>
      <c r="Y55" s="261"/>
      <c r="Z55" s="24"/>
      <c r="AA55" s="320"/>
      <c r="AB55" s="308"/>
      <c r="AC55" s="321"/>
      <c r="AD55" s="316"/>
      <c r="AE55" s="320"/>
      <c r="AF55" s="308"/>
      <c r="AG55" s="321"/>
    </row>
    <row r="56" spans="1:33" s="139" customFormat="1" ht="15" customHeight="1">
      <c r="A56" s="135"/>
      <c r="B56" s="209" t="s">
        <v>134</v>
      </c>
      <c r="C56" s="209" t="s">
        <v>322</v>
      </c>
      <c r="D56" s="210"/>
      <c r="E56" s="210"/>
      <c r="F56" s="211"/>
      <c r="G56" s="212"/>
      <c r="H56" s="211"/>
      <c r="I56" s="212"/>
      <c r="J56" s="213"/>
      <c r="K56" s="213"/>
      <c r="L56" s="143"/>
      <c r="M56" s="143"/>
      <c r="N56" s="143"/>
      <c r="O56" s="143"/>
      <c r="P56" s="144"/>
      <c r="Q56" s="101"/>
      <c r="R56" s="259"/>
      <c r="S56" s="145"/>
      <c r="T56" s="146"/>
      <c r="U56" s="147"/>
      <c r="V56" s="146"/>
      <c r="W56" s="308"/>
      <c r="X56" s="148"/>
      <c r="Y56" s="261"/>
      <c r="Z56" s="24"/>
      <c r="AA56" s="320"/>
      <c r="AB56" s="308"/>
      <c r="AC56" s="321"/>
      <c r="AD56" s="316"/>
      <c r="AE56" s="320"/>
      <c r="AF56" s="308"/>
      <c r="AG56" s="321"/>
    </row>
    <row r="57" spans="1:33" s="139" customFormat="1" ht="15" customHeight="1">
      <c r="A57" s="135"/>
      <c r="B57" s="196" t="s">
        <v>135</v>
      </c>
      <c r="C57" s="197" t="s">
        <v>61</v>
      </c>
      <c r="D57" s="197" t="s">
        <v>71</v>
      </c>
      <c r="E57" s="197" t="s">
        <v>72</v>
      </c>
      <c r="F57" s="198" t="s">
        <v>136</v>
      </c>
      <c r="G57" s="204" t="s">
        <v>39</v>
      </c>
      <c r="H57" s="198" t="s">
        <v>326</v>
      </c>
      <c r="I57" s="204" t="s">
        <v>41</v>
      </c>
      <c r="J57" s="205" t="s">
        <v>57</v>
      </c>
      <c r="K57" s="205" t="s">
        <v>75</v>
      </c>
      <c r="L57" s="128" t="s">
        <v>44</v>
      </c>
      <c r="M57" s="128" t="s">
        <v>84</v>
      </c>
      <c r="N57" s="128" t="s">
        <v>46</v>
      </c>
      <c r="O57" s="140" t="s">
        <v>97</v>
      </c>
      <c r="P57" s="130" t="str">
        <f t="shared" ref="P57" si="21">H57&amp;"-"&amp;M57&amp;"-"&amp;O57</f>
        <v>HEK-IS-CS-VS-VP01-Silber-DR4</v>
      </c>
      <c r="Q57" s="101"/>
      <c r="R57" s="256">
        <v>1</v>
      </c>
      <c r="S57" s="131">
        <v>7</v>
      </c>
      <c r="T57" s="141" t="s">
        <v>59</v>
      </c>
      <c r="U57" s="142">
        <v>60</v>
      </c>
      <c r="V57" s="141">
        <v>0</v>
      </c>
      <c r="W57" s="312">
        <f>'Betriebsleistungen BARMER'!W57</f>
        <v>0</v>
      </c>
      <c r="X57" s="118" t="s">
        <v>48</v>
      </c>
      <c r="Y57" s="258">
        <f t="shared" si="3"/>
        <v>0</v>
      </c>
      <c r="Z57" s="24"/>
      <c r="AA57" s="267">
        <f t="shared" si="4"/>
        <v>7</v>
      </c>
      <c r="AB57" s="272">
        <f>'Betriebsleistungen BARMER'!AB57</f>
        <v>0</v>
      </c>
      <c r="AC57" s="268">
        <f t="shared" si="17"/>
        <v>0</v>
      </c>
      <c r="AE57" s="267">
        <f t="shared" si="6"/>
        <v>7</v>
      </c>
      <c r="AF57" s="272">
        <f>'Betriebsleistungen BARMER'!AF57</f>
        <v>0</v>
      </c>
      <c r="AG57" s="268">
        <f t="shared" si="18"/>
        <v>0</v>
      </c>
    </row>
    <row r="58" spans="1:33" s="139" customFormat="1" ht="15" customHeight="1">
      <c r="A58" s="135"/>
      <c r="B58" s="196" t="s">
        <v>138</v>
      </c>
      <c r="C58" s="197" t="s">
        <v>61</v>
      </c>
      <c r="D58" s="197" t="s">
        <v>71</v>
      </c>
      <c r="E58" s="197" t="s">
        <v>72</v>
      </c>
      <c r="F58" s="198" t="s">
        <v>141</v>
      </c>
      <c r="G58" s="204" t="s">
        <v>39</v>
      </c>
      <c r="H58" s="198" t="s">
        <v>327</v>
      </c>
      <c r="I58" s="204" t="s">
        <v>41</v>
      </c>
      <c r="J58" s="205" t="s">
        <v>57</v>
      </c>
      <c r="K58" s="205" t="s">
        <v>75</v>
      </c>
      <c r="L58" s="128" t="s">
        <v>44</v>
      </c>
      <c r="M58" s="128" t="s">
        <v>84</v>
      </c>
      <c r="N58" s="128" t="s">
        <v>46</v>
      </c>
      <c r="O58" s="140" t="s">
        <v>97</v>
      </c>
      <c r="P58" s="130" t="str">
        <f>H58&amp;"-"&amp;M58&amp;"-"&amp;O58</f>
        <v>HEK-IS-CS-VS-VP02-Silber-DR4</v>
      </c>
      <c r="Q58" s="101"/>
      <c r="R58" s="256">
        <v>1</v>
      </c>
      <c r="S58" s="131">
        <v>6</v>
      </c>
      <c r="T58" s="141" t="s">
        <v>59</v>
      </c>
      <c r="U58" s="142">
        <v>60</v>
      </c>
      <c r="V58" s="141">
        <v>0</v>
      </c>
      <c r="W58" s="273"/>
      <c r="X58" s="118" t="s">
        <v>48</v>
      </c>
      <c r="Y58" s="258">
        <f>R58*S58*U58*W58</f>
        <v>0</v>
      </c>
      <c r="Z58" s="24"/>
      <c r="AA58" s="267">
        <f>$S58</f>
        <v>6</v>
      </c>
      <c r="AB58" s="272">
        <f>$W58</f>
        <v>0</v>
      </c>
      <c r="AC58" s="268">
        <f t="shared" si="17"/>
        <v>0</v>
      </c>
      <c r="AE58" s="267">
        <f>$S58</f>
        <v>6</v>
      </c>
      <c r="AF58" s="272">
        <f>$W58</f>
        <v>0</v>
      </c>
      <c r="AG58" s="268">
        <f t="shared" si="18"/>
        <v>0</v>
      </c>
    </row>
    <row r="59" spans="1:33" s="139" customFormat="1" ht="15" customHeight="1">
      <c r="A59" s="135"/>
      <c r="B59" s="196" t="s">
        <v>139</v>
      </c>
      <c r="C59" s="364" t="s">
        <v>61</v>
      </c>
      <c r="D59" s="364" t="s">
        <v>71</v>
      </c>
      <c r="E59" s="364" t="s">
        <v>72</v>
      </c>
      <c r="F59" s="365" t="s">
        <v>141</v>
      </c>
      <c r="G59" s="367" t="s">
        <v>39</v>
      </c>
      <c r="H59" s="365" t="s">
        <v>327</v>
      </c>
      <c r="I59" s="204" t="s">
        <v>39</v>
      </c>
      <c r="J59" s="353" t="s">
        <v>57</v>
      </c>
      <c r="K59" s="353" t="s">
        <v>75</v>
      </c>
      <c r="L59" s="351" t="s">
        <v>44</v>
      </c>
      <c r="M59" s="128" t="s">
        <v>99</v>
      </c>
      <c r="N59" s="392" t="s">
        <v>46</v>
      </c>
      <c r="O59" s="140" t="s">
        <v>97</v>
      </c>
      <c r="P59" s="130" t="str">
        <f>H59&amp;"-"&amp;M59&amp;"-"&amp;O59</f>
        <v>HEK-IS-CS-VS-VP02-Gold-DR4</v>
      </c>
      <c r="Q59" s="101"/>
      <c r="R59" s="256">
        <v>0.6</v>
      </c>
      <c r="S59" s="393">
        <v>2</v>
      </c>
      <c r="T59" s="375" t="s">
        <v>59</v>
      </c>
      <c r="U59" s="375">
        <v>60</v>
      </c>
      <c r="V59" s="375">
        <v>0</v>
      </c>
      <c r="W59" s="273"/>
      <c r="X59" s="118" t="s">
        <v>48</v>
      </c>
      <c r="Y59" s="258">
        <f>R59*S59*U59*W59</f>
        <v>0</v>
      </c>
      <c r="Z59" s="24"/>
      <c r="AA59" s="377">
        <f>$S59</f>
        <v>2</v>
      </c>
      <c r="AB59" s="272">
        <f>$W59</f>
        <v>0</v>
      </c>
      <c r="AC59" s="268">
        <f t="shared" si="17"/>
        <v>0</v>
      </c>
      <c r="AE59" s="377">
        <f>$S59</f>
        <v>2</v>
      </c>
      <c r="AF59" s="272">
        <f>$W59</f>
        <v>0</v>
      </c>
      <c r="AG59" s="268">
        <f t="shared" si="18"/>
        <v>0</v>
      </c>
    </row>
    <row r="60" spans="1:33" s="139" customFormat="1" ht="15" customHeight="1">
      <c r="A60" s="135"/>
      <c r="B60" s="196" t="s">
        <v>140</v>
      </c>
      <c r="C60" s="357" t="s">
        <v>61</v>
      </c>
      <c r="D60" s="357" t="s">
        <v>71</v>
      </c>
      <c r="E60" s="357" t="s">
        <v>72</v>
      </c>
      <c r="F60" s="366" t="s">
        <v>141</v>
      </c>
      <c r="G60" s="368" t="s">
        <v>39</v>
      </c>
      <c r="H60" s="366" t="s">
        <v>327</v>
      </c>
      <c r="I60" s="204" t="s">
        <v>39</v>
      </c>
      <c r="J60" s="354" t="s">
        <v>57</v>
      </c>
      <c r="K60" s="354" t="s">
        <v>75</v>
      </c>
      <c r="L60" s="352" t="s">
        <v>44</v>
      </c>
      <c r="M60" s="128" t="s">
        <v>99</v>
      </c>
      <c r="N60" s="385" t="s">
        <v>46</v>
      </c>
      <c r="O60" s="140" t="s">
        <v>47</v>
      </c>
      <c r="P60" s="130" t="str">
        <f>H59&amp;"-"&amp;M60&amp;"-"&amp;O60</f>
        <v>HEK-IS-CS-VS-VP02-Gold-DR5</v>
      </c>
      <c r="Q60" s="101"/>
      <c r="R60" s="256">
        <v>0.4</v>
      </c>
      <c r="S60" s="388"/>
      <c r="T60" s="376" t="s">
        <v>59</v>
      </c>
      <c r="U60" s="376">
        <v>60</v>
      </c>
      <c r="V60" s="376">
        <v>0</v>
      </c>
      <c r="W60" s="312">
        <f>'Betriebsleistungen BARMER'!W60</f>
        <v>0</v>
      </c>
      <c r="X60" s="118" t="s">
        <v>48</v>
      </c>
      <c r="Y60" s="258">
        <f>R60*S59*U59*W60</f>
        <v>0</v>
      </c>
      <c r="Z60" s="24"/>
      <c r="AA60" s="378"/>
      <c r="AB60" s="272">
        <f>'Betriebsleistungen BARMER'!AB60</f>
        <v>0</v>
      </c>
      <c r="AC60" s="268">
        <f>AA59*AB60*12</f>
        <v>0</v>
      </c>
      <c r="AE60" s="378"/>
      <c r="AF60" s="272">
        <f>'Betriebsleistungen BARMER'!AF60</f>
        <v>0</v>
      </c>
      <c r="AG60" s="268">
        <f>AE59*AF60*12</f>
        <v>0</v>
      </c>
    </row>
    <row r="61" spans="1:33" s="139" customFormat="1" ht="15" customHeight="1">
      <c r="A61" s="135"/>
      <c r="B61" s="196" t="s">
        <v>143</v>
      </c>
      <c r="C61" s="364" t="s">
        <v>61</v>
      </c>
      <c r="D61" s="364" t="s">
        <v>71</v>
      </c>
      <c r="E61" s="364" t="s">
        <v>72</v>
      </c>
      <c r="F61" s="365" t="s">
        <v>145</v>
      </c>
      <c r="G61" s="367" t="s">
        <v>39</v>
      </c>
      <c r="H61" s="365" t="s">
        <v>328</v>
      </c>
      <c r="I61" s="204" t="s">
        <v>39</v>
      </c>
      <c r="J61" s="353" t="s">
        <v>57</v>
      </c>
      <c r="K61" s="353" t="s">
        <v>75</v>
      </c>
      <c r="L61" s="351" t="s">
        <v>44</v>
      </c>
      <c r="M61" s="128" t="s">
        <v>84</v>
      </c>
      <c r="N61" s="392" t="s">
        <v>46</v>
      </c>
      <c r="O61" s="140" t="s">
        <v>97</v>
      </c>
      <c r="P61" s="130" t="str">
        <f t="shared" ref="P61" si="22">H61&amp;"-"&amp;M61&amp;"-"&amp;O61</f>
        <v>HEK-IS-CS-VS-VP03-Silber-DR4</v>
      </c>
      <c r="Q61" s="101"/>
      <c r="R61" s="256">
        <v>0.6</v>
      </c>
      <c r="S61" s="393">
        <v>2</v>
      </c>
      <c r="T61" s="375" t="s">
        <v>59</v>
      </c>
      <c r="U61" s="375">
        <v>60</v>
      </c>
      <c r="V61" s="375">
        <v>0</v>
      </c>
      <c r="W61" s="273"/>
      <c r="X61" s="118" t="s">
        <v>48</v>
      </c>
      <c r="Y61" s="258">
        <f t="shared" ref="Y61" si="23">R61*S61*U61*W61</f>
        <v>0</v>
      </c>
      <c r="Z61" s="24"/>
      <c r="AA61" s="377">
        <f t="shared" si="4"/>
        <v>2</v>
      </c>
      <c r="AB61" s="272">
        <f>$W61</f>
        <v>0</v>
      </c>
      <c r="AC61" s="268">
        <f t="shared" si="17"/>
        <v>0</v>
      </c>
      <c r="AE61" s="377">
        <f t="shared" si="6"/>
        <v>2</v>
      </c>
      <c r="AF61" s="272">
        <f>$W61</f>
        <v>0</v>
      </c>
      <c r="AG61" s="268">
        <f t="shared" si="18"/>
        <v>0</v>
      </c>
    </row>
    <row r="62" spans="1:33" s="139" customFormat="1" ht="15" customHeight="1">
      <c r="A62" s="135"/>
      <c r="B62" s="196" t="s">
        <v>144</v>
      </c>
      <c r="C62" s="357" t="s">
        <v>61</v>
      </c>
      <c r="D62" s="357" t="s">
        <v>71</v>
      </c>
      <c r="E62" s="357" t="s">
        <v>72</v>
      </c>
      <c r="F62" s="366" t="s">
        <v>145</v>
      </c>
      <c r="G62" s="368" t="s">
        <v>39</v>
      </c>
      <c r="H62" s="366" t="s">
        <v>328</v>
      </c>
      <c r="I62" s="204" t="s">
        <v>39</v>
      </c>
      <c r="J62" s="354" t="s">
        <v>57</v>
      </c>
      <c r="K62" s="354" t="s">
        <v>75</v>
      </c>
      <c r="L62" s="352" t="s">
        <v>44</v>
      </c>
      <c r="M62" s="128" t="s">
        <v>99</v>
      </c>
      <c r="N62" s="385" t="s">
        <v>46</v>
      </c>
      <c r="O62" s="140" t="s">
        <v>47</v>
      </c>
      <c r="P62" s="130" t="str">
        <f>H61&amp;"-"&amp;M62&amp;"-"&amp;O62</f>
        <v>HEK-IS-CS-VS-VP03-Gold-DR5</v>
      </c>
      <c r="Q62" s="101"/>
      <c r="R62" s="256">
        <v>0.4</v>
      </c>
      <c r="S62" s="388"/>
      <c r="T62" s="376" t="s">
        <v>59</v>
      </c>
      <c r="U62" s="376">
        <v>60</v>
      </c>
      <c r="V62" s="376">
        <v>0</v>
      </c>
      <c r="W62" s="312">
        <f>'Betriebsleistungen BARMER'!W62</f>
        <v>0</v>
      </c>
      <c r="X62" s="118" t="s">
        <v>48</v>
      </c>
      <c r="Y62" s="258">
        <f>R62*S61*U61*W62</f>
        <v>0</v>
      </c>
      <c r="Z62" s="24"/>
      <c r="AA62" s="378"/>
      <c r="AB62" s="272">
        <f>'Betriebsleistungen BARMER'!AB62</f>
        <v>0</v>
      </c>
      <c r="AC62" s="268">
        <f>AA61*AB62*12</f>
        <v>0</v>
      </c>
      <c r="AE62" s="378"/>
      <c r="AF62" s="272">
        <f>'Betriebsleistungen BARMER'!AF62</f>
        <v>0</v>
      </c>
      <c r="AG62" s="268">
        <f>AE61*AF62*12</f>
        <v>0</v>
      </c>
    </row>
    <row r="63" spans="1:33" s="139" customFormat="1" ht="25.35">
      <c r="A63" s="135"/>
      <c r="B63" s="196" t="s">
        <v>147</v>
      </c>
      <c r="C63" s="197" t="s">
        <v>61</v>
      </c>
      <c r="D63" s="197" t="s">
        <v>71</v>
      </c>
      <c r="E63" s="197" t="s">
        <v>72</v>
      </c>
      <c r="F63" s="198" t="s">
        <v>148</v>
      </c>
      <c r="G63" s="204" t="s">
        <v>41</v>
      </c>
      <c r="H63" s="198" t="s">
        <v>329</v>
      </c>
      <c r="I63" s="204" t="s">
        <v>39</v>
      </c>
      <c r="J63" s="205" t="s">
        <v>57</v>
      </c>
      <c r="K63" s="205" t="s">
        <v>150</v>
      </c>
      <c r="L63" s="128" t="s">
        <v>44</v>
      </c>
      <c r="M63" s="128" t="s">
        <v>59</v>
      </c>
      <c r="N63" s="128" t="s">
        <v>59</v>
      </c>
      <c r="O63" s="140" t="s">
        <v>59</v>
      </c>
      <c r="P63" s="138" t="str">
        <f>H63</f>
        <v>HEK-IS-CS-VS-VCPU</v>
      </c>
      <c r="Q63" s="101"/>
      <c r="R63" s="256">
        <v>0.8</v>
      </c>
      <c r="S63" s="131">
        <v>5</v>
      </c>
      <c r="T63" s="141" t="s">
        <v>59</v>
      </c>
      <c r="U63" s="142">
        <v>60</v>
      </c>
      <c r="V63" s="141">
        <v>0</v>
      </c>
      <c r="W63" s="312">
        <f>'Betriebsleistungen BARMER'!W63</f>
        <v>0</v>
      </c>
      <c r="X63" s="118" t="s">
        <v>48</v>
      </c>
      <c r="Y63" s="258">
        <f t="shared" si="3"/>
        <v>0</v>
      </c>
      <c r="Z63" s="24"/>
      <c r="AA63" s="267">
        <f t="shared" si="4"/>
        <v>5</v>
      </c>
      <c r="AB63" s="272">
        <f>'Betriebsleistungen BARMER'!AB63</f>
        <v>0</v>
      </c>
      <c r="AC63" s="268">
        <f t="shared" si="17"/>
        <v>0</v>
      </c>
      <c r="AE63" s="267">
        <f t="shared" si="6"/>
        <v>5</v>
      </c>
      <c r="AF63" s="272">
        <f>'Betriebsleistungen BARMER'!AF63</f>
        <v>0</v>
      </c>
      <c r="AG63" s="268">
        <f t="shared" si="18"/>
        <v>0</v>
      </c>
    </row>
    <row r="64" spans="1:33" s="139" customFormat="1" ht="15" customHeight="1">
      <c r="A64" s="135"/>
      <c r="B64" s="196" t="s">
        <v>151</v>
      </c>
      <c r="C64" s="197" t="s">
        <v>61</v>
      </c>
      <c r="D64" s="197" t="s">
        <v>71</v>
      </c>
      <c r="E64" s="197" t="s">
        <v>72</v>
      </c>
      <c r="F64" s="198" t="s">
        <v>152</v>
      </c>
      <c r="G64" s="204" t="s">
        <v>41</v>
      </c>
      <c r="H64" s="198" t="s">
        <v>330</v>
      </c>
      <c r="I64" s="204" t="s">
        <v>39</v>
      </c>
      <c r="J64" s="205" t="s">
        <v>57</v>
      </c>
      <c r="K64" s="205" t="s">
        <v>154</v>
      </c>
      <c r="L64" s="128" t="s">
        <v>44</v>
      </c>
      <c r="M64" s="128" t="s">
        <v>59</v>
      </c>
      <c r="N64" s="128" t="s">
        <v>59</v>
      </c>
      <c r="O64" s="140" t="s">
        <v>59</v>
      </c>
      <c r="P64" s="138" t="str">
        <f>H64</f>
        <v>HEK-IS-CS-VS-VRAM</v>
      </c>
      <c r="Q64" s="101"/>
      <c r="R64" s="256">
        <v>0.8</v>
      </c>
      <c r="S64" s="131">
        <v>5</v>
      </c>
      <c r="T64" s="141" t="s">
        <v>59</v>
      </c>
      <c r="U64" s="142">
        <v>60</v>
      </c>
      <c r="V64" s="141">
        <v>0</v>
      </c>
      <c r="W64" s="312">
        <f>'Betriebsleistungen BARMER'!W64</f>
        <v>0</v>
      </c>
      <c r="X64" s="118" t="s">
        <v>48</v>
      </c>
      <c r="Y64" s="258">
        <f t="shared" si="3"/>
        <v>0</v>
      </c>
      <c r="Z64" s="24"/>
      <c r="AA64" s="267">
        <f t="shared" si="4"/>
        <v>5</v>
      </c>
      <c r="AB64" s="272">
        <f>'Betriebsleistungen BARMER'!AB64</f>
        <v>0</v>
      </c>
      <c r="AC64" s="268">
        <f t="shared" si="17"/>
        <v>0</v>
      </c>
      <c r="AE64" s="267">
        <f t="shared" si="6"/>
        <v>5</v>
      </c>
      <c r="AF64" s="272">
        <f>'Betriebsleistungen BARMER'!AF64</f>
        <v>0</v>
      </c>
      <c r="AG64" s="268">
        <f t="shared" si="18"/>
        <v>0</v>
      </c>
    </row>
    <row r="65" spans="1:33" s="107" customFormat="1" ht="15" customHeight="1">
      <c r="A65" s="106"/>
      <c r="B65" s="192"/>
      <c r="C65" s="193"/>
      <c r="D65" s="193"/>
      <c r="E65" s="193"/>
      <c r="F65" s="193" t="str">
        <f>"Zwischensumme Servicetyp "&amp;E16</f>
        <v>Zwischensumme Servicetyp 7.3.2 Virtuelle Systeme</v>
      </c>
      <c r="G65" s="195"/>
      <c r="H65" s="194"/>
      <c r="I65" s="195"/>
      <c r="J65" s="195"/>
      <c r="K65" s="195"/>
      <c r="L65" s="193"/>
      <c r="M65" s="193"/>
      <c r="N65" s="193"/>
      <c r="O65" s="193"/>
      <c r="P65" s="123"/>
      <c r="Q65" s="101"/>
      <c r="R65" s="120"/>
      <c r="S65" s="120"/>
      <c r="T65" s="149"/>
      <c r="U65" s="150"/>
      <c r="V65" s="150"/>
      <c r="W65" s="310"/>
      <c r="X65" s="134"/>
      <c r="Y65" s="246">
        <f>SUM(Y16:Y64)</f>
        <v>0</v>
      </c>
      <c r="Z65" s="24"/>
      <c r="AA65" s="124"/>
      <c r="AB65" s="121"/>
      <c r="AC65" s="126">
        <f>SUM(AC16:AC64)</f>
        <v>0</v>
      </c>
      <c r="AD65" s="292"/>
      <c r="AE65" s="124"/>
      <c r="AF65" s="121"/>
      <c r="AG65" s="126">
        <f>SUM(AG16:AG64)</f>
        <v>0</v>
      </c>
    </row>
    <row r="66" spans="1:33" s="139" customFormat="1" ht="15" customHeight="1">
      <c r="A66" s="135"/>
      <c r="B66" s="196" t="s">
        <v>155</v>
      </c>
      <c r="C66" s="197" t="s">
        <v>61</v>
      </c>
      <c r="D66" s="197" t="s">
        <v>156</v>
      </c>
      <c r="E66" s="197" t="s">
        <v>157</v>
      </c>
      <c r="F66" s="198" t="s">
        <v>158</v>
      </c>
      <c r="G66" s="204" t="s">
        <v>39</v>
      </c>
      <c r="H66" s="198" t="s">
        <v>331</v>
      </c>
      <c r="I66" s="204" t="s">
        <v>41</v>
      </c>
      <c r="J66" s="205" t="s">
        <v>57</v>
      </c>
      <c r="K66" s="205" t="s">
        <v>160</v>
      </c>
      <c r="L66" s="128" t="s">
        <v>44</v>
      </c>
      <c r="M66" s="128" t="s">
        <v>76</v>
      </c>
      <c r="N66" s="128" t="s">
        <v>46</v>
      </c>
      <c r="O66" s="140" t="s">
        <v>77</v>
      </c>
      <c r="P66" s="130" t="str">
        <f t="shared" ref="P66" si="24">H66&amp;"-"&amp;M66&amp;"-"&amp;O66</f>
        <v>HEK-IS-ST-OP-BLK-Basis-DR1</v>
      </c>
      <c r="Q66" s="101"/>
      <c r="R66" s="256">
        <v>1</v>
      </c>
      <c r="S66" s="131">
        <v>12</v>
      </c>
      <c r="T66" s="141" t="s">
        <v>59</v>
      </c>
      <c r="U66" s="142">
        <v>60</v>
      </c>
      <c r="V66" s="141">
        <v>0</v>
      </c>
      <c r="W66" s="312">
        <f>'Betriebsleistungen BARMER'!W66</f>
        <v>0</v>
      </c>
      <c r="X66" s="118" t="s">
        <v>48</v>
      </c>
      <c r="Y66" s="258">
        <f t="shared" ref="Y66" si="25">R66*S66*U66*W66</f>
        <v>0</v>
      </c>
      <c r="Z66" s="24"/>
      <c r="AA66" s="267">
        <f t="shared" si="4"/>
        <v>12</v>
      </c>
      <c r="AB66" s="272">
        <f>'Betriebsleistungen BARMER'!AB66</f>
        <v>0</v>
      </c>
      <c r="AC66" s="268">
        <f t="shared" ref="AC66:AC79" si="26">AA66*AB66*12</f>
        <v>0</v>
      </c>
      <c r="AE66" s="267">
        <f t="shared" si="6"/>
        <v>12</v>
      </c>
      <c r="AF66" s="272">
        <f>'Betriebsleistungen BARMER'!AF66</f>
        <v>0</v>
      </c>
      <c r="AG66" s="268">
        <f t="shared" ref="AG66:AG79" si="27">AE66*AF66*12</f>
        <v>0</v>
      </c>
    </row>
    <row r="67" spans="1:33" s="139" customFormat="1" ht="15" customHeight="1">
      <c r="A67" s="135"/>
      <c r="B67" s="196" t="s">
        <v>161</v>
      </c>
      <c r="C67" s="197" t="s">
        <v>61</v>
      </c>
      <c r="D67" s="197" t="s">
        <v>156</v>
      </c>
      <c r="E67" s="197" t="s">
        <v>157</v>
      </c>
      <c r="F67" s="198" t="s">
        <v>158</v>
      </c>
      <c r="G67" s="204" t="s">
        <v>39</v>
      </c>
      <c r="H67" s="198" t="s">
        <v>331</v>
      </c>
      <c r="I67" s="204" t="s">
        <v>41</v>
      </c>
      <c r="J67" s="205" t="s">
        <v>57</v>
      </c>
      <c r="K67" s="205" t="s">
        <v>160</v>
      </c>
      <c r="L67" s="128" t="s">
        <v>44</v>
      </c>
      <c r="M67" s="128" t="s">
        <v>76</v>
      </c>
      <c r="N67" s="128" t="s">
        <v>46</v>
      </c>
      <c r="O67" s="215" t="s">
        <v>80</v>
      </c>
      <c r="P67" s="130" t="str">
        <f t="shared" ref="P67:P85" si="28">H67&amp;"-"&amp;M67&amp;"-"&amp;O67</f>
        <v>HEK-IS-ST-OP-BLK-Basis-DR2</v>
      </c>
      <c r="Q67" s="101"/>
      <c r="R67" s="256">
        <v>1</v>
      </c>
      <c r="S67" s="131">
        <v>1</v>
      </c>
      <c r="T67" s="141" t="s">
        <v>59</v>
      </c>
      <c r="U67" s="142">
        <v>60</v>
      </c>
      <c r="V67" s="141">
        <v>0</v>
      </c>
      <c r="W67" s="273"/>
      <c r="X67" s="118" t="s">
        <v>48</v>
      </c>
      <c r="Y67" s="258">
        <f t="shared" ref="Y67:Y85" si="29">R67*S67*U67*W67</f>
        <v>0</v>
      </c>
      <c r="Z67" s="24"/>
      <c r="AA67" s="267">
        <f t="shared" si="4"/>
        <v>1</v>
      </c>
      <c r="AB67" s="272">
        <f>'Betriebsleistungen BARMER'!AB67</f>
        <v>0</v>
      </c>
      <c r="AC67" s="268">
        <f t="shared" si="26"/>
        <v>0</v>
      </c>
      <c r="AE67" s="267">
        <f t="shared" si="6"/>
        <v>1</v>
      </c>
      <c r="AF67" s="272">
        <f>'Betriebsleistungen BARMER'!AF67</f>
        <v>0</v>
      </c>
      <c r="AG67" s="268">
        <f t="shared" si="27"/>
        <v>0</v>
      </c>
    </row>
    <row r="68" spans="1:33" s="139" customFormat="1" ht="15" customHeight="1">
      <c r="A68" s="135"/>
      <c r="B68" s="196" t="s">
        <v>162</v>
      </c>
      <c r="C68" s="197" t="s">
        <v>61</v>
      </c>
      <c r="D68" s="197" t="s">
        <v>156</v>
      </c>
      <c r="E68" s="197" t="s">
        <v>157</v>
      </c>
      <c r="F68" s="198" t="s">
        <v>158</v>
      </c>
      <c r="G68" s="204" t="s">
        <v>39</v>
      </c>
      <c r="H68" s="198" t="s">
        <v>331</v>
      </c>
      <c r="I68" s="204" t="s">
        <v>41</v>
      </c>
      <c r="J68" s="205" t="s">
        <v>57</v>
      </c>
      <c r="K68" s="205" t="s">
        <v>160</v>
      </c>
      <c r="L68" s="128" t="s">
        <v>44</v>
      </c>
      <c r="M68" s="128" t="s">
        <v>79</v>
      </c>
      <c r="N68" s="128" t="s">
        <v>46</v>
      </c>
      <c r="O68" s="215" t="s">
        <v>77</v>
      </c>
      <c r="P68" s="130" t="str">
        <f t="shared" ref="P68:P69" si="30">H68&amp;"-"&amp;M68&amp;"-"&amp;O68</f>
        <v>HEK-IS-ST-OP-BLK-Bronze-DR1</v>
      </c>
      <c r="Q68" s="101"/>
      <c r="R68" s="256">
        <v>1</v>
      </c>
      <c r="S68" s="131">
        <v>1</v>
      </c>
      <c r="T68" s="141" t="s">
        <v>59</v>
      </c>
      <c r="U68" s="142">
        <v>60</v>
      </c>
      <c r="V68" s="141">
        <v>0</v>
      </c>
      <c r="W68" s="312">
        <f>'Betriebsleistungen BARMER'!W68</f>
        <v>0</v>
      </c>
      <c r="X68" s="118" t="s">
        <v>48</v>
      </c>
      <c r="Y68" s="258">
        <f t="shared" ref="Y68:Y69" si="31">R68*S68*U68*W68</f>
        <v>0</v>
      </c>
      <c r="Z68" s="24"/>
      <c r="AA68" s="267">
        <f t="shared" si="4"/>
        <v>1</v>
      </c>
      <c r="AB68" s="272">
        <f>'Betriebsleistungen BARMER'!AB68</f>
        <v>0</v>
      </c>
      <c r="AC68" s="268">
        <f t="shared" si="26"/>
        <v>0</v>
      </c>
      <c r="AE68" s="267">
        <f t="shared" si="6"/>
        <v>1</v>
      </c>
      <c r="AF68" s="272">
        <f>'Betriebsleistungen BARMER'!AF68</f>
        <v>0</v>
      </c>
      <c r="AG68" s="268">
        <f t="shared" si="27"/>
        <v>0</v>
      </c>
    </row>
    <row r="69" spans="1:33" s="139" customFormat="1" ht="15" customHeight="1">
      <c r="A69" s="135"/>
      <c r="B69" s="196" t="s">
        <v>163</v>
      </c>
      <c r="C69" s="197" t="s">
        <v>61</v>
      </c>
      <c r="D69" s="197" t="s">
        <v>156</v>
      </c>
      <c r="E69" s="197" t="s">
        <v>157</v>
      </c>
      <c r="F69" s="198" t="s">
        <v>158</v>
      </c>
      <c r="G69" s="204" t="s">
        <v>39</v>
      </c>
      <c r="H69" s="198" t="s">
        <v>331</v>
      </c>
      <c r="I69" s="204" t="s">
        <v>41</v>
      </c>
      <c r="J69" s="205" t="s">
        <v>57</v>
      </c>
      <c r="K69" s="205" t="s">
        <v>160</v>
      </c>
      <c r="L69" s="128" t="s">
        <v>44</v>
      </c>
      <c r="M69" s="128" t="s">
        <v>79</v>
      </c>
      <c r="N69" s="128" t="s">
        <v>46</v>
      </c>
      <c r="O69" s="215" t="s">
        <v>80</v>
      </c>
      <c r="P69" s="130" t="str">
        <f t="shared" si="30"/>
        <v>HEK-IS-ST-OP-BLK-Bronze-DR2</v>
      </c>
      <c r="Q69" s="101"/>
      <c r="R69" s="256">
        <v>1</v>
      </c>
      <c r="S69" s="131">
        <v>1</v>
      </c>
      <c r="T69" s="141" t="s">
        <v>59</v>
      </c>
      <c r="U69" s="142">
        <v>60</v>
      </c>
      <c r="V69" s="141">
        <v>0</v>
      </c>
      <c r="W69" s="273"/>
      <c r="X69" s="118" t="s">
        <v>48</v>
      </c>
      <c r="Y69" s="258">
        <f t="shared" si="31"/>
        <v>0</v>
      </c>
      <c r="Z69" s="24"/>
      <c r="AA69" s="267">
        <f t="shared" si="4"/>
        <v>1</v>
      </c>
      <c r="AB69" s="272">
        <f>'Betriebsleistungen BARMER'!AB69</f>
        <v>0</v>
      </c>
      <c r="AC69" s="268">
        <f t="shared" si="26"/>
        <v>0</v>
      </c>
      <c r="AE69" s="267">
        <f t="shared" si="6"/>
        <v>1</v>
      </c>
      <c r="AF69" s="272">
        <f>'Betriebsleistungen BARMER'!AF69</f>
        <v>0</v>
      </c>
      <c r="AG69" s="268">
        <f t="shared" si="27"/>
        <v>0</v>
      </c>
    </row>
    <row r="70" spans="1:33" s="139" customFormat="1" ht="15" customHeight="1">
      <c r="A70" s="135"/>
      <c r="B70" s="196" t="s">
        <v>164</v>
      </c>
      <c r="C70" s="197" t="s">
        <v>61</v>
      </c>
      <c r="D70" s="197" t="s">
        <v>156</v>
      </c>
      <c r="E70" s="197" t="s">
        <v>157</v>
      </c>
      <c r="F70" s="198" t="s">
        <v>158</v>
      </c>
      <c r="G70" s="204" t="s">
        <v>39</v>
      </c>
      <c r="H70" s="198" t="s">
        <v>331</v>
      </c>
      <c r="I70" s="204" t="s">
        <v>41</v>
      </c>
      <c r="J70" s="205" t="s">
        <v>57</v>
      </c>
      <c r="K70" s="205" t="s">
        <v>160</v>
      </c>
      <c r="L70" s="128" t="s">
        <v>44</v>
      </c>
      <c r="M70" s="128" t="s">
        <v>79</v>
      </c>
      <c r="N70" s="128" t="s">
        <v>46</v>
      </c>
      <c r="O70" s="215" t="s">
        <v>82</v>
      </c>
      <c r="P70" s="130" t="str">
        <f t="shared" si="28"/>
        <v>HEK-IS-ST-OP-BLK-Bronze-DR3</v>
      </c>
      <c r="Q70" s="101"/>
      <c r="R70" s="256">
        <v>1</v>
      </c>
      <c r="S70" s="131">
        <v>1</v>
      </c>
      <c r="T70" s="141" t="s">
        <v>59</v>
      </c>
      <c r="U70" s="142">
        <v>60</v>
      </c>
      <c r="V70" s="141">
        <v>0</v>
      </c>
      <c r="W70" s="273"/>
      <c r="X70" s="118" t="s">
        <v>48</v>
      </c>
      <c r="Y70" s="258">
        <f t="shared" si="29"/>
        <v>0</v>
      </c>
      <c r="Z70" s="24"/>
      <c r="AA70" s="267">
        <f t="shared" si="4"/>
        <v>1</v>
      </c>
      <c r="AB70" s="272">
        <f>'Betriebsleistungen BARMER'!AB70</f>
        <v>0</v>
      </c>
      <c r="AC70" s="268">
        <f t="shared" si="26"/>
        <v>0</v>
      </c>
      <c r="AE70" s="267">
        <f t="shared" si="6"/>
        <v>1</v>
      </c>
      <c r="AF70" s="272">
        <f>'Betriebsleistungen BARMER'!AF70</f>
        <v>0</v>
      </c>
      <c r="AG70" s="268">
        <f t="shared" si="27"/>
        <v>0</v>
      </c>
    </row>
    <row r="71" spans="1:33" s="139" customFormat="1" ht="15" customHeight="1">
      <c r="A71" s="135"/>
      <c r="B71" s="196" t="s">
        <v>165</v>
      </c>
      <c r="C71" s="364" t="s">
        <v>61</v>
      </c>
      <c r="D71" s="364" t="s">
        <v>156</v>
      </c>
      <c r="E71" s="364" t="s">
        <v>157</v>
      </c>
      <c r="F71" s="365" t="s">
        <v>158</v>
      </c>
      <c r="G71" s="367" t="s">
        <v>39</v>
      </c>
      <c r="H71" s="365" t="s">
        <v>331</v>
      </c>
      <c r="I71" s="204" t="s">
        <v>39</v>
      </c>
      <c r="J71" s="353" t="s">
        <v>57</v>
      </c>
      <c r="K71" s="353" t="s">
        <v>160</v>
      </c>
      <c r="L71" s="351" t="s">
        <v>44</v>
      </c>
      <c r="M71" s="128" t="s">
        <v>84</v>
      </c>
      <c r="N71" s="392" t="s">
        <v>46</v>
      </c>
      <c r="O71" s="215" t="s">
        <v>82</v>
      </c>
      <c r="P71" s="130" t="str">
        <f t="shared" ref="P71" si="32">H71&amp;"-"&amp;M71&amp;"-"&amp;O71</f>
        <v>HEK-IS-ST-OP-BLK-Silber-DR3</v>
      </c>
      <c r="Q71" s="101"/>
      <c r="R71" s="256">
        <v>0.6</v>
      </c>
      <c r="S71" s="393">
        <v>9</v>
      </c>
      <c r="T71" s="375" t="s">
        <v>59</v>
      </c>
      <c r="U71" s="375">
        <v>60</v>
      </c>
      <c r="V71" s="375">
        <v>0</v>
      </c>
      <c r="W71" s="273"/>
      <c r="X71" s="118" t="s">
        <v>48</v>
      </c>
      <c r="Y71" s="258">
        <f t="shared" ref="Y71" si="33">R71*S71*U71*W71</f>
        <v>0</v>
      </c>
      <c r="Z71" s="24"/>
      <c r="AA71" s="377">
        <f t="shared" si="4"/>
        <v>9</v>
      </c>
      <c r="AB71" s="272">
        <f>'Betriebsleistungen BARMER'!AB71</f>
        <v>0</v>
      </c>
      <c r="AC71" s="268">
        <f t="shared" si="26"/>
        <v>0</v>
      </c>
      <c r="AE71" s="377">
        <f t="shared" si="6"/>
        <v>9</v>
      </c>
      <c r="AF71" s="272">
        <f>'Betriebsleistungen BARMER'!AF71</f>
        <v>0</v>
      </c>
      <c r="AG71" s="268">
        <f t="shared" si="27"/>
        <v>0</v>
      </c>
    </row>
    <row r="72" spans="1:33" s="139" customFormat="1" ht="15" customHeight="1">
      <c r="A72" s="135"/>
      <c r="B72" s="196" t="s">
        <v>166</v>
      </c>
      <c r="C72" s="357" t="s">
        <v>61</v>
      </c>
      <c r="D72" s="357" t="s">
        <v>156</v>
      </c>
      <c r="E72" s="357" t="s">
        <v>157</v>
      </c>
      <c r="F72" s="366" t="s">
        <v>158</v>
      </c>
      <c r="G72" s="368" t="s">
        <v>39</v>
      </c>
      <c r="H72" s="366" t="s">
        <v>331</v>
      </c>
      <c r="I72" s="204" t="s">
        <v>39</v>
      </c>
      <c r="J72" s="354" t="s">
        <v>57</v>
      </c>
      <c r="K72" s="354" t="s">
        <v>160</v>
      </c>
      <c r="L72" s="352" t="s">
        <v>44</v>
      </c>
      <c r="M72" s="128" t="s">
        <v>99</v>
      </c>
      <c r="N72" s="385" t="s">
        <v>46</v>
      </c>
      <c r="O72" s="215" t="s">
        <v>82</v>
      </c>
      <c r="P72" s="130" t="str">
        <f>H71&amp;"-"&amp;M72&amp;"-"&amp;O72</f>
        <v>HEK-IS-ST-OP-BLK-Gold-DR3</v>
      </c>
      <c r="Q72" s="101"/>
      <c r="R72" s="256">
        <v>0.4</v>
      </c>
      <c r="S72" s="388">
        <v>1</v>
      </c>
      <c r="T72" s="376" t="s">
        <v>59</v>
      </c>
      <c r="U72" s="376">
        <v>60</v>
      </c>
      <c r="V72" s="376">
        <v>0</v>
      </c>
      <c r="W72" s="312">
        <f>'Betriebsleistungen BARMER'!W72</f>
        <v>0</v>
      </c>
      <c r="X72" s="118" t="s">
        <v>48</v>
      </c>
      <c r="Y72" s="258">
        <f>R72*S71*U71*W72</f>
        <v>0</v>
      </c>
      <c r="Z72" s="24"/>
      <c r="AA72" s="378"/>
      <c r="AB72" s="272">
        <f>'Betriebsleistungen BARMER'!AB72</f>
        <v>0</v>
      </c>
      <c r="AC72" s="268">
        <f>AA71*AB72*12</f>
        <v>0</v>
      </c>
      <c r="AE72" s="378"/>
      <c r="AF72" s="272">
        <f>'Betriebsleistungen BARMER'!AF72</f>
        <v>0</v>
      </c>
      <c r="AG72" s="268">
        <f>AE71*AF72*12</f>
        <v>0</v>
      </c>
    </row>
    <row r="73" spans="1:33" s="139" customFormat="1" ht="15" customHeight="1">
      <c r="A73" s="135"/>
      <c r="B73" s="196" t="s">
        <v>167</v>
      </c>
      <c r="C73" s="364" t="s">
        <v>61</v>
      </c>
      <c r="D73" s="364" t="s">
        <v>156</v>
      </c>
      <c r="E73" s="364" t="s">
        <v>157</v>
      </c>
      <c r="F73" s="365" t="s">
        <v>158</v>
      </c>
      <c r="G73" s="367" t="s">
        <v>39</v>
      </c>
      <c r="H73" s="365" t="s">
        <v>331</v>
      </c>
      <c r="I73" s="204" t="s">
        <v>39</v>
      </c>
      <c r="J73" s="353" t="s">
        <v>57</v>
      </c>
      <c r="K73" s="353" t="s">
        <v>160</v>
      </c>
      <c r="L73" s="351" t="s">
        <v>44</v>
      </c>
      <c r="M73" s="128" t="s">
        <v>84</v>
      </c>
      <c r="N73" s="392" t="s">
        <v>46</v>
      </c>
      <c r="O73" s="215" t="s">
        <v>97</v>
      </c>
      <c r="P73" s="130" t="str">
        <f t="shared" si="28"/>
        <v>HEK-IS-ST-OP-BLK-Silber-DR4</v>
      </c>
      <c r="Q73" s="101"/>
      <c r="R73" s="256">
        <v>0.6</v>
      </c>
      <c r="S73" s="393">
        <v>2</v>
      </c>
      <c r="T73" s="375" t="s">
        <v>59</v>
      </c>
      <c r="U73" s="375">
        <v>60</v>
      </c>
      <c r="V73" s="375">
        <v>0</v>
      </c>
      <c r="W73" s="312">
        <f>'Betriebsleistungen BARMER'!W73</f>
        <v>0</v>
      </c>
      <c r="X73" s="118" t="s">
        <v>48</v>
      </c>
      <c r="Y73" s="258">
        <f t="shared" si="29"/>
        <v>0</v>
      </c>
      <c r="Z73" s="24"/>
      <c r="AA73" s="377">
        <f t="shared" si="4"/>
        <v>2</v>
      </c>
      <c r="AB73" s="272">
        <f>'Betriebsleistungen BARMER'!AB73</f>
        <v>0</v>
      </c>
      <c r="AC73" s="268">
        <f t="shared" si="26"/>
        <v>0</v>
      </c>
      <c r="AE73" s="377">
        <f t="shared" si="6"/>
        <v>2</v>
      </c>
      <c r="AF73" s="272">
        <f>'Betriebsleistungen BARMER'!AF73</f>
        <v>0</v>
      </c>
      <c r="AG73" s="268">
        <f t="shared" si="27"/>
        <v>0</v>
      </c>
    </row>
    <row r="74" spans="1:33" s="139" customFormat="1" ht="15" customHeight="1">
      <c r="A74" s="135"/>
      <c r="B74" s="196" t="s">
        <v>168</v>
      </c>
      <c r="C74" s="357" t="s">
        <v>61</v>
      </c>
      <c r="D74" s="357" t="s">
        <v>156</v>
      </c>
      <c r="E74" s="357" t="s">
        <v>157</v>
      </c>
      <c r="F74" s="366" t="s">
        <v>158</v>
      </c>
      <c r="G74" s="368" t="s">
        <v>39</v>
      </c>
      <c r="H74" s="366" t="s">
        <v>331</v>
      </c>
      <c r="I74" s="204" t="s">
        <v>39</v>
      </c>
      <c r="J74" s="354" t="s">
        <v>57</v>
      </c>
      <c r="K74" s="354" t="s">
        <v>160</v>
      </c>
      <c r="L74" s="352" t="s">
        <v>44</v>
      </c>
      <c r="M74" s="128" t="s">
        <v>99</v>
      </c>
      <c r="N74" s="385" t="s">
        <v>46</v>
      </c>
      <c r="O74" s="215" t="s">
        <v>97</v>
      </c>
      <c r="P74" s="130" t="str">
        <f>H73&amp;"-"&amp;M74&amp;"-"&amp;O74</f>
        <v>HEK-IS-ST-OP-BLK-Gold-DR4</v>
      </c>
      <c r="Q74" s="101"/>
      <c r="R74" s="256">
        <v>0.4</v>
      </c>
      <c r="S74" s="388">
        <v>1</v>
      </c>
      <c r="T74" s="376" t="s">
        <v>59</v>
      </c>
      <c r="U74" s="376">
        <v>60</v>
      </c>
      <c r="V74" s="376">
        <v>0</v>
      </c>
      <c r="W74" s="312">
        <f>'Betriebsleistungen BARMER'!W74</f>
        <v>0</v>
      </c>
      <c r="X74" s="118" t="s">
        <v>48</v>
      </c>
      <c r="Y74" s="258">
        <f>R74*S73*U73*W74</f>
        <v>0</v>
      </c>
      <c r="Z74" s="24"/>
      <c r="AA74" s="378"/>
      <c r="AB74" s="272">
        <f>'Betriebsleistungen BARMER'!AB74</f>
        <v>0</v>
      </c>
      <c r="AC74" s="268">
        <f>AA73*AB74*12</f>
        <v>0</v>
      </c>
      <c r="AE74" s="378"/>
      <c r="AF74" s="272">
        <f>'Betriebsleistungen BARMER'!AF74</f>
        <v>0</v>
      </c>
      <c r="AG74" s="268">
        <f>AE73*AF74*12</f>
        <v>0</v>
      </c>
    </row>
    <row r="75" spans="1:33" s="139" customFormat="1" ht="15" customHeight="1">
      <c r="A75" s="135"/>
      <c r="B75" s="196" t="s">
        <v>169</v>
      </c>
      <c r="C75" s="197" t="s">
        <v>61</v>
      </c>
      <c r="D75" s="197" t="s">
        <v>156</v>
      </c>
      <c r="E75" s="197" t="s">
        <v>157</v>
      </c>
      <c r="F75" s="198" t="s">
        <v>170</v>
      </c>
      <c r="G75" s="204" t="s">
        <v>39</v>
      </c>
      <c r="H75" s="198" t="s">
        <v>332</v>
      </c>
      <c r="I75" s="204" t="s">
        <v>41</v>
      </c>
      <c r="J75" s="205" t="s">
        <v>57</v>
      </c>
      <c r="K75" s="205" t="s">
        <v>160</v>
      </c>
      <c r="L75" s="128" t="s">
        <v>44</v>
      </c>
      <c r="M75" s="128" t="s">
        <v>76</v>
      </c>
      <c r="N75" s="128" t="s">
        <v>46</v>
      </c>
      <c r="O75" s="215" t="s">
        <v>77</v>
      </c>
      <c r="P75" s="130" t="str">
        <f t="shared" ref="P75:P78" si="34">H75&amp;"-"&amp;M75&amp;"-"&amp;O75</f>
        <v>HEK-IS-ST-OP-FS-Basis-DR1</v>
      </c>
      <c r="Q75" s="101"/>
      <c r="R75" s="256">
        <v>1</v>
      </c>
      <c r="S75" s="131">
        <v>12</v>
      </c>
      <c r="T75" s="141" t="s">
        <v>59</v>
      </c>
      <c r="U75" s="142">
        <v>60</v>
      </c>
      <c r="V75" s="141">
        <v>0</v>
      </c>
      <c r="W75" s="312">
        <f>'Betriebsleistungen BARMER'!W75</f>
        <v>0</v>
      </c>
      <c r="X75" s="118" t="s">
        <v>48</v>
      </c>
      <c r="Y75" s="258">
        <f t="shared" ref="Y75:Y78" si="35">R75*S75*U75*W75</f>
        <v>0</v>
      </c>
      <c r="Z75" s="24"/>
      <c r="AA75" s="267">
        <f t="shared" si="4"/>
        <v>12</v>
      </c>
      <c r="AB75" s="272">
        <f>'Betriebsleistungen BARMER'!AB75</f>
        <v>0</v>
      </c>
      <c r="AC75" s="268">
        <f t="shared" si="26"/>
        <v>0</v>
      </c>
      <c r="AE75" s="267">
        <f t="shared" si="6"/>
        <v>12</v>
      </c>
      <c r="AF75" s="272">
        <f>'Betriebsleistungen BARMER'!AF75</f>
        <v>0</v>
      </c>
      <c r="AG75" s="268">
        <f t="shared" si="27"/>
        <v>0</v>
      </c>
    </row>
    <row r="76" spans="1:33" s="139" customFormat="1" ht="15" customHeight="1">
      <c r="A76" s="135"/>
      <c r="B76" s="196" t="s">
        <v>172</v>
      </c>
      <c r="C76" s="197" t="s">
        <v>61</v>
      </c>
      <c r="D76" s="197" t="s">
        <v>156</v>
      </c>
      <c r="E76" s="197" t="s">
        <v>157</v>
      </c>
      <c r="F76" s="198" t="s">
        <v>170</v>
      </c>
      <c r="G76" s="204" t="s">
        <v>39</v>
      </c>
      <c r="H76" s="198" t="s">
        <v>332</v>
      </c>
      <c r="I76" s="204" t="s">
        <v>41</v>
      </c>
      <c r="J76" s="205" t="s">
        <v>57</v>
      </c>
      <c r="K76" s="205" t="s">
        <v>160</v>
      </c>
      <c r="L76" s="128" t="s">
        <v>44</v>
      </c>
      <c r="M76" s="128" t="s">
        <v>76</v>
      </c>
      <c r="N76" s="128" t="s">
        <v>46</v>
      </c>
      <c r="O76" s="215" t="s">
        <v>80</v>
      </c>
      <c r="P76" s="130" t="str">
        <f t="shared" ref="P76" si="36">H76&amp;"-"&amp;M76&amp;"-"&amp;O76</f>
        <v>HEK-IS-ST-OP-FS-Basis-DR2</v>
      </c>
      <c r="Q76" s="101"/>
      <c r="R76" s="256">
        <v>1</v>
      </c>
      <c r="S76" s="131">
        <v>1</v>
      </c>
      <c r="T76" s="141" t="s">
        <v>59</v>
      </c>
      <c r="U76" s="142">
        <v>60</v>
      </c>
      <c r="V76" s="141">
        <v>0</v>
      </c>
      <c r="W76" s="273"/>
      <c r="X76" s="118" t="s">
        <v>48</v>
      </c>
      <c r="Y76" s="258">
        <f t="shared" ref="Y76" si="37">R76*S76*U76*W76</f>
        <v>0</v>
      </c>
      <c r="Z76" s="24"/>
      <c r="AA76" s="267">
        <f t="shared" si="4"/>
        <v>1</v>
      </c>
      <c r="AB76" s="272">
        <f>'Betriebsleistungen BARMER'!AB76</f>
        <v>0</v>
      </c>
      <c r="AC76" s="268">
        <f t="shared" si="26"/>
        <v>0</v>
      </c>
      <c r="AE76" s="267">
        <f t="shared" si="6"/>
        <v>1</v>
      </c>
      <c r="AF76" s="272">
        <f>'Betriebsleistungen BARMER'!AF76</f>
        <v>0</v>
      </c>
      <c r="AG76" s="268">
        <f t="shared" si="27"/>
        <v>0</v>
      </c>
    </row>
    <row r="77" spans="1:33" s="139" customFormat="1" ht="15" customHeight="1">
      <c r="A77" s="135"/>
      <c r="B77" s="196" t="s">
        <v>173</v>
      </c>
      <c r="C77" s="197" t="s">
        <v>61</v>
      </c>
      <c r="D77" s="197" t="s">
        <v>156</v>
      </c>
      <c r="E77" s="197" t="s">
        <v>157</v>
      </c>
      <c r="F77" s="198" t="s">
        <v>170</v>
      </c>
      <c r="G77" s="204" t="s">
        <v>39</v>
      </c>
      <c r="H77" s="198" t="s">
        <v>332</v>
      </c>
      <c r="I77" s="204" t="s">
        <v>41</v>
      </c>
      <c r="J77" s="205" t="s">
        <v>57</v>
      </c>
      <c r="K77" s="205" t="s">
        <v>160</v>
      </c>
      <c r="L77" s="128" t="s">
        <v>44</v>
      </c>
      <c r="M77" s="128" t="s">
        <v>79</v>
      </c>
      <c r="N77" s="128" t="s">
        <v>46</v>
      </c>
      <c r="O77" s="215" t="s">
        <v>77</v>
      </c>
      <c r="P77" s="130" t="str">
        <f t="shared" si="34"/>
        <v>HEK-IS-ST-OP-FS-Bronze-DR1</v>
      </c>
      <c r="Q77" s="101"/>
      <c r="R77" s="256">
        <v>1</v>
      </c>
      <c r="S77" s="131">
        <v>1</v>
      </c>
      <c r="T77" s="141" t="s">
        <v>59</v>
      </c>
      <c r="U77" s="142">
        <v>60</v>
      </c>
      <c r="V77" s="141">
        <v>0</v>
      </c>
      <c r="W77" s="273"/>
      <c r="X77" s="118" t="s">
        <v>48</v>
      </c>
      <c r="Y77" s="258">
        <f t="shared" si="35"/>
        <v>0</v>
      </c>
      <c r="Z77" s="24"/>
      <c r="AA77" s="267">
        <f t="shared" si="4"/>
        <v>1</v>
      </c>
      <c r="AB77" s="272">
        <f>'Betriebsleistungen BARMER'!AB77</f>
        <v>0</v>
      </c>
      <c r="AC77" s="268">
        <f t="shared" si="26"/>
        <v>0</v>
      </c>
      <c r="AE77" s="267">
        <f t="shared" si="6"/>
        <v>1</v>
      </c>
      <c r="AF77" s="272">
        <f>'Betriebsleistungen BARMER'!AF77</f>
        <v>0</v>
      </c>
      <c r="AG77" s="268">
        <f t="shared" si="27"/>
        <v>0</v>
      </c>
    </row>
    <row r="78" spans="1:33" s="139" customFormat="1" ht="15" customHeight="1">
      <c r="A78" s="135"/>
      <c r="B78" s="196" t="s">
        <v>174</v>
      </c>
      <c r="C78" s="197" t="s">
        <v>61</v>
      </c>
      <c r="D78" s="197" t="s">
        <v>156</v>
      </c>
      <c r="E78" s="197" t="s">
        <v>157</v>
      </c>
      <c r="F78" s="198" t="s">
        <v>170</v>
      </c>
      <c r="G78" s="204" t="s">
        <v>39</v>
      </c>
      <c r="H78" s="198" t="s">
        <v>332</v>
      </c>
      <c r="I78" s="204" t="s">
        <v>41</v>
      </c>
      <c r="J78" s="205" t="s">
        <v>57</v>
      </c>
      <c r="K78" s="205" t="s">
        <v>160</v>
      </c>
      <c r="L78" s="128" t="s">
        <v>44</v>
      </c>
      <c r="M78" s="128" t="s">
        <v>79</v>
      </c>
      <c r="N78" s="128" t="s">
        <v>46</v>
      </c>
      <c r="O78" s="215" t="s">
        <v>80</v>
      </c>
      <c r="P78" s="130" t="str">
        <f t="shared" si="34"/>
        <v>HEK-IS-ST-OP-FS-Bronze-DR2</v>
      </c>
      <c r="Q78" s="101"/>
      <c r="R78" s="256">
        <v>1</v>
      </c>
      <c r="S78" s="131">
        <v>2</v>
      </c>
      <c r="T78" s="141" t="s">
        <v>59</v>
      </c>
      <c r="U78" s="142">
        <v>60</v>
      </c>
      <c r="V78" s="141">
        <v>0</v>
      </c>
      <c r="W78" s="273"/>
      <c r="X78" s="118" t="s">
        <v>48</v>
      </c>
      <c r="Y78" s="258">
        <f t="shared" si="35"/>
        <v>0</v>
      </c>
      <c r="Z78" s="24"/>
      <c r="AA78" s="267">
        <f t="shared" si="4"/>
        <v>2</v>
      </c>
      <c r="AB78" s="272">
        <f>'Betriebsleistungen BARMER'!AB78</f>
        <v>0</v>
      </c>
      <c r="AC78" s="268">
        <f t="shared" si="26"/>
        <v>0</v>
      </c>
      <c r="AE78" s="267">
        <f t="shared" si="6"/>
        <v>2</v>
      </c>
      <c r="AF78" s="272">
        <f>'Betriebsleistungen BARMER'!AF78</f>
        <v>0</v>
      </c>
      <c r="AG78" s="268">
        <f t="shared" si="27"/>
        <v>0</v>
      </c>
    </row>
    <row r="79" spans="1:33" s="139" customFormat="1" ht="15" customHeight="1">
      <c r="A79" s="135"/>
      <c r="B79" s="196" t="s">
        <v>175</v>
      </c>
      <c r="C79" s="197" t="s">
        <v>61</v>
      </c>
      <c r="D79" s="197" t="s">
        <v>156</v>
      </c>
      <c r="E79" s="197" t="s">
        <v>157</v>
      </c>
      <c r="F79" s="198" t="s">
        <v>170</v>
      </c>
      <c r="G79" s="204" t="s">
        <v>39</v>
      </c>
      <c r="H79" s="198" t="s">
        <v>332</v>
      </c>
      <c r="I79" s="204" t="s">
        <v>41</v>
      </c>
      <c r="J79" s="205" t="s">
        <v>57</v>
      </c>
      <c r="K79" s="205" t="s">
        <v>160</v>
      </c>
      <c r="L79" s="128" t="s">
        <v>44</v>
      </c>
      <c r="M79" s="128" t="s">
        <v>79</v>
      </c>
      <c r="N79" s="128" t="s">
        <v>46</v>
      </c>
      <c r="O79" s="215" t="s">
        <v>82</v>
      </c>
      <c r="P79" s="130" t="str">
        <f t="shared" si="28"/>
        <v>HEK-IS-ST-OP-FS-Bronze-DR3</v>
      </c>
      <c r="Q79" s="101"/>
      <c r="R79" s="256">
        <v>1</v>
      </c>
      <c r="S79" s="131">
        <v>1</v>
      </c>
      <c r="T79" s="141" t="s">
        <v>59</v>
      </c>
      <c r="U79" s="142">
        <v>60</v>
      </c>
      <c r="V79" s="141">
        <v>0</v>
      </c>
      <c r="W79" s="273"/>
      <c r="X79" s="118" t="s">
        <v>48</v>
      </c>
      <c r="Y79" s="258">
        <f t="shared" si="29"/>
        <v>0</v>
      </c>
      <c r="Z79" s="24"/>
      <c r="AA79" s="267">
        <f t="shared" si="4"/>
        <v>1</v>
      </c>
      <c r="AB79" s="272">
        <f>'Betriebsleistungen BARMER'!AB79</f>
        <v>0</v>
      </c>
      <c r="AC79" s="268">
        <f t="shared" si="26"/>
        <v>0</v>
      </c>
      <c r="AE79" s="267">
        <f t="shared" si="6"/>
        <v>1</v>
      </c>
      <c r="AF79" s="272">
        <f>'Betriebsleistungen BARMER'!AF79</f>
        <v>0</v>
      </c>
      <c r="AG79" s="268">
        <f t="shared" si="27"/>
        <v>0</v>
      </c>
    </row>
    <row r="80" spans="1:33" s="139" customFormat="1" ht="15" customHeight="1">
      <c r="A80" s="135"/>
      <c r="B80" s="214" t="s">
        <v>176</v>
      </c>
      <c r="C80" s="209" t="s">
        <v>322</v>
      </c>
      <c r="D80" s="210"/>
      <c r="E80" s="210"/>
      <c r="F80" s="211"/>
      <c r="G80" s="212"/>
      <c r="H80" s="211"/>
      <c r="I80" s="212"/>
      <c r="J80" s="213"/>
      <c r="K80" s="213"/>
      <c r="L80" s="143"/>
      <c r="M80" s="143"/>
      <c r="N80" s="143"/>
      <c r="O80" s="143"/>
      <c r="P80" s="144"/>
      <c r="Q80" s="101"/>
      <c r="R80" s="259"/>
      <c r="S80" s="145"/>
      <c r="T80" s="146"/>
      <c r="U80" s="147"/>
      <c r="V80" s="146"/>
      <c r="W80" s="308"/>
      <c r="X80" s="148"/>
      <c r="Y80" s="261"/>
      <c r="Z80" s="24"/>
      <c r="AA80" s="320"/>
      <c r="AB80" s="308"/>
      <c r="AC80" s="321"/>
      <c r="AD80" s="316"/>
      <c r="AE80" s="320"/>
      <c r="AF80" s="308"/>
      <c r="AG80" s="321"/>
    </row>
    <row r="81" spans="1:33" s="139" customFormat="1" ht="15" customHeight="1">
      <c r="A81" s="135"/>
      <c r="B81" s="196" t="s">
        <v>177</v>
      </c>
      <c r="C81" s="197" t="s">
        <v>61</v>
      </c>
      <c r="D81" s="197" t="s">
        <v>156</v>
      </c>
      <c r="E81" s="197" t="s">
        <v>157</v>
      </c>
      <c r="F81" s="198" t="s">
        <v>170</v>
      </c>
      <c r="G81" s="204" t="s">
        <v>39</v>
      </c>
      <c r="H81" s="198" t="s">
        <v>332</v>
      </c>
      <c r="I81" s="204" t="s">
        <v>41</v>
      </c>
      <c r="J81" s="205" t="s">
        <v>57</v>
      </c>
      <c r="K81" s="205" t="s">
        <v>160</v>
      </c>
      <c r="L81" s="128" t="s">
        <v>44</v>
      </c>
      <c r="M81" s="128" t="s">
        <v>84</v>
      </c>
      <c r="N81" s="128" t="s">
        <v>46</v>
      </c>
      <c r="O81" s="215" t="s">
        <v>82</v>
      </c>
      <c r="P81" s="130" t="str">
        <f t="shared" ref="P81" si="38">H81&amp;"-"&amp;M81&amp;"-"&amp;O81</f>
        <v>HEK-IS-ST-OP-FS-Silber-DR3</v>
      </c>
      <c r="Q81" s="101"/>
      <c r="R81" s="256">
        <v>1</v>
      </c>
      <c r="S81" s="131">
        <v>8</v>
      </c>
      <c r="T81" s="141" t="s">
        <v>59</v>
      </c>
      <c r="U81" s="142">
        <v>60</v>
      </c>
      <c r="V81" s="141">
        <v>0</v>
      </c>
      <c r="W81" s="312">
        <f>'Betriebsleistungen BARMER'!W81</f>
        <v>0</v>
      </c>
      <c r="X81" s="118" t="s">
        <v>48</v>
      </c>
      <c r="Y81" s="258">
        <f t="shared" ref="Y81" si="39">R81*S81*U81*W81</f>
        <v>0</v>
      </c>
      <c r="Z81" s="24"/>
      <c r="AA81" s="267">
        <f t="shared" si="4"/>
        <v>8</v>
      </c>
      <c r="AB81" s="272">
        <f>'Betriebsleistungen BARMER'!AB81</f>
        <v>0</v>
      </c>
      <c r="AC81" s="268">
        <f t="shared" ref="AC81:AC85" si="40">AA81*AB81*12</f>
        <v>0</v>
      </c>
      <c r="AE81" s="267">
        <f t="shared" si="6"/>
        <v>8</v>
      </c>
      <c r="AF81" s="272">
        <f>'Betriebsleistungen BARMER'!AF81</f>
        <v>0</v>
      </c>
      <c r="AG81" s="268">
        <f t="shared" ref="AG81:AG85" si="41">AE81*AF81*12</f>
        <v>0</v>
      </c>
    </row>
    <row r="82" spans="1:33" s="139" customFormat="1" ht="15" customHeight="1">
      <c r="A82" s="135"/>
      <c r="B82" s="196" t="s">
        <v>178</v>
      </c>
      <c r="C82" s="364" t="s">
        <v>61</v>
      </c>
      <c r="D82" s="364" t="s">
        <v>156</v>
      </c>
      <c r="E82" s="364" t="s">
        <v>157</v>
      </c>
      <c r="F82" s="365" t="s">
        <v>170</v>
      </c>
      <c r="G82" s="367" t="s">
        <v>39</v>
      </c>
      <c r="H82" s="365" t="s">
        <v>332</v>
      </c>
      <c r="I82" s="204" t="s">
        <v>39</v>
      </c>
      <c r="J82" s="353" t="s">
        <v>57</v>
      </c>
      <c r="K82" s="353" t="s">
        <v>160</v>
      </c>
      <c r="L82" s="351" t="s">
        <v>44</v>
      </c>
      <c r="M82" s="128" t="s">
        <v>84</v>
      </c>
      <c r="N82" s="392" t="s">
        <v>46</v>
      </c>
      <c r="O82" s="215" t="s">
        <v>97</v>
      </c>
      <c r="P82" s="130" t="str">
        <f t="shared" si="28"/>
        <v>HEK-IS-ST-OP-FS-Silber-DR4</v>
      </c>
      <c r="Q82" s="101"/>
      <c r="R82" s="256">
        <v>0.6</v>
      </c>
      <c r="S82" s="393">
        <v>3</v>
      </c>
      <c r="T82" s="375" t="s">
        <v>59</v>
      </c>
      <c r="U82" s="375">
        <v>60</v>
      </c>
      <c r="V82" s="375">
        <v>0</v>
      </c>
      <c r="W82" s="273"/>
      <c r="X82" s="118" t="s">
        <v>48</v>
      </c>
      <c r="Y82" s="258">
        <f t="shared" si="29"/>
        <v>0</v>
      </c>
      <c r="Z82" s="24"/>
      <c r="AA82" s="377">
        <f t="shared" si="4"/>
        <v>3</v>
      </c>
      <c r="AB82" s="272">
        <f>$W82</f>
        <v>0</v>
      </c>
      <c r="AC82" s="268">
        <f t="shared" si="40"/>
        <v>0</v>
      </c>
      <c r="AE82" s="377">
        <f t="shared" si="6"/>
        <v>3</v>
      </c>
      <c r="AF82" s="272">
        <f>$W82</f>
        <v>0</v>
      </c>
      <c r="AG82" s="268">
        <f t="shared" si="41"/>
        <v>0</v>
      </c>
    </row>
    <row r="83" spans="1:33" s="139" customFormat="1" ht="15" customHeight="1">
      <c r="A83" s="135"/>
      <c r="B83" s="196" t="s">
        <v>179</v>
      </c>
      <c r="C83" s="357" t="s">
        <v>61</v>
      </c>
      <c r="D83" s="357" t="s">
        <v>156</v>
      </c>
      <c r="E83" s="357" t="s">
        <v>157</v>
      </c>
      <c r="F83" s="366" t="s">
        <v>170</v>
      </c>
      <c r="G83" s="368" t="s">
        <v>39</v>
      </c>
      <c r="H83" s="366" t="s">
        <v>332</v>
      </c>
      <c r="I83" s="204" t="s">
        <v>39</v>
      </c>
      <c r="J83" s="354" t="s">
        <v>57</v>
      </c>
      <c r="K83" s="354" t="s">
        <v>160</v>
      </c>
      <c r="L83" s="352" t="s">
        <v>44</v>
      </c>
      <c r="M83" s="128" t="s">
        <v>99</v>
      </c>
      <c r="N83" s="385"/>
      <c r="O83" s="215" t="s">
        <v>97</v>
      </c>
      <c r="P83" s="130" t="str">
        <f>H82&amp;"-"&amp;M83&amp;"-"&amp;O83</f>
        <v>HEK-IS-ST-OP-FS-Gold-DR4</v>
      </c>
      <c r="Q83" s="101"/>
      <c r="R83" s="256">
        <v>0.4</v>
      </c>
      <c r="S83" s="388">
        <v>1</v>
      </c>
      <c r="T83" s="376" t="s">
        <v>59</v>
      </c>
      <c r="U83" s="376">
        <v>60</v>
      </c>
      <c r="V83" s="376">
        <v>0</v>
      </c>
      <c r="W83" s="312">
        <f>'Betriebsleistungen BARMER'!W83</f>
        <v>0</v>
      </c>
      <c r="X83" s="118" t="s">
        <v>48</v>
      </c>
      <c r="Y83" s="258">
        <f>R83*S82*U82*W83</f>
        <v>0</v>
      </c>
      <c r="Z83" s="24"/>
      <c r="AA83" s="378"/>
      <c r="AB83" s="272">
        <f>'Betriebsleistungen BARMER'!AB83</f>
        <v>0</v>
      </c>
      <c r="AC83" s="268">
        <f>AA82*AB83*12</f>
        <v>0</v>
      </c>
      <c r="AE83" s="378"/>
      <c r="AF83" s="272">
        <f>'Betriebsleistungen BARMER'!AF83</f>
        <v>0</v>
      </c>
      <c r="AG83" s="268">
        <f>AE82*AF83*12</f>
        <v>0</v>
      </c>
    </row>
    <row r="84" spans="1:33" s="139" customFormat="1" ht="15" customHeight="1">
      <c r="A84" s="135"/>
      <c r="B84" s="297" t="s">
        <v>180</v>
      </c>
      <c r="C84" s="209" t="s">
        <v>322</v>
      </c>
      <c r="D84" s="210"/>
      <c r="E84" s="210"/>
      <c r="F84" s="211"/>
      <c r="G84" s="212"/>
      <c r="H84" s="211"/>
      <c r="I84" s="212"/>
      <c r="J84" s="213"/>
      <c r="K84" s="213"/>
      <c r="L84" s="143"/>
      <c r="M84" s="143"/>
      <c r="N84" s="143"/>
      <c r="O84" s="143"/>
      <c r="P84" s="144"/>
      <c r="Q84" s="101"/>
      <c r="R84" s="259"/>
      <c r="S84" s="145"/>
      <c r="T84" s="146"/>
      <c r="U84" s="147"/>
      <c r="V84" s="146"/>
      <c r="W84" s="308"/>
      <c r="X84" s="148"/>
      <c r="Y84" s="261"/>
      <c r="Z84" s="24"/>
      <c r="AA84" s="320"/>
      <c r="AB84" s="308"/>
      <c r="AC84" s="321"/>
      <c r="AD84" s="316"/>
      <c r="AE84" s="320"/>
      <c r="AF84" s="308"/>
      <c r="AG84" s="321"/>
    </row>
    <row r="85" spans="1:33" s="139" customFormat="1" ht="15" customHeight="1">
      <c r="A85" s="135"/>
      <c r="B85" s="196" t="s">
        <v>183</v>
      </c>
      <c r="C85" s="197" t="s">
        <v>61</v>
      </c>
      <c r="D85" s="197" t="s">
        <v>156</v>
      </c>
      <c r="E85" s="197" t="s">
        <v>157</v>
      </c>
      <c r="F85" s="198" t="s">
        <v>181</v>
      </c>
      <c r="G85" s="204" t="s">
        <v>39</v>
      </c>
      <c r="H85" s="198" t="s">
        <v>333</v>
      </c>
      <c r="I85" s="204" t="s">
        <v>39</v>
      </c>
      <c r="J85" s="205" t="s">
        <v>57</v>
      </c>
      <c r="K85" s="205" t="s">
        <v>160</v>
      </c>
      <c r="L85" s="128" t="s">
        <v>44</v>
      </c>
      <c r="M85" s="128" t="s">
        <v>84</v>
      </c>
      <c r="N85" s="128" t="s">
        <v>46</v>
      </c>
      <c r="O85" s="140" t="s">
        <v>82</v>
      </c>
      <c r="P85" s="130" t="str">
        <f t="shared" si="28"/>
        <v>HEK-IS-ST-OP-OBJ-Silber-DR3</v>
      </c>
      <c r="Q85" s="101"/>
      <c r="R85" s="256">
        <v>0.3</v>
      </c>
      <c r="S85" s="131">
        <v>1</v>
      </c>
      <c r="T85" s="141" t="s">
        <v>59</v>
      </c>
      <c r="U85" s="142">
        <v>48</v>
      </c>
      <c r="V85" s="141">
        <v>0</v>
      </c>
      <c r="W85" s="312">
        <f>'Betriebsleistungen BARMER'!W85</f>
        <v>0</v>
      </c>
      <c r="X85" s="118" t="s">
        <v>48</v>
      </c>
      <c r="Y85" s="258">
        <f t="shared" si="29"/>
        <v>0</v>
      </c>
      <c r="Z85" s="24"/>
      <c r="AA85" s="267">
        <f t="shared" si="4"/>
        <v>1</v>
      </c>
      <c r="AB85" s="272">
        <f>'Betriebsleistungen BARMER'!AB85</f>
        <v>0</v>
      </c>
      <c r="AC85" s="268">
        <f t="shared" si="40"/>
        <v>0</v>
      </c>
      <c r="AE85" s="267">
        <f t="shared" si="6"/>
        <v>1</v>
      </c>
      <c r="AF85" s="272">
        <f>'Betriebsleistungen BARMER'!AF85</f>
        <v>0</v>
      </c>
      <c r="AG85" s="268">
        <f t="shared" si="41"/>
        <v>0</v>
      </c>
    </row>
    <row r="86" spans="1:33" s="139" customFormat="1" ht="15" customHeight="1">
      <c r="A86" s="135"/>
      <c r="B86" s="297" t="s">
        <v>184</v>
      </c>
      <c r="C86" s="209" t="s">
        <v>322</v>
      </c>
      <c r="D86" s="210"/>
      <c r="E86" s="210"/>
      <c r="F86" s="211"/>
      <c r="G86" s="212"/>
      <c r="H86" s="211"/>
      <c r="I86" s="212"/>
      <c r="J86" s="213"/>
      <c r="K86" s="213"/>
      <c r="L86" s="143"/>
      <c r="M86" s="143"/>
      <c r="N86" s="143"/>
      <c r="O86" s="143"/>
      <c r="P86" s="144"/>
      <c r="Q86" s="101"/>
      <c r="R86" s="259"/>
      <c r="S86" s="145"/>
      <c r="T86" s="146"/>
      <c r="U86" s="147"/>
      <c r="V86" s="146"/>
      <c r="W86" s="308"/>
      <c r="X86" s="148"/>
      <c r="Y86" s="261"/>
      <c r="Z86" s="24"/>
      <c r="AA86" s="320"/>
      <c r="AB86" s="308"/>
      <c r="AC86" s="321"/>
      <c r="AD86" s="316"/>
      <c r="AE86" s="320"/>
      <c r="AF86" s="308"/>
      <c r="AG86" s="321"/>
    </row>
    <row r="87" spans="1:33" s="139" customFormat="1" ht="15" customHeight="1">
      <c r="A87" s="135"/>
      <c r="B87" s="192"/>
      <c r="C87" s="193"/>
      <c r="D87" s="193"/>
      <c r="E87" s="193"/>
      <c r="F87" s="193" t="str">
        <f>"Zwischensumme Servicetyp "&amp;E67</f>
        <v>Zwischensumme Servicetyp 7.3.3 Storage</v>
      </c>
      <c r="G87" s="193"/>
      <c r="H87" s="194"/>
      <c r="I87" s="195"/>
      <c r="J87" s="195"/>
      <c r="K87" s="195"/>
      <c r="L87" s="193"/>
      <c r="M87" s="193"/>
      <c r="N87" s="193"/>
      <c r="O87" s="193"/>
      <c r="P87" s="123"/>
      <c r="Q87" s="101"/>
      <c r="R87" s="120"/>
      <c r="S87" s="120"/>
      <c r="T87" s="149"/>
      <c r="U87" s="150"/>
      <c r="V87" s="150"/>
      <c r="W87" s="310"/>
      <c r="X87" s="134"/>
      <c r="Y87" s="246">
        <f>SUM(Y66:Y86)</f>
        <v>0</v>
      </c>
      <c r="Z87" s="24"/>
      <c r="AA87" s="124"/>
      <c r="AB87" s="121"/>
      <c r="AC87" s="126">
        <f>SUM(AC66:AC86)</f>
        <v>0</v>
      </c>
      <c r="AD87" s="292"/>
      <c r="AE87" s="124"/>
      <c r="AF87" s="121"/>
      <c r="AG87" s="126">
        <f>SUM(AG66:AG86)</f>
        <v>0</v>
      </c>
    </row>
    <row r="88" spans="1:33" s="107" customFormat="1" ht="15" customHeight="1">
      <c r="A88" s="106"/>
      <c r="B88" s="196" t="s">
        <v>185</v>
      </c>
      <c r="C88" s="197" t="s">
        <v>61</v>
      </c>
      <c r="D88" s="197" t="s">
        <v>156</v>
      </c>
      <c r="E88" s="197" t="s">
        <v>186</v>
      </c>
      <c r="F88" s="198" t="s">
        <v>187</v>
      </c>
      <c r="G88" s="204" t="s">
        <v>39</v>
      </c>
      <c r="H88" s="198" t="s">
        <v>334</v>
      </c>
      <c r="I88" s="204" t="s">
        <v>39</v>
      </c>
      <c r="J88" s="205" t="s">
        <v>57</v>
      </c>
      <c r="K88" s="205" t="s">
        <v>160</v>
      </c>
      <c r="L88" s="128" t="s">
        <v>44</v>
      </c>
      <c r="M88" s="128" t="s">
        <v>84</v>
      </c>
      <c r="N88" s="128" t="s">
        <v>46</v>
      </c>
      <c r="O88" s="140" t="s">
        <v>82</v>
      </c>
      <c r="P88" s="138" t="str">
        <f>H88&amp;"-"&amp;M88&amp;"-"&amp;O88</f>
        <v>HEK-IS-ST-MFS-Silber-DR3</v>
      </c>
      <c r="Q88" s="101"/>
      <c r="R88" s="256">
        <v>0.8</v>
      </c>
      <c r="S88" s="131">
        <v>15</v>
      </c>
      <c r="T88" s="141" t="s">
        <v>59</v>
      </c>
      <c r="U88" s="142">
        <v>60</v>
      </c>
      <c r="V88" s="141">
        <v>0</v>
      </c>
      <c r="W88" s="312">
        <f>'Betriebsleistungen BARMER'!W88</f>
        <v>0</v>
      </c>
      <c r="X88" s="118" t="s">
        <v>48</v>
      </c>
      <c r="Y88" s="258">
        <f>R88*S88*U88*W88</f>
        <v>0</v>
      </c>
      <c r="Z88" s="24"/>
      <c r="AA88" s="267">
        <f t="shared" si="4"/>
        <v>15</v>
      </c>
      <c r="AB88" s="272">
        <f>'Betriebsleistungen BARMER'!AB88</f>
        <v>0</v>
      </c>
      <c r="AC88" s="268">
        <f>AA88*AB88*12</f>
        <v>0</v>
      </c>
      <c r="AD88" s="139"/>
      <c r="AE88" s="267">
        <f t="shared" si="6"/>
        <v>15</v>
      </c>
      <c r="AF88" s="272">
        <f>'Betriebsleistungen BARMER'!AF88</f>
        <v>0</v>
      </c>
      <c r="AG88" s="268">
        <f>AE88*AF88*12</f>
        <v>0</v>
      </c>
    </row>
    <row r="89" spans="1:33" s="107" customFormat="1" ht="15" customHeight="1">
      <c r="A89" s="106"/>
      <c r="B89" s="192"/>
      <c r="C89" s="193"/>
      <c r="D89" s="193"/>
      <c r="E89" s="193"/>
      <c r="F89" s="193" t="str">
        <f>"Zwischensumme Servicetyp "&amp;E88</f>
        <v>Zwischensumme Servicetyp 7.3.3.1 File Service</v>
      </c>
      <c r="G89" s="193"/>
      <c r="H89" s="194"/>
      <c r="I89" s="195"/>
      <c r="J89" s="195"/>
      <c r="K89" s="195"/>
      <c r="L89" s="193"/>
      <c r="M89" s="193"/>
      <c r="N89" s="193"/>
      <c r="O89" s="193"/>
      <c r="P89" s="123"/>
      <c r="Q89" s="101"/>
      <c r="R89" s="120"/>
      <c r="S89" s="120"/>
      <c r="T89" s="149"/>
      <c r="U89" s="150"/>
      <c r="V89" s="150"/>
      <c r="W89" s="310"/>
      <c r="X89" s="134"/>
      <c r="Y89" s="246">
        <f>Y88</f>
        <v>0</v>
      </c>
      <c r="Z89" s="24"/>
      <c r="AA89" s="124"/>
      <c r="AB89" s="121"/>
      <c r="AC89" s="126">
        <f>AC88</f>
        <v>0</v>
      </c>
      <c r="AD89" s="292"/>
      <c r="AE89" s="124"/>
      <c r="AF89" s="121"/>
      <c r="AG89" s="126">
        <f>AG88</f>
        <v>0</v>
      </c>
    </row>
    <row r="90" spans="1:33" s="107" customFormat="1" ht="15" customHeight="1">
      <c r="A90" s="106"/>
      <c r="B90" s="196" t="s">
        <v>189</v>
      </c>
      <c r="C90" s="197" t="s">
        <v>61</v>
      </c>
      <c r="D90" s="197" t="s">
        <v>156</v>
      </c>
      <c r="E90" s="197" t="s">
        <v>190</v>
      </c>
      <c r="F90" s="198" t="s">
        <v>191</v>
      </c>
      <c r="G90" s="204" t="s">
        <v>39</v>
      </c>
      <c r="H90" s="198" t="s">
        <v>335</v>
      </c>
      <c r="I90" s="204" t="s">
        <v>41</v>
      </c>
      <c r="J90" s="205" t="s">
        <v>57</v>
      </c>
      <c r="K90" s="205" t="s">
        <v>160</v>
      </c>
      <c r="L90" s="128" t="s">
        <v>44</v>
      </c>
      <c r="M90" s="128" t="s">
        <v>59</v>
      </c>
      <c r="N90" s="128" t="s">
        <v>46</v>
      </c>
      <c r="O90" s="128" t="s">
        <v>59</v>
      </c>
      <c r="P90" s="138" t="str">
        <f>H90&amp;"-"&amp;M90&amp;"-"&amp;O90</f>
        <v>HEK-IS-ST-ARC-ROS-n/a-n/a</v>
      </c>
      <c r="Q90" s="101"/>
      <c r="R90" s="256">
        <v>1</v>
      </c>
      <c r="S90" s="131">
        <v>50</v>
      </c>
      <c r="T90" s="141">
        <v>12</v>
      </c>
      <c r="U90" s="142">
        <v>60</v>
      </c>
      <c r="V90" s="141">
        <v>0</v>
      </c>
      <c r="W90" s="312">
        <f>'Betriebsleistungen BARMER'!W90</f>
        <v>0</v>
      </c>
      <c r="X90" s="118" t="s">
        <v>48</v>
      </c>
      <c r="Y90" s="258">
        <f>R90*S90*U90*W90</f>
        <v>0</v>
      </c>
      <c r="Z90" s="24"/>
      <c r="AA90" s="267">
        <f t="shared" si="4"/>
        <v>50</v>
      </c>
      <c r="AB90" s="272">
        <f>'Betriebsleistungen BARMER'!AB90</f>
        <v>0</v>
      </c>
      <c r="AC90" s="268">
        <f>AA90*AB90*12</f>
        <v>0</v>
      </c>
      <c r="AD90" s="139"/>
      <c r="AE90" s="267">
        <f t="shared" si="6"/>
        <v>50</v>
      </c>
      <c r="AF90" s="272">
        <f>'Betriebsleistungen BARMER'!AF90</f>
        <v>0</v>
      </c>
      <c r="AG90" s="268">
        <f>AE90*AF90*12</f>
        <v>0</v>
      </c>
    </row>
    <row r="91" spans="1:33" s="107" customFormat="1" ht="15" customHeight="1">
      <c r="A91" s="106"/>
      <c r="B91" s="192"/>
      <c r="C91" s="193"/>
      <c r="D91" s="193"/>
      <c r="E91" s="193"/>
      <c r="F91" s="193" t="str">
        <f>"Zwischensumme Servicetyp "&amp;E90</f>
        <v>Zwischensumme Servicetyp 7.3.3.2 ROS</v>
      </c>
      <c r="G91" s="193"/>
      <c r="H91" s="194"/>
      <c r="I91" s="195"/>
      <c r="J91" s="195"/>
      <c r="K91" s="195"/>
      <c r="L91" s="193"/>
      <c r="M91" s="193"/>
      <c r="N91" s="193"/>
      <c r="O91" s="193"/>
      <c r="P91" s="123"/>
      <c r="Q91" s="101"/>
      <c r="R91" s="120"/>
      <c r="S91" s="120"/>
      <c r="T91" s="149"/>
      <c r="U91" s="150"/>
      <c r="V91" s="150"/>
      <c r="W91" s="310"/>
      <c r="X91" s="134"/>
      <c r="Y91" s="246">
        <f>Y90</f>
        <v>0</v>
      </c>
      <c r="Z91" s="24"/>
      <c r="AA91" s="124"/>
      <c r="AB91" s="121"/>
      <c r="AC91" s="126">
        <f>AC90</f>
        <v>0</v>
      </c>
      <c r="AD91" s="292"/>
      <c r="AE91" s="124"/>
      <c r="AF91" s="121"/>
      <c r="AG91" s="126">
        <f>AG90</f>
        <v>0</v>
      </c>
    </row>
    <row r="92" spans="1:33" s="139" customFormat="1" ht="15" customHeight="1">
      <c r="A92" s="135"/>
      <c r="B92" s="196" t="s">
        <v>193</v>
      </c>
      <c r="C92" s="197" t="s">
        <v>194</v>
      </c>
      <c r="D92" s="197" t="s">
        <v>195</v>
      </c>
      <c r="E92" s="197" t="s">
        <v>196</v>
      </c>
      <c r="F92" s="198" t="s">
        <v>336</v>
      </c>
      <c r="G92" s="204" t="s">
        <v>39</v>
      </c>
      <c r="H92" s="198" t="s">
        <v>337</v>
      </c>
      <c r="I92" s="204" t="s">
        <v>41</v>
      </c>
      <c r="J92" s="205" t="s">
        <v>57</v>
      </c>
      <c r="K92" s="205" t="s">
        <v>199</v>
      </c>
      <c r="L92" s="128" t="s">
        <v>44</v>
      </c>
      <c r="M92" s="128" t="s">
        <v>59</v>
      </c>
      <c r="N92" s="128" t="s">
        <v>46</v>
      </c>
      <c r="O92" s="128" t="s">
        <v>59</v>
      </c>
      <c r="P92" s="138" t="str">
        <f>H92</f>
        <v>HEK-DS-DB-OP-PGS-1</v>
      </c>
      <c r="Q92" s="101"/>
      <c r="R92" s="256">
        <v>1</v>
      </c>
      <c r="S92" s="132">
        <v>2</v>
      </c>
      <c r="T92" s="141" t="s">
        <v>59</v>
      </c>
      <c r="U92" s="142">
        <v>60</v>
      </c>
      <c r="V92" s="141">
        <v>0</v>
      </c>
      <c r="W92" s="312">
        <f>'Betriebsleistungen BARMER'!W92</f>
        <v>0</v>
      </c>
      <c r="X92" s="118" t="s">
        <v>48</v>
      </c>
      <c r="Y92" s="258">
        <f>R92*S92*U92*W92</f>
        <v>0</v>
      </c>
      <c r="Z92" s="24"/>
      <c r="AA92" s="267">
        <f t="shared" si="4"/>
        <v>2</v>
      </c>
      <c r="AB92" s="272">
        <f>'Betriebsleistungen BARMER'!AB92</f>
        <v>0</v>
      </c>
      <c r="AC92" s="268">
        <f>AA92*AB92*12</f>
        <v>0</v>
      </c>
      <c r="AE92" s="267">
        <f t="shared" si="6"/>
        <v>2</v>
      </c>
      <c r="AF92" s="272">
        <f>'Betriebsleistungen BARMER'!AF92</f>
        <v>0</v>
      </c>
      <c r="AG92" s="268">
        <f>AE92*AF92*12</f>
        <v>0</v>
      </c>
    </row>
    <row r="93" spans="1:33" s="139" customFormat="1" ht="15" customHeight="1">
      <c r="A93" s="135"/>
      <c r="B93" s="214" t="s">
        <v>200</v>
      </c>
      <c r="C93" s="209" t="s">
        <v>322</v>
      </c>
      <c r="D93" s="210"/>
      <c r="E93" s="210"/>
      <c r="F93" s="211"/>
      <c r="G93" s="212"/>
      <c r="H93" s="211"/>
      <c r="I93" s="212"/>
      <c r="J93" s="213"/>
      <c r="K93" s="213"/>
      <c r="L93" s="143"/>
      <c r="M93" s="143"/>
      <c r="N93" s="143"/>
      <c r="O93" s="143"/>
      <c r="P93" s="144"/>
      <c r="Q93" s="101"/>
      <c r="R93" s="259"/>
      <c r="S93" s="145"/>
      <c r="T93" s="146"/>
      <c r="U93" s="147"/>
      <c r="V93" s="146"/>
      <c r="W93" s="308"/>
      <c r="X93" s="148"/>
      <c r="Y93" s="261"/>
      <c r="Z93" s="24"/>
      <c r="AA93" s="320"/>
      <c r="AB93" s="308"/>
      <c r="AC93" s="321"/>
      <c r="AD93" s="316"/>
      <c r="AE93" s="320"/>
      <c r="AF93" s="308"/>
      <c r="AG93" s="321"/>
    </row>
    <row r="94" spans="1:33" s="139" customFormat="1" ht="15" customHeight="1">
      <c r="A94" s="135"/>
      <c r="B94" s="196" t="s">
        <v>203</v>
      </c>
      <c r="C94" s="197" t="s">
        <v>194</v>
      </c>
      <c r="D94" s="197" t="s">
        <v>195</v>
      </c>
      <c r="E94" s="197" t="s">
        <v>196</v>
      </c>
      <c r="F94" s="198" t="s">
        <v>338</v>
      </c>
      <c r="G94" s="204" t="s">
        <v>39</v>
      </c>
      <c r="H94" s="198" t="s">
        <v>339</v>
      </c>
      <c r="I94" s="204" t="s">
        <v>41</v>
      </c>
      <c r="J94" s="205" t="s">
        <v>57</v>
      </c>
      <c r="K94" s="205" t="s">
        <v>199</v>
      </c>
      <c r="L94" s="128" t="s">
        <v>44</v>
      </c>
      <c r="M94" s="128" t="s">
        <v>59</v>
      </c>
      <c r="N94" s="128" t="s">
        <v>46</v>
      </c>
      <c r="O94" s="128" t="s">
        <v>59</v>
      </c>
      <c r="P94" s="138" t="str">
        <f>H94</f>
        <v>HEK-DS-DB-OP-SQL-1</v>
      </c>
      <c r="Q94" s="101"/>
      <c r="R94" s="262">
        <v>1</v>
      </c>
      <c r="S94" s="131">
        <v>9</v>
      </c>
      <c r="T94" s="141" t="s">
        <v>59</v>
      </c>
      <c r="U94" s="142">
        <v>60</v>
      </c>
      <c r="V94" s="141">
        <v>0</v>
      </c>
      <c r="W94" s="312">
        <f>'Betriebsleistungen BARMER'!W94</f>
        <v>0</v>
      </c>
      <c r="X94" s="118" t="s">
        <v>48</v>
      </c>
      <c r="Y94" s="258">
        <f t="shared" ref="Y94:Y98" si="42">R94*S94*U94*W94</f>
        <v>0</v>
      </c>
      <c r="Z94" s="24"/>
      <c r="AA94" s="267">
        <f t="shared" si="4"/>
        <v>9</v>
      </c>
      <c r="AB94" s="272">
        <f>'Betriebsleistungen BARMER'!AB94</f>
        <v>0</v>
      </c>
      <c r="AC94" s="268">
        <f>AA94*AB94*12</f>
        <v>0</v>
      </c>
      <c r="AE94" s="267">
        <f t="shared" si="6"/>
        <v>9</v>
      </c>
      <c r="AF94" s="272">
        <f>'Betriebsleistungen BARMER'!AF94</f>
        <v>0</v>
      </c>
      <c r="AG94" s="268">
        <f>AE94*AF94*12</f>
        <v>0</v>
      </c>
    </row>
    <row r="95" spans="1:33" s="139" customFormat="1" ht="15" customHeight="1">
      <c r="A95" s="135"/>
      <c r="B95" s="214" t="s">
        <v>206</v>
      </c>
      <c r="C95" s="209" t="s">
        <v>322</v>
      </c>
      <c r="D95" s="210"/>
      <c r="E95" s="210"/>
      <c r="F95" s="211"/>
      <c r="G95" s="212"/>
      <c r="H95" s="211"/>
      <c r="I95" s="212"/>
      <c r="J95" s="213"/>
      <c r="K95" s="213"/>
      <c r="L95" s="143"/>
      <c r="M95" s="143"/>
      <c r="N95" s="143"/>
      <c r="O95" s="143"/>
      <c r="P95" s="144"/>
      <c r="Q95" s="101"/>
      <c r="R95" s="259"/>
      <c r="S95" s="145"/>
      <c r="T95" s="146"/>
      <c r="U95" s="147"/>
      <c r="V95" s="146"/>
      <c r="W95" s="308"/>
      <c r="X95" s="148"/>
      <c r="Y95" s="261"/>
      <c r="Z95" s="24"/>
      <c r="AA95" s="320"/>
      <c r="AB95" s="308"/>
      <c r="AC95" s="321"/>
      <c r="AD95" s="316"/>
      <c r="AE95" s="320"/>
      <c r="AF95" s="308"/>
      <c r="AG95" s="321"/>
    </row>
    <row r="96" spans="1:33" s="139" customFormat="1" ht="15" customHeight="1">
      <c r="A96" s="135"/>
      <c r="B96" s="196" t="s">
        <v>209</v>
      </c>
      <c r="C96" s="197" t="s">
        <v>194</v>
      </c>
      <c r="D96" s="197" t="s">
        <v>195</v>
      </c>
      <c r="E96" s="197" t="s">
        <v>196</v>
      </c>
      <c r="F96" s="198" t="s">
        <v>340</v>
      </c>
      <c r="G96" s="204" t="s">
        <v>39</v>
      </c>
      <c r="H96" s="198" t="s">
        <v>341</v>
      </c>
      <c r="I96" s="204" t="s">
        <v>41</v>
      </c>
      <c r="J96" s="205" t="s">
        <v>57</v>
      </c>
      <c r="K96" s="205" t="s">
        <v>199</v>
      </c>
      <c r="L96" s="128" t="s">
        <v>44</v>
      </c>
      <c r="M96" s="128" t="s">
        <v>59</v>
      </c>
      <c r="N96" s="128" t="s">
        <v>46</v>
      </c>
      <c r="O96" s="128" t="s">
        <v>59</v>
      </c>
      <c r="P96" s="138" t="str">
        <f>H96</f>
        <v>HEK-DS-DB-OP-MQL-1</v>
      </c>
      <c r="Q96" s="101"/>
      <c r="R96" s="262">
        <v>1</v>
      </c>
      <c r="S96" s="131">
        <v>4</v>
      </c>
      <c r="T96" s="141" t="s">
        <v>59</v>
      </c>
      <c r="U96" s="142">
        <v>60</v>
      </c>
      <c r="V96" s="141">
        <v>0</v>
      </c>
      <c r="W96" s="312">
        <f>'Betriebsleistungen BARMER'!W96</f>
        <v>0</v>
      </c>
      <c r="X96" s="118" t="s">
        <v>48</v>
      </c>
      <c r="Y96" s="258">
        <f t="shared" si="42"/>
        <v>0</v>
      </c>
      <c r="Z96" s="24"/>
      <c r="AA96" s="267">
        <f t="shared" si="4"/>
        <v>4</v>
      </c>
      <c r="AB96" s="272">
        <f>'Betriebsleistungen BARMER'!AB96</f>
        <v>0</v>
      </c>
      <c r="AC96" s="268">
        <f>AA96*AB96*12</f>
        <v>0</v>
      </c>
      <c r="AE96" s="267">
        <f t="shared" si="6"/>
        <v>4</v>
      </c>
      <c r="AF96" s="272">
        <f>'Betriebsleistungen BARMER'!AF96</f>
        <v>0</v>
      </c>
      <c r="AG96" s="268">
        <f>AE96*AF96*12</f>
        <v>0</v>
      </c>
    </row>
    <row r="97" spans="1:33" s="139" customFormat="1" ht="15" customHeight="1">
      <c r="A97" s="135"/>
      <c r="B97" s="214" t="s">
        <v>212</v>
      </c>
      <c r="C97" s="209" t="s">
        <v>322</v>
      </c>
      <c r="D97" s="210"/>
      <c r="E97" s="210"/>
      <c r="F97" s="211"/>
      <c r="G97" s="212"/>
      <c r="H97" s="211"/>
      <c r="I97" s="212"/>
      <c r="J97" s="213"/>
      <c r="K97" s="213"/>
      <c r="L97" s="143"/>
      <c r="M97" s="143"/>
      <c r="N97" s="143"/>
      <c r="O97" s="143"/>
      <c r="P97" s="144"/>
      <c r="Q97" s="101"/>
      <c r="R97" s="259"/>
      <c r="S97" s="145"/>
      <c r="T97" s="146"/>
      <c r="U97" s="147"/>
      <c r="V97" s="146"/>
      <c r="W97" s="308"/>
      <c r="X97" s="148"/>
      <c r="Y97" s="261"/>
      <c r="Z97" s="24"/>
      <c r="AA97" s="320"/>
      <c r="AB97" s="308"/>
      <c r="AC97" s="321"/>
      <c r="AD97" s="316"/>
      <c r="AE97" s="320"/>
      <c r="AF97" s="308"/>
      <c r="AG97" s="321"/>
    </row>
    <row r="98" spans="1:33" s="139" customFormat="1" ht="15" customHeight="1">
      <c r="A98" s="135"/>
      <c r="B98" s="196" t="s">
        <v>215</v>
      </c>
      <c r="C98" s="197" t="s">
        <v>194</v>
      </c>
      <c r="D98" s="197" t="s">
        <v>195</v>
      </c>
      <c r="E98" s="197" t="s">
        <v>196</v>
      </c>
      <c r="F98" s="198" t="s">
        <v>342</v>
      </c>
      <c r="G98" s="204" t="s">
        <v>39</v>
      </c>
      <c r="H98" s="198" t="s">
        <v>343</v>
      </c>
      <c r="I98" s="204" t="s">
        <v>39</v>
      </c>
      <c r="J98" s="205" t="s">
        <v>57</v>
      </c>
      <c r="K98" s="205" t="s">
        <v>199</v>
      </c>
      <c r="L98" s="128" t="s">
        <v>44</v>
      </c>
      <c r="M98" s="128" t="s">
        <v>59</v>
      </c>
      <c r="N98" s="128" t="s">
        <v>46</v>
      </c>
      <c r="O98" s="128" t="s">
        <v>59</v>
      </c>
      <c r="P98" s="138" t="str">
        <f>H98</f>
        <v>HEK-DS-DB-OP-MGO-1</v>
      </c>
      <c r="Q98" s="101"/>
      <c r="R98" s="262">
        <v>0.1</v>
      </c>
      <c r="S98" s="131">
        <v>1</v>
      </c>
      <c r="T98" s="141" t="s">
        <v>59</v>
      </c>
      <c r="U98" s="142">
        <v>60</v>
      </c>
      <c r="V98" s="141">
        <v>0</v>
      </c>
      <c r="W98" s="312">
        <f>'Betriebsleistungen BARMER'!W98</f>
        <v>0</v>
      </c>
      <c r="X98" s="118" t="s">
        <v>48</v>
      </c>
      <c r="Y98" s="258">
        <f t="shared" si="42"/>
        <v>0</v>
      </c>
      <c r="Z98" s="24"/>
      <c r="AA98" s="267">
        <f t="shared" ref="AA98:AA122" si="43">$S98</f>
        <v>1</v>
      </c>
      <c r="AB98" s="272">
        <f>'Betriebsleistungen BARMER'!AB98</f>
        <v>0</v>
      </c>
      <c r="AC98" s="268">
        <f>AA98*AB98*12</f>
        <v>0</v>
      </c>
      <c r="AE98" s="267">
        <f t="shared" ref="AE98:AE122" si="44">$S98</f>
        <v>1</v>
      </c>
      <c r="AF98" s="272">
        <f>'Betriebsleistungen BARMER'!AF98</f>
        <v>0</v>
      </c>
      <c r="AG98" s="268">
        <f>AE98*AF98*12</f>
        <v>0</v>
      </c>
    </row>
    <row r="99" spans="1:33" s="139" customFormat="1" ht="15" customHeight="1">
      <c r="A99" s="135"/>
      <c r="B99" s="214" t="s">
        <v>218</v>
      </c>
      <c r="C99" s="209" t="s">
        <v>322</v>
      </c>
      <c r="D99" s="210"/>
      <c r="E99" s="210"/>
      <c r="F99" s="211"/>
      <c r="G99" s="212"/>
      <c r="H99" s="211"/>
      <c r="I99" s="212"/>
      <c r="J99" s="213"/>
      <c r="K99" s="213"/>
      <c r="L99" s="143"/>
      <c r="M99" s="143"/>
      <c r="N99" s="143"/>
      <c r="O99" s="143"/>
      <c r="P99" s="144"/>
      <c r="Q99" s="101"/>
      <c r="R99" s="259"/>
      <c r="S99" s="145"/>
      <c r="T99" s="146"/>
      <c r="U99" s="147"/>
      <c r="V99" s="146"/>
      <c r="W99" s="308"/>
      <c r="X99" s="148"/>
      <c r="Y99" s="261"/>
      <c r="Z99" s="24"/>
      <c r="AA99" s="269"/>
      <c r="AB99" s="260"/>
      <c r="AC99" s="270"/>
      <c r="AE99" s="320"/>
      <c r="AF99" s="308"/>
      <c r="AG99" s="321"/>
    </row>
    <row r="100" spans="1:33" s="107" customFormat="1" ht="15" customHeight="1">
      <c r="A100" s="106"/>
      <c r="B100" s="192"/>
      <c r="C100" s="193"/>
      <c r="D100" s="193"/>
      <c r="E100" s="193"/>
      <c r="F100" s="193" t="str">
        <f>"Zwischensumme Servicetyp "&amp;E92</f>
        <v>Zwischensumme Servicetyp 7.3.4 Datenbanken</v>
      </c>
      <c r="G100" s="193"/>
      <c r="H100" s="194"/>
      <c r="I100" s="195"/>
      <c r="J100" s="195"/>
      <c r="K100" s="195"/>
      <c r="L100" s="193"/>
      <c r="M100" s="193"/>
      <c r="N100" s="193"/>
      <c r="O100" s="193"/>
      <c r="P100" s="123"/>
      <c r="Q100" s="101"/>
      <c r="R100" s="120"/>
      <c r="S100" s="120"/>
      <c r="T100" s="149"/>
      <c r="U100" s="150"/>
      <c r="V100" s="150"/>
      <c r="W100" s="310"/>
      <c r="X100" s="134"/>
      <c r="Y100" s="246">
        <f>SUM(Y92:Y99)</f>
        <v>0</v>
      </c>
      <c r="Z100" s="24"/>
      <c r="AA100" s="124"/>
      <c r="AB100" s="121"/>
      <c r="AC100" s="126">
        <f>SUM(AC92:AC99)</f>
        <v>0</v>
      </c>
      <c r="AD100" s="292"/>
      <c r="AE100" s="124"/>
      <c r="AF100" s="121"/>
      <c r="AG100" s="126">
        <f>SUM(AG92:AG99)</f>
        <v>0</v>
      </c>
    </row>
    <row r="101" spans="1:33" s="107" customFormat="1" ht="15" customHeight="1">
      <c r="A101" s="106"/>
      <c r="B101" s="217" t="s">
        <v>221</v>
      </c>
      <c r="C101" s="206" t="s">
        <v>222</v>
      </c>
      <c r="D101" s="206" t="s">
        <v>222</v>
      </c>
      <c r="E101" s="206" t="s">
        <v>223</v>
      </c>
      <c r="F101" s="199" t="s">
        <v>224</v>
      </c>
      <c r="G101" s="204" t="s">
        <v>39</v>
      </c>
      <c r="H101" s="199" t="s">
        <v>344</v>
      </c>
      <c r="I101" s="204" t="s">
        <v>39</v>
      </c>
      <c r="J101" s="201" t="s">
        <v>42</v>
      </c>
      <c r="K101" s="201" t="s">
        <v>226</v>
      </c>
      <c r="L101" s="140" t="s">
        <v>44</v>
      </c>
      <c r="M101" s="140" t="s">
        <v>59</v>
      </c>
      <c r="N101" s="140" t="s">
        <v>46</v>
      </c>
      <c r="O101" s="140" t="s">
        <v>59</v>
      </c>
      <c r="P101" s="130" t="str">
        <f>H101</f>
        <v>HEK-PS-MCP-PRIV</v>
      </c>
      <c r="Q101" s="101"/>
      <c r="R101" s="256">
        <v>0.1</v>
      </c>
      <c r="S101" s="131">
        <v>1</v>
      </c>
      <c r="T101" s="141" t="s">
        <v>59</v>
      </c>
      <c r="U101" s="142">
        <v>60</v>
      </c>
      <c r="V101" s="141">
        <v>0</v>
      </c>
      <c r="W101" s="273"/>
      <c r="X101" s="118" t="s">
        <v>48</v>
      </c>
      <c r="Y101" s="258">
        <f t="shared" ref="Y101:Y102" si="45">R101*S101*U101*W101</f>
        <v>0</v>
      </c>
      <c r="Z101" s="24"/>
      <c r="AA101" s="267">
        <f t="shared" si="43"/>
        <v>1</v>
      </c>
      <c r="AB101" s="272">
        <f>W101</f>
        <v>0</v>
      </c>
      <c r="AC101" s="268">
        <f>AA101*AB101*12</f>
        <v>0</v>
      </c>
      <c r="AD101" s="139"/>
      <c r="AE101" s="267">
        <f t="shared" si="44"/>
        <v>1</v>
      </c>
      <c r="AF101" s="272">
        <f>$W101</f>
        <v>0</v>
      </c>
      <c r="AG101" s="268">
        <f>AE101*AF101*12</f>
        <v>0</v>
      </c>
    </row>
    <row r="102" spans="1:33" s="107" customFormat="1" ht="15" customHeight="1">
      <c r="A102" s="106"/>
      <c r="B102" s="217" t="s">
        <v>227</v>
      </c>
      <c r="C102" s="206" t="s">
        <v>222</v>
      </c>
      <c r="D102" s="206" t="s">
        <v>222</v>
      </c>
      <c r="E102" s="206" t="s">
        <v>223</v>
      </c>
      <c r="F102" s="199" t="s">
        <v>228</v>
      </c>
      <c r="G102" s="204" t="s">
        <v>39</v>
      </c>
      <c r="H102" s="199" t="s">
        <v>346</v>
      </c>
      <c r="I102" s="204" t="s">
        <v>39</v>
      </c>
      <c r="J102" s="201" t="s">
        <v>42</v>
      </c>
      <c r="K102" s="201" t="s">
        <v>226</v>
      </c>
      <c r="L102" s="140" t="s">
        <v>44</v>
      </c>
      <c r="M102" s="140" t="s">
        <v>59</v>
      </c>
      <c r="N102" s="140" t="s">
        <v>46</v>
      </c>
      <c r="O102" s="140" t="s">
        <v>59</v>
      </c>
      <c r="P102" s="130" t="str">
        <f>H102</f>
        <v>HEK-PS-MCP-PUBL</v>
      </c>
      <c r="Q102" s="101"/>
      <c r="R102" s="256">
        <v>0.1</v>
      </c>
      <c r="S102" s="131">
        <v>1</v>
      </c>
      <c r="T102" s="141" t="s">
        <v>59</v>
      </c>
      <c r="U102" s="142">
        <v>60</v>
      </c>
      <c r="V102" s="141">
        <v>0</v>
      </c>
      <c r="W102" s="312">
        <f>'Betriebsleistungen BARMER'!W102</f>
        <v>0</v>
      </c>
      <c r="X102" s="118" t="s">
        <v>48</v>
      </c>
      <c r="Y102" s="258">
        <f t="shared" si="45"/>
        <v>0</v>
      </c>
      <c r="Z102" s="24"/>
      <c r="AA102" s="267">
        <f t="shared" si="43"/>
        <v>1</v>
      </c>
      <c r="AB102" s="272">
        <f>'Betriebsleistungen BARMER'!AB102</f>
        <v>0</v>
      </c>
      <c r="AC102" s="268">
        <f>AA102*AB102*12</f>
        <v>0</v>
      </c>
      <c r="AD102" s="139"/>
      <c r="AE102" s="267">
        <f t="shared" si="44"/>
        <v>1</v>
      </c>
      <c r="AF102" s="272">
        <f>'Betriebsleistungen BARMER'!AF102</f>
        <v>0</v>
      </c>
      <c r="AG102" s="268">
        <f>AE102*AF102*12</f>
        <v>0</v>
      </c>
    </row>
    <row r="103" spans="1:33" s="107" customFormat="1" ht="15" customHeight="1">
      <c r="A103" s="106"/>
      <c r="B103" s="192"/>
      <c r="C103" s="193"/>
      <c r="D103" s="193"/>
      <c r="E103" s="193"/>
      <c r="F103" s="193" t="str">
        <f>"Zwischensumme Servicetyp "&amp;E101</f>
        <v>Zwischensumme Servicetyp 7.3.5 Container Platform Services</v>
      </c>
      <c r="G103" s="193"/>
      <c r="H103" s="194"/>
      <c r="I103" s="195"/>
      <c r="J103" s="195"/>
      <c r="K103" s="195"/>
      <c r="L103" s="193"/>
      <c r="M103" s="193"/>
      <c r="N103" s="193"/>
      <c r="O103" s="193"/>
      <c r="P103" s="123"/>
      <c r="Q103" s="101"/>
      <c r="R103" s="120"/>
      <c r="S103" s="120"/>
      <c r="T103" s="149"/>
      <c r="U103" s="150"/>
      <c r="V103" s="150"/>
      <c r="W103" s="310"/>
      <c r="X103" s="134"/>
      <c r="Y103" s="246">
        <f>Y101+Y102</f>
        <v>0</v>
      </c>
      <c r="Z103" s="24"/>
      <c r="AA103" s="124"/>
      <c r="AB103" s="121"/>
      <c r="AC103" s="126">
        <f>AC101+AC102</f>
        <v>0</v>
      </c>
      <c r="AD103" s="292"/>
      <c r="AE103" s="124"/>
      <c r="AF103" s="121"/>
      <c r="AG103" s="126">
        <f>AG101+AG102</f>
        <v>0</v>
      </c>
    </row>
    <row r="104" spans="1:33" s="107" customFormat="1" ht="15" customHeight="1">
      <c r="A104" s="106"/>
      <c r="B104" s="217" t="s">
        <v>230</v>
      </c>
      <c r="C104" s="206" t="s">
        <v>222</v>
      </c>
      <c r="D104" s="206" t="s">
        <v>222</v>
      </c>
      <c r="E104" s="206" t="s">
        <v>231</v>
      </c>
      <c r="F104" s="199" t="s">
        <v>232</v>
      </c>
      <c r="G104" s="204" t="s">
        <v>39</v>
      </c>
      <c r="H104" s="199" t="s">
        <v>347</v>
      </c>
      <c r="I104" s="204" t="s">
        <v>345</v>
      </c>
      <c r="J104" s="201" t="s">
        <v>57</v>
      </c>
      <c r="K104" s="201" t="s">
        <v>234</v>
      </c>
      <c r="L104" s="140" t="s">
        <v>44</v>
      </c>
      <c r="M104" s="140" t="s">
        <v>59</v>
      </c>
      <c r="N104" s="140" t="s">
        <v>46</v>
      </c>
      <c r="O104" s="140" t="s">
        <v>59</v>
      </c>
      <c r="P104" s="130" t="str">
        <f t="shared" ref="P104:P111" si="46">H104</f>
        <v>HEK-PS-MCP-MCN-01</v>
      </c>
      <c r="Q104" s="101"/>
      <c r="R104" s="256">
        <v>0.5</v>
      </c>
      <c r="S104" s="131">
        <v>3</v>
      </c>
      <c r="T104" s="141" t="s">
        <v>59</v>
      </c>
      <c r="U104" s="142">
        <v>60</v>
      </c>
      <c r="V104" s="141">
        <v>0</v>
      </c>
      <c r="W104" s="312">
        <f>'Betriebsleistungen BARMER'!W104</f>
        <v>0</v>
      </c>
      <c r="X104" s="118" t="s">
        <v>48</v>
      </c>
      <c r="Y104" s="258">
        <f t="shared" ref="Y104:Y111" si="47">R104*S104*U104*W104</f>
        <v>0</v>
      </c>
      <c r="Z104" s="24"/>
      <c r="AA104" s="267">
        <f t="shared" si="43"/>
        <v>3</v>
      </c>
      <c r="AB104" s="272">
        <f>'Betriebsleistungen BARMER'!AB104</f>
        <v>0</v>
      </c>
      <c r="AC104" s="268">
        <f t="shared" ref="AC104:AC111" si="48">AA104*AB104*12</f>
        <v>0</v>
      </c>
      <c r="AD104" s="139"/>
      <c r="AE104" s="267">
        <f t="shared" si="44"/>
        <v>3</v>
      </c>
      <c r="AF104" s="272">
        <f>'Betriebsleistungen BARMER'!AF104</f>
        <v>0</v>
      </c>
      <c r="AG104" s="268">
        <f t="shared" ref="AG104:AG111" si="49">AE104*AF104*12</f>
        <v>0</v>
      </c>
    </row>
    <row r="105" spans="1:33" s="107" customFormat="1" ht="15" customHeight="1">
      <c r="A105" s="106"/>
      <c r="B105" s="217" t="s">
        <v>235</v>
      </c>
      <c r="C105" s="206" t="s">
        <v>222</v>
      </c>
      <c r="D105" s="206" t="s">
        <v>222</v>
      </c>
      <c r="E105" s="206" t="s">
        <v>231</v>
      </c>
      <c r="F105" s="199" t="s">
        <v>236</v>
      </c>
      <c r="G105" s="204" t="s">
        <v>39</v>
      </c>
      <c r="H105" s="199" t="s">
        <v>348</v>
      </c>
      <c r="I105" s="204" t="s">
        <v>345</v>
      </c>
      <c r="J105" s="201" t="s">
        <v>57</v>
      </c>
      <c r="K105" s="201" t="s">
        <v>234</v>
      </c>
      <c r="L105" s="140" t="s">
        <v>44</v>
      </c>
      <c r="M105" s="140" t="s">
        <v>59</v>
      </c>
      <c r="N105" s="140" t="s">
        <v>46</v>
      </c>
      <c r="O105" s="140" t="s">
        <v>59</v>
      </c>
      <c r="P105" s="130" t="str">
        <f t="shared" si="46"/>
        <v>HEK-PS-MCP-MCN-02</v>
      </c>
      <c r="Q105" s="101"/>
      <c r="R105" s="256">
        <v>0.5</v>
      </c>
      <c r="S105" s="131">
        <v>3</v>
      </c>
      <c r="T105" s="141" t="s">
        <v>59</v>
      </c>
      <c r="U105" s="142">
        <v>60</v>
      </c>
      <c r="V105" s="141">
        <v>0</v>
      </c>
      <c r="W105" s="312">
        <f>'Betriebsleistungen BARMER'!W105</f>
        <v>0</v>
      </c>
      <c r="X105" s="118" t="s">
        <v>48</v>
      </c>
      <c r="Y105" s="258">
        <f t="shared" si="47"/>
        <v>0</v>
      </c>
      <c r="Z105" s="24"/>
      <c r="AA105" s="267">
        <f t="shared" si="43"/>
        <v>3</v>
      </c>
      <c r="AB105" s="272">
        <f>'Betriebsleistungen BARMER'!AB105</f>
        <v>0</v>
      </c>
      <c r="AC105" s="268">
        <f t="shared" si="48"/>
        <v>0</v>
      </c>
      <c r="AD105" s="139"/>
      <c r="AE105" s="267">
        <f t="shared" si="44"/>
        <v>3</v>
      </c>
      <c r="AF105" s="272">
        <f>'Betriebsleistungen BARMER'!AF105</f>
        <v>0</v>
      </c>
      <c r="AG105" s="268">
        <f t="shared" si="49"/>
        <v>0</v>
      </c>
    </row>
    <row r="106" spans="1:33" s="107" customFormat="1" ht="15" customHeight="1">
      <c r="A106" s="106"/>
      <c r="B106" s="217" t="s">
        <v>238</v>
      </c>
      <c r="C106" s="206" t="s">
        <v>222</v>
      </c>
      <c r="D106" s="206" t="s">
        <v>222</v>
      </c>
      <c r="E106" s="206" t="s">
        <v>231</v>
      </c>
      <c r="F106" s="199" t="s">
        <v>239</v>
      </c>
      <c r="G106" s="204" t="s">
        <v>39</v>
      </c>
      <c r="H106" s="199" t="s">
        <v>349</v>
      </c>
      <c r="I106" s="204" t="s">
        <v>345</v>
      </c>
      <c r="J106" s="201" t="s">
        <v>57</v>
      </c>
      <c r="K106" s="201" t="s">
        <v>234</v>
      </c>
      <c r="L106" s="140" t="s">
        <v>44</v>
      </c>
      <c r="M106" s="140" t="s">
        <v>59</v>
      </c>
      <c r="N106" s="140" t="s">
        <v>46</v>
      </c>
      <c r="O106" s="140" t="s">
        <v>59</v>
      </c>
      <c r="P106" s="130" t="str">
        <f t="shared" si="46"/>
        <v>HEK-PS-MCP-MCN-03</v>
      </c>
      <c r="Q106" s="101"/>
      <c r="R106" s="256">
        <v>0.25</v>
      </c>
      <c r="S106" s="131">
        <v>1</v>
      </c>
      <c r="T106" s="141" t="s">
        <v>59</v>
      </c>
      <c r="U106" s="142">
        <v>60</v>
      </c>
      <c r="V106" s="141">
        <v>0</v>
      </c>
      <c r="W106" s="312">
        <f>'Betriebsleistungen BARMER'!W106</f>
        <v>0</v>
      </c>
      <c r="X106" s="118" t="s">
        <v>48</v>
      </c>
      <c r="Y106" s="258">
        <f t="shared" si="47"/>
        <v>0</v>
      </c>
      <c r="Z106" s="24"/>
      <c r="AA106" s="267">
        <f t="shared" si="43"/>
        <v>1</v>
      </c>
      <c r="AB106" s="272">
        <f>'Betriebsleistungen BARMER'!AB106</f>
        <v>0</v>
      </c>
      <c r="AC106" s="268">
        <f t="shared" si="48"/>
        <v>0</v>
      </c>
      <c r="AD106" s="139"/>
      <c r="AE106" s="267">
        <f t="shared" si="44"/>
        <v>1</v>
      </c>
      <c r="AF106" s="272">
        <f>'Betriebsleistungen BARMER'!AF106</f>
        <v>0</v>
      </c>
      <c r="AG106" s="268">
        <f t="shared" si="49"/>
        <v>0</v>
      </c>
    </row>
    <row r="107" spans="1:33" s="107" customFormat="1" ht="15" customHeight="1">
      <c r="A107" s="106"/>
      <c r="B107" s="217" t="s">
        <v>241</v>
      </c>
      <c r="C107" s="206" t="s">
        <v>222</v>
      </c>
      <c r="D107" s="206" t="s">
        <v>222</v>
      </c>
      <c r="E107" s="206" t="s">
        <v>231</v>
      </c>
      <c r="F107" s="199" t="s">
        <v>242</v>
      </c>
      <c r="G107" s="204" t="s">
        <v>39</v>
      </c>
      <c r="H107" s="199" t="s">
        <v>350</v>
      </c>
      <c r="I107" s="204" t="s">
        <v>345</v>
      </c>
      <c r="J107" s="201" t="s">
        <v>57</v>
      </c>
      <c r="K107" s="201" t="s">
        <v>234</v>
      </c>
      <c r="L107" s="140" t="s">
        <v>44</v>
      </c>
      <c r="M107" s="140" t="s">
        <v>59</v>
      </c>
      <c r="N107" s="140" t="s">
        <v>46</v>
      </c>
      <c r="O107" s="140" t="s">
        <v>59</v>
      </c>
      <c r="P107" s="130" t="str">
        <f t="shared" si="46"/>
        <v>HEK-PS-MCP-MCN-04</v>
      </c>
      <c r="Q107" s="101"/>
      <c r="R107" s="256">
        <v>0.25</v>
      </c>
      <c r="S107" s="131">
        <v>1</v>
      </c>
      <c r="T107" s="141" t="s">
        <v>59</v>
      </c>
      <c r="U107" s="142">
        <v>60</v>
      </c>
      <c r="V107" s="141">
        <v>0</v>
      </c>
      <c r="W107" s="312">
        <f>'Betriebsleistungen BARMER'!W107</f>
        <v>0</v>
      </c>
      <c r="X107" s="118" t="s">
        <v>48</v>
      </c>
      <c r="Y107" s="258">
        <f t="shared" si="47"/>
        <v>0</v>
      </c>
      <c r="Z107" s="24"/>
      <c r="AA107" s="267">
        <f t="shared" si="43"/>
        <v>1</v>
      </c>
      <c r="AB107" s="272">
        <f>'Betriebsleistungen BARMER'!AB107</f>
        <v>0</v>
      </c>
      <c r="AC107" s="268">
        <f t="shared" si="48"/>
        <v>0</v>
      </c>
      <c r="AD107" s="139"/>
      <c r="AE107" s="267">
        <f t="shared" si="44"/>
        <v>1</v>
      </c>
      <c r="AF107" s="272">
        <f>'Betriebsleistungen BARMER'!AF107</f>
        <v>0</v>
      </c>
      <c r="AG107" s="268">
        <f t="shared" si="49"/>
        <v>0</v>
      </c>
    </row>
    <row r="108" spans="1:33" s="107" customFormat="1" ht="15" customHeight="1">
      <c r="A108" s="106"/>
      <c r="B108" s="217" t="s">
        <v>244</v>
      </c>
      <c r="C108" s="206" t="s">
        <v>222</v>
      </c>
      <c r="D108" s="206" t="s">
        <v>222</v>
      </c>
      <c r="E108" s="206" t="s">
        <v>231</v>
      </c>
      <c r="F108" s="199" t="s">
        <v>245</v>
      </c>
      <c r="G108" s="204" t="s">
        <v>39</v>
      </c>
      <c r="H108" s="199" t="s">
        <v>351</v>
      </c>
      <c r="I108" s="204" t="s">
        <v>345</v>
      </c>
      <c r="J108" s="201" t="s">
        <v>57</v>
      </c>
      <c r="K108" s="201" t="s">
        <v>234</v>
      </c>
      <c r="L108" s="140" t="s">
        <v>44</v>
      </c>
      <c r="M108" s="140" t="s">
        <v>59</v>
      </c>
      <c r="N108" s="140" t="s">
        <v>46</v>
      </c>
      <c r="O108" s="140" t="s">
        <v>59</v>
      </c>
      <c r="P108" s="130" t="str">
        <f t="shared" si="46"/>
        <v>HEK-PS-MCP-MCN-05</v>
      </c>
      <c r="Q108" s="101"/>
      <c r="R108" s="256">
        <v>0.5</v>
      </c>
      <c r="S108" s="131">
        <v>3</v>
      </c>
      <c r="T108" s="141" t="s">
        <v>59</v>
      </c>
      <c r="U108" s="142">
        <v>60</v>
      </c>
      <c r="V108" s="141">
        <v>0</v>
      </c>
      <c r="W108" s="312">
        <f>'Betriebsleistungen BARMER'!W108</f>
        <v>0</v>
      </c>
      <c r="X108" s="118" t="s">
        <v>48</v>
      </c>
      <c r="Y108" s="258">
        <f t="shared" si="47"/>
        <v>0</v>
      </c>
      <c r="Z108" s="24"/>
      <c r="AA108" s="267">
        <f t="shared" si="43"/>
        <v>3</v>
      </c>
      <c r="AB108" s="272">
        <f>'Betriebsleistungen BARMER'!AB108</f>
        <v>0</v>
      </c>
      <c r="AC108" s="268">
        <f t="shared" si="48"/>
        <v>0</v>
      </c>
      <c r="AD108" s="139"/>
      <c r="AE108" s="267">
        <f t="shared" si="44"/>
        <v>3</v>
      </c>
      <c r="AF108" s="272">
        <f>'Betriebsleistungen BARMER'!AF108</f>
        <v>0</v>
      </c>
      <c r="AG108" s="268">
        <f t="shared" si="49"/>
        <v>0</v>
      </c>
    </row>
    <row r="109" spans="1:33" s="107" customFormat="1" ht="15" customHeight="1">
      <c r="A109" s="106"/>
      <c r="B109" s="217" t="s">
        <v>247</v>
      </c>
      <c r="C109" s="206" t="s">
        <v>222</v>
      </c>
      <c r="D109" s="206" t="s">
        <v>222</v>
      </c>
      <c r="E109" s="206" t="s">
        <v>231</v>
      </c>
      <c r="F109" s="199" t="s">
        <v>248</v>
      </c>
      <c r="G109" s="204" t="s">
        <v>39</v>
      </c>
      <c r="H109" s="199" t="s">
        <v>352</v>
      </c>
      <c r="I109" s="204" t="s">
        <v>345</v>
      </c>
      <c r="J109" s="201" t="s">
        <v>57</v>
      </c>
      <c r="K109" s="201" t="s">
        <v>234</v>
      </c>
      <c r="L109" s="140" t="s">
        <v>44</v>
      </c>
      <c r="M109" s="140" t="s">
        <v>59</v>
      </c>
      <c r="N109" s="140" t="s">
        <v>46</v>
      </c>
      <c r="O109" s="140" t="s">
        <v>59</v>
      </c>
      <c r="P109" s="130" t="str">
        <f t="shared" si="46"/>
        <v>HEK-PS-MCP-MCN-06</v>
      </c>
      <c r="Q109" s="101"/>
      <c r="R109" s="256">
        <v>0.5</v>
      </c>
      <c r="S109" s="131">
        <v>3</v>
      </c>
      <c r="T109" s="141" t="s">
        <v>59</v>
      </c>
      <c r="U109" s="142">
        <v>60</v>
      </c>
      <c r="V109" s="141">
        <v>0</v>
      </c>
      <c r="W109" s="312">
        <f>'Betriebsleistungen BARMER'!W109</f>
        <v>0</v>
      </c>
      <c r="X109" s="118" t="s">
        <v>48</v>
      </c>
      <c r="Y109" s="258">
        <f t="shared" si="47"/>
        <v>0</v>
      </c>
      <c r="Z109" s="24"/>
      <c r="AA109" s="267">
        <f t="shared" si="43"/>
        <v>3</v>
      </c>
      <c r="AB109" s="272">
        <f>'Betriebsleistungen BARMER'!AB109</f>
        <v>0</v>
      </c>
      <c r="AC109" s="268">
        <f t="shared" si="48"/>
        <v>0</v>
      </c>
      <c r="AD109" s="139"/>
      <c r="AE109" s="267">
        <f t="shared" si="44"/>
        <v>3</v>
      </c>
      <c r="AF109" s="272">
        <f>'Betriebsleistungen BARMER'!AF109</f>
        <v>0</v>
      </c>
      <c r="AG109" s="268">
        <f t="shared" si="49"/>
        <v>0</v>
      </c>
    </row>
    <row r="110" spans="1:33" s="107" customFormat="1" ht="15" customHeight="1">
      <c r="A110" s="106"/>
      <c r="B110" s="217" t="s">
        <v>250</v>
      </c>
      <c r="C110" s="206" t="s">
        <v>222</v>
      </c>
      <c r="D110" s="206" t="s">
        <v>222</v>
      </c>
      <c r="E110" s="206" t="s">
        <v>231</v>
      </c>
      <c r="F110" s="199" t="s">
        <v>251</v>
      </c>
      <c r="G110" s="204" t="s">
        <v>39</v>
      </c>
      <c r="H110" s="199" t="s">
        <v>353</v>
      </c>
      <c r="I110" s="204" t="s">
        <v>345</v>
      </c>
      <c r="J110" s="201" t="s">
        <v>57</v>
      </c>
      <c r="K110" s="201" t="s">
        <v>234</v>
      </c>
      <c r="L110" s="140" t="s">
        <v>44</v>
      </c>
      <c r="M110" s="140" t="s">
        <v>59</v>
      </c>
      <c r="N110" s="140" t="s">
        <v>46</v>
      </c>
      <c r="O110" s="140" t="s">
        <v>59</v>
      </c>
      <c r="P110" s="130" t="str">
        <f t="shared" si="46"/>
        <v>HEK-PS-MCP-MCN-07</v>
      </c>
      <c r="Q110" s="101"/>
      <c r="R110" s="256">
        <v>0.25</v>
      </c>
      <c r="S110" s="131">
        <v>1</v>
      </c>
      <c r="T110" s="141" t="s">
        <v>59</v>
      </c>
      <c r="U110" s="142">
        <v>60</v>
      </c>
      <c r="V110" s="141">
        <v>0</v>
      </c>
      <c r="W110" s="312">
        <f>'Betriebsleistungen BARMER'!W110</f>
        <v>0</v>
      </c>
      <c r="X110" s="118" t="s">
        <v>48</v>
      </c>
      <c r="Y110" s="258">
        <f t="shared" si="47"/>
        <v>0</v>
      </c>
      <c r="Z110" s="24"/>
      <c r="AA110" s="267">
        <f t="shared" si="43"/>
        <v>1</v>
      </c>
      <c r="AB110" s="272">
        <f>'Betriebsleistungen BARMER'!AB110</f>
        <v>0</v>
      </c>
      <c r="AC110" s="268">
        <f t="shared" si="48"/>
        <v>0</v>
      </c>
      <c r="AD110" s="139"/>
      <c r="AE110" s="267">
        <f t="shared" si="44"/>
        <v>1</v>
      </c>
      <c r="AF110" s="272">
        <f>'Betriebsleistungen BARMER'!AF110</f>
        <v>0</v>
      </c>
      <c r="AG110" s="268">
        <f t="shared" si="49"/>
        <v>0</v>
      </c>
    </row>
    <row r="111" spans="1:33" s="107" customFormat="1" ht="15" customHeight="1">
      <c r="A111" s="106"/>
      <c r="B111" s="217" t="s">
        <v>253</v>
      </c>
      <c r="C111" s="206" t="s">
        <v>222</v>
      </c>
      <c r="D111" s="206" t="s">
        <v>222</v>
      </c>
      <c r="E111" s="206" t="s">
        <v>231</v>
      </c>
      <c r="F111" s="199" t="s">
        <v>254</v>
      </c>
      <c r="G111" s="204" t="s">
        <v>39</v>
      </c>
      <c r="H111" s="199" t="s">
        <v>354</v>
      </c>
      <c r="I111" s="204" t="s">
        <v>345</v>
      </c>
      <c r="J111" s="201" t="s">
        <v>57</v>
      </c>
      <c r="K111" s="201" t="s">
        <v>234</v>
      </c>
      <c r="L111" s="140" t="s">
        <v>44</v>
      </c>
      <c r="M111" s="140" t="s">
        <v>59</v>
      </c>
      <c r="N111" s="140" t="s">
        <v>46</v>
      </c>
      <c r="O111" s="140" t="s">
        <v>59</v>
      </c>
      <c r="P111" s="130" t="str">
        <f t="shared" si="46"/>
        <v>HEK-PS-MCP-MCN-08</v>
      </c>
      <c r="Q111" s="101"/>
      <c r="R111" s="256">
        <v>0.25</v>
      </c>
      <c r="S111" s="131">
        <v>1</v>
      </c>
      <c r="T111" s="141" t="s">
        <v>59</v>
      </c>
      <c r="U111" s="142">
        <v>60</v>
      </c>
      <c r="V111" s="141">
        <v>0</v>
      </c>
      <c r="W111" s="312">
        <f>'Betriebsleistungen BARMER'!W111</f>
        <v>0</v>
      </c>
      <c r="X111" s="118" t="s">
        <v>48</v>
      </c>
      <c r="Y111" s="258">
        <f t="shared" si="47"/>
        <v>0</v>
      </c>
      <c r="Z111" s="24"/>
      <c r="AA111" s="267">
        <f t="shared" si="43"/>
        <v>1</v>
      </c>
      <c r="AB111" s="272">
        <f>'Betriebsleistungen BARMER'!AB111</f>
        <v>0</v>
      </c>
      <c r="AC111" s="268">
        <f t="shared" si="48"/>
        <v>0</v>
      </c>
      <c r="AD111" s="139"/>
      <c r="AE111" s="267">
        <f t="shared" si="44"/>
        <v>1</v>
      </c>
      <c r="AF111" s="272">
        <f>'Betriebsleistungen BARMER'!AF111</f>
        <v>0</v>
      </c>
      <c r="AG111" s="268">
        <f t="shared" si="49"/>
        <v>0</v>
      </c>
    </row>
    <row r="112" spans="1:33" s="107" customFormat="1" ht="15" customHeight="1">
      <c r="A112" s="106"/>
      <c r="B112" s="192"/>
      <c r="C112" s="193"/>
      <c r="D112" s="193"/>
      <c r="E112" s="193"/>
      <c r="F112" s="193" t="str">
        <f>"Zwischensumme Servicetyp "&amp;E104</f>
        <v>Zwischensumme Servicetyp 7.3.5.1 Container Nodes</v>
      </c>
      <c r="G112" s="193"/>
      <c r="H112" s="194"/>
      <c r="I112" s="195"/>
      <c r="J112" s="195"/>
      <c r="K112" s="195"/>
      <c r="L112" s="193"/>
      <c r="M112" s="193"/>
      <c r="N112" s="193"/>
      <c r="O112" s="193"/>
      <c r="P112" s="123"/>
      <c r="Q112" s="101"/>
      <c r="R112" s="120"/>
      <c r="S112" s="120"/>
      <c r="T112" s="149"/>
      <c r="U112" s="150"/>
      <c r="V112" s="150"/>
      <c r="W112" s="310"/>
      <c r="X112" s="134"/>
      <c r="Y112" s="246">
        <f>SUM(Y104:Y111)</f>
        <v>0</v>
      </c>
      <c r="Z112" s="24"/>
      <c r="AA112" s="124"/>
      <c r="AB112" s="121"/>
      <c r="AC112" s="126">
        <f>SUM(AC104:AC111)</f>
        <v>0</v>
      </c>
      <c r="AD112" s="292"/>
      <c r="AE112" s="124"/>
      <c r="AF112" s="121"/>
      <c r="AG112" s="126">
        <f>SUM(AG104:AG111)</f>
        <v>0</v>
      </c>
    </row>
    <row r="113" spans="1:33" s="107" customFormat="1" ht="15" customHeight="1">
      <c r="A113" s="106"/>
      <c r="B113" s="217" t="s">
        <v>256</v>
      </c>
      <c r="C113" s="206" t="s">
        <v>222</v>
      </c>
      <c r="D113" s="206" t="s">
        <v>222</v>
      </c>
      <c r="E113" s="206" t="s">
        <v>257</v>
      </c>
      <c r="F113" s="199" t="s">
        <v>258</v>
      </c>
      <c r="G113" s="204" t="s">
        <v>39</v>
      </c>
      <c r="H113" s="199" t="s">
        <v>355</v>
      </c>
      <c r="I113" s="218" t="s">
        <v>345</v>
      </c>
      <c r="J113" s="201" t="s">
        <v>57</v>
      </c>
      <c r="K113" s="201" t="s">
        <v>260</v>
      </c>
      <c r="L113" s="140" t="s">
        <v>44</v>
      </c>
      <c r="M113" s="140" t="s">
        <v>59</v>
      </c>
      <c r="N113" s="140" t="s">
        <v>46</v>
      </c>
      <c r="O113" s="140" t="s">
        <v>59</v>
      </c>
      <c r="P113" s="130" t="str">
        <f>H113</f>
        <v>HEK-PS-ESP-ESPP</v>
      </c>
      <c r="Q113" s="101"/>
      <c r="R113" s="256">
        <v>0.5</v>
      </c>
      <c r="S113" s="131">
        <v>2</v>
      </c>
      <c r="T113" s="141" t="s">
        <v>59</v>
      </c>
      <c r="U113" s="142">
        <v>60</v>
      </c>
      <c r="V113" s="141">
        <v>0</v>
      </c>
      <c r="W113" s="312">
        <f>'Betriebsleistungen BARMER'!W113</f>
        <v>0</v>
      </c>
      <c r="X113" s="118" t="s">
        <v>48</v>
      </c>
      <c r="Y113" s="258">
        <f>R113*S113*U113*W113</f>
        <v>0</v>
      </c>
      <c r="Z113" s="24"/>
      <c r="AA113" s="267">
        <f t="shared" si="43"/>
        <v>2</v>
      </c>
      <c r="AB113" s="272">
        <f>'Betriebsleistungen BARMER'!AB113</f>
        <v>0</v>
      </c>
      <c r="AC113" s="268">
        <f>AA113*AB113*12</f>
        <v>0</v>
      </c>
      <c r="AD113" s="139"/>
      <c r="AE113" s="267">
        <f t="shared" si="44"/>
        <v>2</v>
      </c>
      <c r="AF113" s="272">
        <f>'Betriebsleistungen BARMER'!AF113</f>
        <v>0</v>
      </c>
      <c r="AG113" s="268">
        <f>AE113*AF113*12</f>
        <v>0</v>
      </c>
    </row>
    <row r="114" spans="1:33" s="107" customFormat="1" ht="15" customHeight="1">
      <c r="A114" s="106"/>
      <c r="B114" s="192"/>
      <c r="C114" s="193"/>
      <c r="D114" s="193"/>
      <c r="E114" s="193"/>
      <c r="F114" s="193" t="str">
        <f>"Zwischensumme Servicetyp "&amp;E113</f>
        <v>Zwischensumme Servicetyp 7.3.6 Event Streaming Platform</v>
      </c>
      <c r="G114" s="193"/>
      <c r="H114" s="194"/>
      <c r="I114" s="195"/>
      <c r="J114" s="195"/>
      <c r="K114" s="195"/>
      <c r="L114" s="193"/>
      <c r="M114" s="193"/>
      <c r="N114" s="193"/>
      <c r="O114" s="193"/>
      <c r="P114" s="123"/>
      <c r="Q114" s="101"/>
      <c r="R114" s="120"/>
      <c r="S114" s="120"/>
      <c r="T114" s="149"/>
      <c r="U114" s="150"/>
      <c r="V114" s="150"/>
      <c r="W114" s="310"/>
      <c r="X114" s="134"/>
      <c r="Y114" s="246">
        <f>Y113</f>
        <v>0</v>
      </c>
      <c r="Z114" s="24"/>
      <c r="AA114" s="124"/>
      <c r="AB114" s="121"/>
      <c r="AC114" s="126">
        <f>AC113</f>
        <v>0</v>
      </c>
      <c r="AD114" s="292"/>
      <c r="AE114" s="124"/>
      <c r="AF114" s="121"/>
      <c r="AG114" s="126">
        <f>AG113</f>
        <v>0</v>
      </c>
    </row>
    <row r="115" spans="1:33" s="107" customFormat="1" ht="15" customHeight="1">
      <c r="A115" s="106"/>
      <c r="B115" s="217" t="s">
        <v>261</v>
      </c>
      <c r="C115" s="197" t="s">
        <v>222</v>
      </c>
      <c r="D115" s="197" t="s">
        <v>262</v>
      </c>
      <c r="E115" s="197" t="s">
        <v>263</v>
      </c>
      <c r="F115" s="198" t="s">
        <v>264</v>
      </c>
      <c r="G115" s="204" t="s">
        <v>39</v>
      </c>
      <c r="H115" s="198" t="s">
        <v>356</v>
      </c>
      <c r="I115" s="204" t="s">
        <v>41</v>
      </c>
      <c r="J115" s="205" t="s">
        <v>57</v>
      </c>
      <c r="K115" s="205" t="s">
        <v>266</v>
      </c>
      <c r="L115" s="128" t="s">
        <v>44</v>
      </c>
      <c r="M115" s="128" t="s">
        <v>59</v>
      </c>
      <c r="N115" s="128" t="s">
        <v>46</v>
      </c>
      <c r="O115" s="128" t="s">
        <v>59</v>
      </c>
      <c r="P115" s="138" t="str">
        <f>H115</f>
        <v>HEK-PS-MW-AS-PRV</v>
      </c>
      <c r="Q115" s="101"/>
      <c r="R115" s="256">
        <v>1</v>
      </c>
      <c r="S115" s="131">
        <v>30</v>
      </c>
      <c r="T115" s="141" t="s">
        <v>59</v>
      </c>
      <c r="U115" s="142">
        <v>60</v>
      </c>
      <c r="V115" s="141">
        <v>0</v>
      </c>
      <c r="W115" s="312">
        <f>'Betriebsleistungen BARMER'!W115</f>
        <v>0</v>
      </c>
      <c r="X115" s="118" t="s">
        <v>48</v>
      </c>
      <c r="Y115" s="258">
        <f>R115*S115*U115*W115</f>
        <v>0</v>
      </c>
      <c r="Z115" s="24"/>
      <c r="AA115" s="267">
        <f t="shared" si="43"/>
        <v>30</v>
      </c>
      <c r="AB115" s="272">
        <f>'Betriebsleistungen BARMER'!AB115</f>
        <v>0</v>
      </c>
      <c r="AC115" s="268">
        <f>AA115*AB115*12</f>
        <v>0</v>
      </c>
      <c r="AD115" s="139"/>
      <c r="AE115" s="267">
        <f t="shared" si="44"/>
        <v>30</v>
      </c>
      <c r="AF115" s="272">
        <f>'Betriebsleistungen BARMER'!AF115</f>
        <v>0</v>
      </c>
      <c r="AG115" s="268">
        <f>AE115*AF115*12</f>
        <v>0</v>
      </c>
    </row>
    <row r="116" spans="1:33" s="107" customFormat="1" ht="15" customHeight="1">
      <c r="A116" s="106"/>
      <c r="B116" s="217" t="s">
        <v>267</v>
      </c>
      <c r="C116" s="197" t="s">
        <v>222</v>
      </c>
      <c r="D116" s="197" t="s">
        <v>262</v>
      </c>
      <c r="E116" s="197" t="s">
        <v>263</v>
      </c>
      <c r="F116" s="198" t="s">
        <v>268</v>
      </c>
      <c r="G116" s="204" t="s">
        <v>39</v>
      </c>
      <c r="H116" s="198" t="s">
        <v>357</v>
      </c>
      <c r="I116" s="204" t="s">
        <v>39</v>
      </c>
      <c r="J116" s="205" t="s">
        <v>57</v>
      </c>
      <c r="K116" s="205" t="s">
        <v>266</v>
      </c>
      <c r="L116" s="128" t="s">
        <v>44</v>
      </c>
      <c r="M116" s="128" t="s">
        <v>59</v>
      </c>
      <c r="N116" s="128" t="s">
        <v>46</v>
      </c>
      <c r="O116" s="128" t="s">
        <v>59</v>
      </c>
      <c r="P116" s="138" t="str">
        <f>H116</f>
        <v>HEK-PS-MW-AS-PUB</v>
      </c>
      <c r="Q116" s="101"/>
      <c r="R116" s="256">
        <v>0.2</v>
      </c>
      <c r="S116" s="131">
        <v>1</v>
      </c>
      <c r="T116" s="141" t="s">
        <v>59</v>
      </c>
      <c r="U116" s="142">
        <v>60</v>
      </c>
      <c r="V116" s="141">
        <v>0</v>
      </c>
      <c r="W116" s="312">
        <f>'Betriebsleistungen BARMER'!W116</f>
        <v>0</v>
      </c>
      <c r="X116" s="118" t="s">
        <v>48</v>
      </c>
      <c r="Y116" s="258">
        <f>R116*S116*U116*W116</f>
        <v>0</v>
      </c>
      <c r="Z116" s="24"/>
      <c r="AA116" s="267">
        <f t="shared" si="43"/>
        <v>1</v>
      </c>
      <c r="AB116" s="272">
        <f>'Betriebsleistungen BARMER'!AB116</f>
        <v>0</v>
      </c>
      <c r="AC116" s="268">
        <f>AA116*AB116*12</f>
        <v>0</v>
      </c>
      <c r="AD116" s="139"/>
      <c r="AE116" s="267">
        <f t="shared" si="44"/>
        <v>1</v>
      </c>
      <c r="AF116" s="272">
        <f>'Betriebsleistungen BARMER'!AF116</f>
        <v>0</v>
      </c>
      <c r="AG116" s="268">
        <f>AE116*AF116*12</f>
        <v>0</v>
      </c>
    </row>
    <row r="117" spans="1:33" s="107" customFormat="1" ht="15" customHeight="1">
      <c r="A117" s="106"/>
      <c r="B117" s="192"/>
      <c r="C117" s="193"/>
      <c r="D117" s="193"/>
      <c r="E117" s="193"/>
      <c r="F117" s="193" t="str">
        <f>"Zwischensumme Servicetyp "&amp;E115</f>
        <v>Zwischensumme Servicetyp 7.3.7. Application Server Services</v>
      </c>
      <c r="G117" s="193"/>
      <c r="H117" s="194"/>
      <c r="I117" s="195"/>
      <c r="J117" s="195"/>
      <c r="K117" s="195"/>
      <c r="L117" s="193"/>
      <c r="M117" s="193"/>
      <c r="N117" s="193"/>
      <c r="O117" s="193"/>
      <c r="P117" s="123"/>
      <c r="Q117" s="101"/>
      <c r="R117" s="120"/>
      <c r="S117" s="120"/>
      <c r="T117" s="149"/>
      <c r="U117" s="150"/>
      <c r="V117" s="150"/>
      <c r="W117" s="310"/>
      <c r="X117" s="122"/>
      <c r="Y117" s="246">
        <f>Y115+Y116</f>
        <v>0</v>
      </c>
      <c r="Z117" s="24"/>
      <c r="AA117" s="124"/>
      <c r="AB117" s="121"/>
      <c r="AC117" s="126">
        <f>AC115+AC116</f>
        <v>0</v>
      </c>
      <c r="AD117" s="292"/>
      <c r="AE117" s="124"/>
      <c r="AF117" s="121"/>
      <c r="AG117" s="126">
        <f>AG115+AG116</f>
        <v>0</v>
      </c>
    </row>
    <row r="118" spans="1:33" s="107" customFormat="1" ht="29.95" customHeight="1">
      <c r="A118" s="106"/>
      <c r="B118" s="217" t="s">
        <v>270</v>
      </c>
      <c r="C118" s="206" t="s">
        <v>271</v>
      </c>
      <c r="D118" s="206" t="s">
        <v>272</v>
      </c>
      <c r="E118" s="206" t="s">
        <v>273</v>
      </c>
      <c r="F118" s="199" t="s">
        <v>454</v>
      </c>
      <c r="G118" s="204" t="s">
        <v>41</v>
      </c>
      <c r="H118" s="198" t="s">
        <v>358</v>
      </c>
      <c r="I118" s="140" t="s">
        <v>39</v>
      </c>
      <c r="J118" s="201" t="s">
        <v>275</v>
      </c>
      <c r="K118" s="201" t="s">
        <v>276</v>
      </c>
      <c r="L118" s="140" t="s">
        <v>44</v>
      </c>
      <c r="M118" s="140" t="s">
        <v>59</v>
      </c>
      <c r="N118" s="140" t="s">
        <v>46</v>
      </c>
      <c r="O118" s="140" t="s">
        <v>59</v>
      </c>
      <c r="P118" s="130" t="s">
        <v>359</v>
      </c>
      <c r="Q118" s="101"/>
      <c r="R118" s="256">
        <v>0.25</v>
      </c>
      <c r="S118" s="131">
        <v>5</v>
      </c>
      <c r="T118" s="141">
        <v>0</v>
      </c>
      <c r="U118" s="142">
        <f>U119-12</f>
        <v>37</v>
      </c>
      <c r="V118" s="141">
        <v>0</v>
      </c>
      <c r="W118" s="313">
        <f>'Betriebsleistungen BARMER'!W118</f>
        <v>0</v>
      </c>
      <c r="X118" s="118">
        <f>'Betriebsleistungen BARMER'!X118</f>
        <v>0</v>
      </c>
      <c r="Y118" s="258">
        <f t="shared" ref="Y118:Y120" si="50">R118*S118*U118*W118</f>
        <v>0</v>
      </c>
      <c r="Z118" s="24"/>
      <c r="AA118" s="267">
        <f t="shared" si="43"/>
        <v>5</v>
      </c>
      <c r="AB118" s="263">
        <f>'Betriebsleistungen BARMER'!AB118</f>
        <v>0</v>
      </c>
      <c r="AC118" s="268">
        <f>$R118*AA118*AB118*12</f>
        <v>0</v>
      </c>
      <c r="AD118" s="139"/>
      <c r="AE118" s="267">
        <f t="shared" si="44"/>
        <v>5</v>
      </c>
      <c r="AF118" s="263">
        <f>'Betriebsleistungen BARMER'!AF118</f>
        <v>0</v>
      </c>
      <c r="AG118" s="268">
        <f>$R118*AE118*AF118*12</f>
        <v>0</v>
      </c>
    </row>
    <row r="119" spans="1:33" s="107" customFormat="1" ht="29.95" customHeight="1">
      <c r="A119" s="106"/>
      <c r="B119" s="217" t="s">
        <v>278</v>
      </c>
      <c r="C119" s="206" t="s">
        <v>271</v>
      </c>
      <c r="D119" s="206" t="s">
        <v>272</v>
      </c>
      <c r="E119" s="206" t="s">
        <v>273</v>
      </c>
      <c r="F119" s="199" t="s">
        <v>452</v>
      </c>
      <c r="G119" s="204" t="s">
        <v>41</v>
      </c>
      <c r="H119" s="198" t="s">
        <v>358</v>
      </c>
      <c r="I119" s="140" t="s">
        <v>39</v>
      </c>
      <c r="J119" s="201" t="s">
        <v>275</v>
      </c>
      <c r="K119" s="201" t="s">
        <v>279</v>
      </c>
      <c r="L119" s="140" t="s">
        <v>44</v>
      </c>
      <c r="M119" s="140" t="s">
        <v>59</v>
      </c>
      <c r="N119" s="140" t="s">
        <v>46</v>
      </c>
      <c r="O119" s="140" t="s">
        <v>59</v>
      </c>
      <c r="P119" s="130" t="s">
        <v>360</v>
      </c>
      <c r="Q119" s="101"/>
      <c r="R119" s="256">
        <v>0.5</v>
      </c>
      <c r="S119" s="131">
        <v>8</v>
      </c>
      <c r="T119" s="141">
        <v>0</v>
      </c>
      <c r="U119" s="142">
        <f>U120-4</f>
        <v>49</v>
      </c>
      <c r="V119" s="141">
        <v>0</v>
      </c>
      <c r="W119" s="313">
        <f>'Betriebsleistungen BARMER'!W119</f>
        <v>0</v>
      </c>
      <c r="X119" s="118">
        <f>'Betriebsleistungen BARMER'!X119</f>
        <v>0</v>
      </c>
      <c r="Y119" s="258">
        <f t="shared" si="50"/>
        <v>0</v>
      </c>
      <c r="Z119" s="24"/>
      <c r="AA119" s="267">
        <f t="shared" si="43"/>
        <v>8</v>
      </c>
      <c r="AB119" s="263">
        <f>'Betriebsleistungen BARMER'!AB119</f>
        <v>0</v>
      </c>
      <c r="AC119" s="268">
        <f>$R119*AA119*AB119*12</f>
        <v>0</v>
      </c>
      <c r="AD119" s="139"/>
      <c r="AE119" s="267">
        <f t="shared" si="44"/>
        <v>8</v>
      </c>
      <c r="AF119" s="263">
        <f>'Betriebsleistungen BARMER'!AF119</f>
        <v>0</v>
      </c>
      <c r="AG119" s="268">
        <f>$R119*AE119*AF119*12</f>
        <v>0</v>
      </c>
    </row>
    <row r="120" spans="1:33" s="139" customFormat="1" ht="29.95" customHeight="1">
      <c r="A120" s="135"/>
      <c r="B120" s="217" t="s">
        <v>281</v>
      </c>
      <c r="C120" s="206" t="s">
        <v>271</v>
      </c>
      <c r="D120" s="206" t="s">
        <v>272</v>
      </c>
      <c r="E120" s="206" t="s">
        <v>273</v>
      </c>
      <c r="F120" s="199" t="s">
        <v>282</v>
      </c>
      <c r="G120" s="204" t="s">
        <v>41</v>
      </c>
      <c r="H120" s="198" t="s">
        <v>358</v>
      </c>
      <c r="I120" s="140" t="s">
        <v>41</v>
      </c>
      <c r="J120" s="201" t="s">
        <v>275</v>
      </c>
      <c r="K120" s="201" t="s">
        <v>283</v>
      </c>
      <c r="L120" s="140" t="s">
        <v>44</v>
      </c>
      <c r="M120" s="140" t="s">
        <v>59</v>
      </c>
      <c r="N120" s="140" t="s">
        <v>46</v>
      </c>
      <c r="O120" s="140" t="s">
        <v>59</v>
      </c>
      <c r="P120" s="130" t="s">
        <v>361</v>
      </c>
      <c r="Q120" s="101"/>
      <c r="R120" s="256">
        <v>1</v>
      </c>
      <c r="S120" s="131">
        <v>16</v>
      </c>
      <c r="T120" s="141">
        <f>S120-S121-S122</f>
        <v>10</v>
      </c>
      <c r="U120" s="142">
        <f>60-7</f>
        <v>53</v>
      </c>
      <c r="V120" s="141">
        <v>0</v>
      </c>
      <c r="W120" s="313">
        <f>'Betriebsleistungen BARMER'!W120</f>
        <v>0</v>
      </c>
      <c r="X120" s="118" t="str">
        <f>'Betriebsleistungen BARMER'!X120</f>
        <v>-</v>
      </c>
      <c r="Y120" s="258">
        <f t="shared" si="50"/>
        <v>0</v>
      </c>
      <c r="Z120" s="24"/>
      <c r="AA120" s="267">
        <f t="shared" si="43"/>
        <v>16</v>
      </c>
      <c r="AB120" s="263">
        <f>$W120</f>
        <v>0</v>
      </c>
      <c r="AC120" s="268">
        <f>$R120*AA120*AB120*12</f>
        <v>0</v>
      </c>
      <c r="AE120" s="267">
        <f t="shared" si="44"/>
        <v>16</v>
      </c>
      <c r="AF120" s="263">
        <f>$W120</f>
        <v>0</v>
      </c>
      <c r="AG120" s="268">
        <f>$R120*AE120*AF120*12</f>
        <v>0</v>
      </c>
    </row>
    <row r="121" spans="1:33" s="139" customFormat="1" ht="29.95" customHeight="1">
      <c r="A121" s="135"/>
      <c r="B121" s="217" t="s">
        <v>285</v>
      </c>
      <c r="C121" s="206" t="s">
        <v>271</v>
      </c>
      <c r="D121" s="206" t="s">
        <v>272</v>
      </c>
      <c r="E121" s="206" t="s">
        <v>273</v>
      </c>
      <c r="F121" s="199" t="s">
        <v>451</v>
      </c>
      <c r="G121" s="204" t="s">
        <v>41</v>
      </c>
      <c r="H121" s="198" t="s">
        <v>358</v>
      </c>
      <c r="I121" s="140" t="s">
        <v>39</v>
      </c>
      <c r="J121" s="201" t="s">
        <v>275</v>
      </c>
      <c r="K121" s="201" t="s">
        <v>286</v>
      </c>
      <c r="L121" s="140" t="s">
        <v>44</v>
      </c>
      <c r="M121" s="140" t="s">
        <v>59</v>
      </c>
      <c r="N121" s="140" t="s">
        <v>46</v>
      </c>
      <c r="O121" s="140" t="s">
        <v>59</v>
      </c>
      <c r="P121" s="130" t="s">
        <v>362</v>
      </c>
      <c r="Q121" s="101"/>
      <c r="R121" s="256">
        <v>0.25</v>
      </c>
      <c r="S121" s="131">
        <v>4</v>
      </c>
      <c r="T121" s="141">
        <v>0</v>
      </c>
      <c r="U121" s="142">
        <f>U119</f>
        <v>49</v>
      </c>
      <c r="V121" s="141">
        <v>0</v>
      </c>
      <c r="W121" s="313">
        <f>'Betriebsleistungen BARMER'!W121</f>
        <v>0</v>
      </c>
      <c r="X121" s="118">
        <f>'Betriebsleistungen BARMER'!X121</f>
        <v>0</v>
      </c>
      <c r="Y121" s="258">
        <f>(R121*S121*U121*W121)*-1</f>
        <v>0</v>
      </c>
      <c r="Z121" s="24"/>
      <c r="AA121" s="267">
        <f t="shared" si="43"/>
        <v>4</v>
      </c>
      <c r="AB121" s="263">
        <f>'Betriebsleistungen BARMER'!AB121</f>
        <v>0</v>
      </c>
      <c r="AC121" s="268">
        <f>($R121*AA121*AB121*12)*-1</f>
        <v>0</v>
      </c>
      <c r="AE121" s="267">
        <f t="shared" si="44"/>
        <v>4</v>
      </c>
      <c r="AF121" s="263">
        <f>'Betriebsleistungen BARMER'!AF121</f>
        <v>0</v>
      </c>
      <c r="AG121" s="268">
        <f>($R121*AE121*AF121*12)*-1</f>
        <v>0</v>
      </c>
    </row>
    <row r="122" spans="1:33" s="139" customFormat="1" ht="29.95" customHeight="1">
      <c r="A122" s="135"/>
      <c r="B122" s="219" t="s">
        <v>288</v>
      </c>
      <c r="C122" s="220" t="s">
        <v>271</v>
      </c>
      <c r="D122" s="220" t="s">
        <v>272</v>
      </c>
      <c r="E122" s="220" t="s">
        <v>273</v>
      </c>
      <c r="F122" s="221" t="s">
        <v>453</v>
      </c>
      <c r="G122" s="222" t="s">
        <v>41</v>
      </c>
      <c r="H122" s="223" t="s">
        <v>358</v>
      </c>
      <c r="I122" s="178" t="s">
        <v>39</v>
      </c>
      <c r="J122" s="224" t="s">
        <v>275</v>
      </c>
      <c r="K122" s="224" t="s">
        <v>289</v>
      </c>
      <c r="L122" s="178" t="s">
        <v>44</v>
      </c>
      <c r="M122" s="178" t="s">
        <v>59</v>
      </c>
      <c r="N122" s="178" t="s">
        <v>46</v>
      </c>
      <c r="O122" s="178" t="s">
        <v>59</v>
      </c>
      <c r="P122" s="179" t="s">
        <v>363</v>
      </c>
      <c r="Q122" s="101"/>
      <c r="R122" s="256">
        <v>0.15</v>
      </c>
      <c r="S122" s="131">
        <v>2</v>
      </c>
      <c r="T122" s="141">
        <v>0</v>
      </c>
      <c r="U122" s="142">
        <f>U118</f>
        <v>37</v>
      </c>
      <c r="V122" s="141">
        <v>0</v>
      </c>
      <c r="W122" s="313">
        <f>'Betriebsleistungen BARMER'!W122</f>
        <v>0</v>
      </c>
      <c r="X122" s="118">
        <f>'Betriebsleistungen BARMER'!X122</f>
        <v>0</v>
      </c>
      <c r="Y122" s="258">
        <f>($R122*S122*U122*W122)*-1</f>
        <v>0</v>
      </c>
      <c r="Z122" s="24"/>
      <c r="AA122" s="267">
        <f t="shared" si="43"/>
        <v>2</v>
      </c>
      <c r="AB122" s="263">
        <f>'Betriebsleistungen BARMER'!AB122</f>
        <v>0</v>
      </c>
      <c r="AC122" s="268">
        <f>($R122*AA122*AB122*12)*-1</f>
        <v>0</v>
      </c>
      <c r="AE122" s="267">
        <f t="shared" si="44"/>
        <v>2</v>
      </c>
      <c r="AF122" s="263">
        <f>'Betriebsleistungen BARMER'!AF122</f>
        <v>0</v>
      </c>
      <c r="AG122" s="268">
        <f>($R122*AE122*AF122*12)*-1</f>
        <v>0</v>
      </c>
    </row>
    <row r="123" spans="1:33" s="107" customFormat="1" ht="15" customHeight="1">
      <c r="A123" s="106"/>
      <c r="B123" s="152"/>
      <c r="C123" s="153"/>
      <c r="D123" s="153"/>
      <c r="E123" s="153"/>
      <c r="F123" s="153" t="str">
        <f>"Zwischensumme Servicetyp "&amp;E120 &amp;" (nur Basismenge)"</f>
        <v>Zwischensumme Servicetyp 7.3.8 TAM (nur Basismenge)</v>
      </c>
      <c r="G123" s="153"/>
      <c r="H123" s="154"/>
      <c r="I123" s="154"/>
      <c r="J123" s="154"/>
      <c r="K123" s="154"/>
      <c r="L123" s="153"/>
      <c r="M123" s="153"/>
      <c r="N123" s="153"/>
      <c r="O123" s="153"/>
      <c r="P123" s="155"/>
      <c r="Q123" s="101"/>
      <c r="R123" s="152"/>
      <c r="S123" s="152"/>
      <c r="T123" s="156"/>
      <c r="U123" s="157"/>
      <c r="V123" s="157"/>
      <c r="W123" s="314"/>
      <c r="X123" s="153"/>
      <c r="Y123" s="247">
        <f>Y120</f>
        <v>0</v>
      </c>
      <c r="Z123" s="24"/>
      <c r="AA123" s="159"/>
      <c r="AB123" s="153"/>
      <c r="AC123" s="158">
        <f>AC120</f>
        <v>0</v>
      </c>
      <c r="AD123" s="292"/>
      <c r="AE123" s="159"/>
      <c r="AF123" s="153"/>
      <c r="AG123" s="158">
        <f>AG120</f>
        <v>0</v>
      </c>
    </row>
    <row r="124" spans="1:33" ht="16.3" customHeight="1">
      <c r="B124" s="160"/>
      <c r="C124" s="160"/>
      <c r="D124" s="160"/>
      <c r="E124" s="160"/>
      <c r="F124" s="160" t="s">
        <v>291</v>
      </c>
      <c r="G124" s="160"/>
      <c r="H124" s="161"/>
      <c r="I124" s="161"/>
      <c r="J124" s="161"/>
      <c r="K124" s="161"/>
      <c r="L124" s="162"/>
      <c r="M124" s="162"/>
      <c r="N124" s="162"/>
      <c r="O124" s="162"/>
      <c r="P124" s="162"/>
      <c r="R124" s="248"/>
      <c r="S124" s="249"/>
      <c r="T124" s="249"/>
      <c r="U124" s="249"/>
      <c r="V124" s="249"/>
      <c r="W124" s="315"/>
      <c r="X124" s="249"/>
      <c r="Y124" s="250">
        <f>(Y9+Y12+Y15+Y65+Y87+Y89+Y91+Y100+Y103+Y112+Y114+Y117+Y123)</f>
        <v>0</v>
      </c>
      <c r="Z124" s="24"/>
      <c r="AA124" s="162"/>
      <c r="AB124" s="249"/>
      <c r="AC124" s="163">
        <f>(AC9+AC12+AC15+AC65+AC87+AC89+AC91+AC100+AC103+AC112+AC114+AC117+AC123)</f>
        <v>0</v>
      </c>
      <c r="AE124" s="162"/>
      <c r="AF124" s="249"/>
      <c r="AG124" s="163">
        <f>(AG9+AG12+AG15+AG65+AG87+AG89+AG91+AG100+AG103+AG112+AG114+AG117+AG123)</f>
        <v>0</v>
      </c>
    </row>
    <row r="125" spans="1:33">
      <c r="B125" s="135"/>
      <c r="C125" s="135"/>
      <c r="F125" s="135"/>
      <c r="G125" s="135"/>
      <c r="H125" s="186"/>
      <c r="I125" s="186"/>
      <c r="J125" s="186"/>
      <c r="K125" s="186"/>
      <c r="P125" s="187"/>
      <c r="R125" s="139"/>
      <c r="S125" s="139"/>
      <c r="T125" s="139"/>
      <c r="U125" s="139"/>
      <c r="V125" s="139"/>
      <c r="W125" s="316"/>
      <c r="X125" s="139"/>
      <c r="Y125" s="139"/>
      <c r="Z125" s="24"/>
    </row>
    <row r="126" spans="1:33" s="240" customFormat="1" ht="60.05" customHeight="1">
      <c r="A126" s="23"/>
      <c r="B126" s="226" t="str">
        <f>B6</f>
        <v>Preis-ID</v>
      </c>
      <c r="C126" s="226" t="str">
        <f>C6</f>
        <v>Servicebereich</v>
      </c>
      <c r="D126" s="226" t="str">
        <f>D6</f>
        <v>Servicegruppe</v>
      </c>
      <c r="E126" s="226" t="str">
        <f>E6</f>
        <v>Servicetyp</v>
      </c>
      <c r="F126" s="226" t="s">
        <v>292</v>
      </c>
      <c r="G126" s="226" t="str">
        <f>G6</f>
        <v>Grundlegende IT-Infrastruktur-Leistungen inkludiert</v>
      </c>
      <c r="H126" s="226" t="str">
        <f>H6</f>
        <v>Varianten-Kennung</v>
      </c>
      <c r="I126" s="226" t="str">
        <f>I6</f>
        <v xml:space="preserve">Optional </v>
      </c>
      <c r="J126" s="234" t="s">
        <v>293</v>
      </c>
      <c r="K126" s="234" t="s">
        <v>19</v>
      </c>
      <c r="L126" s="226" t="s">
        <v>446</v>
      </c>
      <c r="M126" s="226" t="s">
        <v>447</v>
      </c>
      <c r="N126" s="226" t="s">
        <v>20</v>
      </c>
      <c r="O126" s="227" t="s">
        <v>21</v>
      </c>
      <c r="P126" s="234" t="s">
        <v>22</v>
      </c>
      <c r="R126" s="251" t="str">
        <f t="shared" ref="R126:Y126" si="51">R6</f>
        <v xml:space="preserve">Abnahmewahr-scheinlichkeit des Service in % </v>
      </c>
      <c r="S126" s="241" t="str">
        <f t="shared" si="51"/>
        <v>Schätzmenge</v>
      </c>
      <c r="T126" s="241" t="str">
        <f t="shared" si="51"/>
        <v>Mindestabnahme-menge</v>
      </c>
      <c r="U126" s="241" t="str">
        <f t="shared" si="51"/>
        <v>Schätzmonate
(exklusive Transition)</v>
      </c>
      <c r="V126" s="241" t="str">
        <f t="shared" si="51"/>
        <v>Mindestlaufzeit
in Monaten</v>
      </c>
      <c r="W126" s="317" t="str">
        <f t="shared" si="51"/>
        <v>Einzelpreis pro Abrechnungszeitraum und Abrechnungseinheit</v>
      </c>
      <c r="X126" s="241" t="str">
        <f t="shared" si="51"/>
        <v>Preis-nachlass in %</v>
      </c>
      <c r="Y126" s="252" t="str">
        <f t="shared" si="51"/>
        <v>Gesamtpreis für 5 Jahre Ordentliche Vertragslaufzeit</v>
      </c>
      <c r="Z126" s="238"/>
      <c r="AA126" s="228" t="str">
        <f>AA6</f>
        <v>Schätzmenge Jahr 6</v>
      </c>
      <c r="AB126" s="229" t="str">
        <f>AB6</f>
        <v>Einzelpreis pro Abrechnungszeitraum und Abrechnungseinheit Jahr 6</v>
      </c>
      <c r="AC126" s="230" t="str">
        <f>AC6</f>
        <v>Gesamtpreis Jahr 6</v>
      </c>
      <c r="AE126" s="228" t="str">
        <f>AE6</f>
        <v>Schätzmenge Jahr 7</v>
      </c>
      <c r="AF126" s="229" t="str">
        <f>AF6</f>
        <v>Einzelpreis pro Abrechnungszeitraum und Abrechnungseinheit Jahr 7</v>
      </c>
      <c r="AG126" s="230" t="str">
        <f>AG6</f>
        <v>Gesamtpreis Jahr 7</v>
      </c>
    </row>
    <row r="127" spans="1:33" ht="15" customHeight="1">
      <c r="B127" s="164" t="s">
        <v>294</v>
      </c>
      <c r="C127" s="165" t="s">
        <v>1</v>
      </c>
      <c r="D127" s="165" t="s">
        <v>1</v>
      </c>
      <c r="E127" s="165" t="s">
        <v>295</v>
      </c>
      <c r="F127" s="127" t="s">
        <v>296</v>
      </c>
      <c r="G127" s="136" t="s">
        <v>41</v>
      </c>
      <c r="H127" s="127" t="s">
        <v>364</v>
      </c>
      <c r="I127" s="136" t="s">
        <v>39</v>
      </c>
      <c r="J127" s="137" t="s">
        <v>57</v>
      </c>
      <c r="K127" s="137" t="s">
        <v>298</v>
      </c>
      <c r="L127" s="128" t="s">
        <v>299</v>
      </c>
      <c r="M127" s="129" t="s">
        <v>59</v>
      </c>
      <c r="N127" s="129" t="s">
        <v>59</v>
      </c>
      <c r="O127" s="129" t="s">
        <v>59</v>
      </c>
      <c r="P127" s="138" t="str">
        <f>H127&amp;"-01"</f>
        <v>HEK-SR-MSR-INST-01</v>
      </c>
      <c r="R127" s="256">
        <v>0.8</v>
      </c>
      <c r="S127" s="131">
        <v>2</v>
      </c>
      <c r="T127" s="132" t="s">
        <v>59</v>
      </c>
      <c r="U127" s="133">
        <v>60</v>
      </c>
      <c r="V127" s="166">
        <v>0</v>
      </c>
      <c r="W127" s="318">
        <f>'Betriebsleistungen BARMER'!W127</f>
        <v>0</v>
      </c>
      <c r="X127" s="118" t="s">
        <v>48</v>
      </c>
      <c r="Y127" s="258">
        <f t="shared" ref="Y127:Y130" si="52">R127*S127*U127*W127</f>
        <v>0</v>
      </c>
      <c r="Z127" s="24"/>
      <c r="AA127" s="267">
        <f t="shared" ref="AA127:AA130" si="53">$S127</f>
        <v>2</v>
      </c>
      <c r="AB127" s="271">
        <f>'Betriebsleistungen BARMER'!AB127</f>
        <v>0</v>
      </c>
      <c r="AC127" s="268">
        <f>AA127*AB127*12</f>
        <v>0</v>
      </c>
      <c r="AE127" s="267">
        <f t="shared" ref="AE127:AE130" si="54">$S127</f>
        <v>2</v>
      </c>
      <c r="AF127" s="271">
        <f>'Betriebsleistungen BARMER'!AF127</f>
        <v>0</v>
      </c>
      <c r="AG127" s="268">
        <f>AE127*AF127*12</f>
        <v>0</v>
      </c>
    </row>
    <row r="128" spans="1:33" ht="15" customHeight="1">
      <c r="B128" s="164" t="s">
        <v>300</v>
      </c>
      <c r="C128" s="165" t="s">
        <v>1</v>
      </c>
      <c r="D128" s="165" t="s">
        <v>1</v>
      </c>
      <c r="E128" s="165" t="s">
        <v>295</v>
      </c>
      <c r="F128" s="127" t="s">
        <v>301</v>
      </c>
      <c r="G128" s="136" t="s">
        <v>41</v>
      </c>
      <c r="H128" s="127" t="s">
        <v>365</v>
      </c>
      <c r="I128" s="136" t="s">
        <v>39</v>
      </c>
      <c r="J128" s="137" t="s">
        <v>57</v>
      </c>
      <c r="K128" s="137" t="s">
        <v>298</v>
      </c>
      <c r="L128" s="128" t="s">
        <v>299</v>
      </c>
      <c r="M128" s="129" t="s">
        <v>59</v>
      </c>
      <c r="N128" s="129" t="s">
        <v>59</v>
      </c>
      <c r="O128" s="129" t="s">
        <v>59</v>
      </c>
      <c r="P128" s="138" t="str">
        <f>H128&amp;"-01"</f>
        <v>HEK-SR-DATA-IMPEXP-01</v>
      </c>
      <c r="R128" s="256">
        <v>0.2</v>
      </c>
      <c r="S128" s="131">
        <v>1</v>
      </c>
      <c r="T128" s="132" t="s">
        <v>59</v>
      </c>
      <c r="U128" s="133">
        <v>60</v>
      </c>
      <c r="V128" s="166">
        <v>0</v>
      </c>
      <c r="W128" s="318">
        <f>'Betriebsleistungen BARMER'!W128</f>
        <v>0</v>
      </c>
      <c r="X128" s="118" t="s">
        <v>48</v>
      </c>
      <c r="Y128" s="258">
        <f t="shared" si="52"/>
        <v>0</v>
      </c>
      <c r="Z128" s="24"/>
      <c r="AA128" s="267">
        <f t="shared" si="53"/>
        <v>1</v>
      </c>
      <c r="AB128" s="271">
        <f>'Betriebsleistungen BARMER'!AB128</f>
        <v>0</v>
      </c>
      <c r="AC128" s="268">
        <f>AA128*AB128*12</f>
        <v>0</v>
      </c>
      <c r="AE128" s="267">
        <f t="shared" si="54"/>
        <v>1</v>
      </c>
      <c r="AF128" s="271">
        <f>'Betriebsleistungen BARMER'!AF128</f>
        <v>0</v>
      </c>
      <c r="AG128" s="268">
        <f>AE128*AF128*12</f>
        <v>0</v>
      </c>
    </row>
    <row r="129" spans="2:33" ht="15" customHeight="1">
      <c r="B129" s="164" t="s">
        <v>303</v>
      </c>
      <c r="C129" s="165" t="s">
        <v>1</v>
      </c>
      <c r="D129" s="165" t="s">
        <v>1</v>
      </c>
      <c r="E129" s="165" t="s">
        <v>295</v>
      </c>
      <c r="F129" s="127" t="s">
        <v>304</v>
      </c>
      <c r="G129" s="136" t="s">
        <v>41</v>
      </c>
      <c r="H129" s="127" t="s">
        <v>366</v>
      </c>
      <c r="I129" s="136" t="s">
        <v>39</v>
      </c>
      <c r="J129" s="137" t="s">
        <v>57</v>
      </c>
      <c r="K129" s="137" t="s">
        <v>298</v>
      </c>
      <c r="L129" s="128" t="s">
        <v>299</v>
      </c>
      <c r="M129" s="129" t="s">
        <v>59</v>
      </c>
      <c r="N129" s="129" t="s">
        <v>59</v>
      </c>
      <c r="O129" s="129" t="s">
        <v>59</v>
      </c>
      <c r="P129" s="138" t="str">
        <f>H129&amp;"-01"</f>
        <v>HEK-SR-DATA-REST-01</v>
      </c>
      <c r="R129" s="256">
        <v>0.2</v>
      </c>
      <c r="S129" s="131">
        <v>1</v>
      </c>
      <c r="T129" s="132" t="s">
        <v>59</v>
      </c>
      <c r="U129" s="133">
        <v>60</v>
      </c>
      <c r="V129" s="166">
        <v>0</v>
      </c>
      <c r="W129" s="318">
        <f>'Betriebsleistungen BARMER'!W129</f>
        <v>0</v>
      </c>
      <c r="X129" s="118" t="s">
        <v>48</v>
      </c>
      <c r="Y129" s="258">
        <f t="shared" si="52"/>
        <v>0</v>
      </c>
      <c r="Z129" s="24"/>
      <c r="AA129" s="267">
        <f t="shared" si="53"/>
        <v>1</v>
      </c>
      <c r="AB129" s="271">
        <f>'Betriebsleistungen BARMER'!AB129</f>
        <v>0</v>
      </c>
      <c r="AC129" s="268">
        <f>AA129*AB129*12</f>
        <v>0</v>
      </c>
      <c r="AE129" s="267">
        <f t="shared" si="54"/>
        <v>1</v>
      </c>
      <c r="AF129" s="271">
        <f>'Betriebsleistungen BARMER'!AF129</f>
        <v>0</v>
      </c>
      <c r="AG129" s="268">
        <f>AE129*AF129*12</f>
        <v>0</v>
      </c>
    </row>
    <row r="130" spans="2:33" ht="15" customHeight="1">
      <c r="B130" s="164" t="s">
        <v>306</v>
      </c>
      <c r="C130" s="165" t="s">
        <v>1</v>
      </c>
      <c r="D130" s="165" t="s">
        <v>1</v>
      </c>
      <c r="E130" s="165" t="s">
        <v>295</v>
      </c>
      <c r="F130" s="127" t="s">
        <v>307</v>
      </c>
      <c r="G130" s="136" t="s">
        <v>41</v>
      </c>
      <c r="H130" s="127" t="s">
        <v>367</v>
      </c>
      <c r="I130" s="136" t="s">
        <v>39</v>
      </c>
      <c r="J130" s="137" t="s">
        <v>57</v>
      </c>
      <c r="K130" s="137" t="s">
        <v>298</v>
      </c>
      <c r="L130" s="128" t="s">
        <v>299</v>
      </c>
      <c r="M130" s="129" t="s">
        <v>59</v>
      </c>
      <c r="N130" s="129" t="s">
        <v>59</v>
      </c>
      <c r="O130" s="129" t="s">
        <v>59</v>
      </c>
      <c r="P130" s="138" t="str">
        <f>H130&amp;"-01"</f>
        <v>HEK-SR-REPORT-CREATE-01</v>
      </c>
      <c r="R130" s="256">
        <v>0.2</v>
      </c>
      <c r="S130" s="131">
        <v>1</v>
      </c>
      <c r="T130" s="132" t="s">
        <v>59</v>
      </c>
      <c r="U130" s="133">
        <v>60</v>
      </c>
      <c r="V130" s="166">
        <v>0</v>
      </c>
      <c r="W130" s="318">
        <f>'Betriebsleistungen BARMER'!W130</f>
        <v>0</v>
      </c>
      <c r="X130" s="118" t="s">
        <v>48</v>
      </c>
      <c r="Y130" s="258">
        <f t="shared" si="52"/>
        <v>0</v>
      </c>
      <c r="Z130" s="24"/>
      <c r="AA130" s="267">
        <f t="shared" si="53"/>
        <v>1</v>
      </c>
      <c r="AB130" s="271">
        <f>'Betriebsleistungen BARMER'!AB130</f>
        <v>0</v>
      </c>
      <c r="AC130" s="268">
        <f>AA130*AB130*12</f>
        <v>0</v>
      </c>
      <c r="AE130" s="267">
        <f t="shared" si="54"/>
        <v>1</v>
      </c>
      <c r="AF130" s="271">
        <f>'Betriebsleistungen BARMER'!AF130</f>
        <v>0</v>
      </c>
      <c r="AG130" s="268">
        <f>AE130*AF130*12</f>
        <v>0</v>
      </c>
    </row>
    <row r="131" spans="2:33" s="111" customFormat="1" ht="15" customHeight="1">
      <c r="B131" s="152"/>
      <c r="C131" s="153"/>
      <c r="D131" s="153"/>
      <c r="E131" s="153"/>
      <c r="F131" s="153" t="str">
        <f>"Zwischensumme "&amp;F126</f>
        <v>Zwischensumme Service Requests</v>
      </c>
      <c r="G131" s="153"/>
      <c r="H131" s="154"/>
      <c r="I131" s="154"/>
      <c r="J131" s="154"/>
      <c r="K131" s="153"/>
      <c r="L131" s="153"/>
      <c r="M131" s="153"/>
      <c r="N131" s="153"/>
      <c r="O131" s="153"/>
      <c r="P131" s="155"/>
      <c r="Q131" s="167"/>
      <c r="R131" s="152"/>
      <c r="S131" s="152"/>
      <c r="T131" s="159"/>
      <c r="U131" s="153"/>
      <c r="V131" s="153"/>
      <c r="W131" s="314"/>
      <c r="X131" s="153"/>
      <c r="Y131" s="247">
        <f>SUM(Y127:Y130)</f>
        <v>0</v>
      </c>
      <c r="Z131" s="24"/>
      <c r="AA131" s="159"/>
      <c r="AB131" s="153"/>
      <c r="AC131" s="158">
        <f>SUM(AC127:AC130)</f>
        <v>0</v>
      </c>
      <c r="AD131" s="292"/>
      <c r="AE131" s="159"/>
      <c r="AF131" s="153"/>
      <c r="AG131" s="158">
        <f>SUM(AG127:AG130)</f>
        <v>0</v>
      </c>
    </row>
    <row r="132" spans="2:33" ht="16.3" customHeight="1">
      <c r="B132" s="160"/>
      <c r="C132" s="160"/>
      <c r="D132" s="160"/>
      <c r="E132" s="160"/>
      <c r="F132" s="160" t="s">
        <v>309</v>
      </c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R132" s="253"/>
      <c r="S132" s="254"/>
      <c r="T132" s="254"/>
      <c r="U132" s="254"/>
      <c r="V132" s="254"/>
      <c r="W132" s="319"/>
      <c r="X132" s="249"/>
      <c r="Y132" s="250">
        <f>Y131</f>
        <v>0</v>
      </c>
      <c r="Z132" s="24"/>
      <c r="AA132" s="162"/>
      <c r="AB132" s="254"/>
      <c r="AC132" s="163">
        <f>AC131</f>
        <v>0</v>
      </c>
      <c r="AE132" s="162"/>
      <c r="AF132" s="254"/>
      <c r="AG132" s="163">
        <f>AG131</f>
        <v>0</v>
      </c>
    </row>
    <row r="134" spans="2:33" ht="20.05" customHeight="1">
      <c r="V134" s="339" t="s">
        <v>495</v>
      </c>
      <c r="W134" s="340"/>
      <c r="X134" s="341"/>
      <c r="Y134" s="168">
        <f>Y124+Y132</f>
        <v>0</v>
      </c>
      <c r="AA134" s="339" t="s">
        <v>496</v>
      </c>
      <c r="AB134" s="341"/>
      <c r="AC134" s="94">
        <f>AC124+AC132</f>
        <v>0</v>
      </c>
      <c r="AE134" s="339" t="s">
        <v>499</v>
      </c>
      <c r="AF134" s="341"/>
      <c r="AG134" s="94">
        <f>AG124+AG132</f>
        <v>0</v>
      </c>
    </row>
    <row r="135" spans="2:33" ht="20.05" customHeight="1">
      <c r="V135" s="369"/>
      <c r="W135" s="370"/>
      <c r="X135" s="370"/>
      <c r="Y135" s="371"/>
      <c r="AA135" s="346" t="s">
        <v>310</v>
      </c>
      <c r="AB135" s="347"/>
      <c r="AC135" s="264">
        <v>0.8</v>
      </c>
      <c r="AE135" s="346" t="s">
        <v>311</v>
      </c>
      <c r="AF135" s="347"/>
      <c r="AG135" s="264">
        <v>0.8</v>
      </c>
    </row>
    <row r="136" spans="2:33" ht="20.05" customHeight="1">
      <c r="V136" s="372"/>
      <c r="W136" s="373"/>
      <c r="X136" s="373"/>
      <c r="Y136" s="374"/>
      <c r="AA136" s="346" t="s">
        <v>497</v>
      </c>
      <c r="AB136" s="347"/>
      <c r="AC136" s="265">
        <f>AC134*AC135</f>
        <v>0</v>
      </c>
      <c r="AE136" s="346" t="s">
        <v>500</v>
      </c>
      <c r="AF136" s="347"/>
      <c r="AG136" s="265">
        <f>AG134*AG135*AC135</f>
        <v>0</v>
      </c>
    </row>
    <row r="137" spans="2:33" ht="20.05" customHeight="1">
      <c r="V137" s="348" t="s">
        <v>312</v>
      </c>
      <c r="W137" s="349"/>
      <c r="X137" s="350"/>
      <c r="Y137" s="11">
        <v>0.19</v>
      </c>
      <c r="AA137" s="339" t="s">
        <v>450</v>
      </c>
      <c r="AB137" s="341"/>
      <c r="AC137" s="266">
        <v>0.19</v>
      </c>
      <c r="AE137" s="339" t="s">
        <v>450</v>
      </c>
      <c r="AF137" s="341"/>
      <c r="AG137" s="266">
        <v>0.19</v>
      </c>
    </row>
    <row r="138" spans="2:33" ht="20.05" customHeight="1">
      <c r="V138" s="18"/>
      <c r="W138" s="19"/>
      <c r="X138" s="20" t="s">
        <v>494</v>
      </c>
      <c r="Y138" s="10">
        <f>Y134*(100%+Y137)</f>
        <v>0</v>
      </c>
      <c r="AA138" s="339" t="s">
        <v>498</v>
      </c>
      <c r="AB138" s="341"/>
      <c r="AC138" s="9">
        <f>AC136*(100%+AC137)</f>
        <v>0</v>
      </c>
      <c r="AE138" s="339" t="s">
        <v>501</v>
      </c>
      <c r="AF138" s="341"/>
      <c r="AG138" s="9">
        <f>AG136*(100%+AG137)</f>
        <v>0</v>
      </c>
    </row>
  </sheetData>
  <sheetProtection algorithmName="SHA-512" hashValue="1nRK1EugbCdjH9Y4FU0hcsipOCdaTGrx3fhnm5ra3gZpvv83to/WhBjy82bQGcbzE6Hn+mDdPzPubOr6t00lhg==" saltValue="7PSeXG4Z2Uo3ZjcpsVWY5w==" spinCount="100000" sheet="1" formatColumns="0" formatRows="0"/>
  <mergeCells count="241">
    <mergeCell ref="H82:H83"/>
    <mergeCell ref="N82:N83"/>
    <mergeCell ref="S82:S83"/>
    <mergeCell ref="T82:T83"/>
    <mergeCell ref="U82:U83"/>
    <mergeCell ref="C82:C83"/>
    <mergeCell ref="D82:D83"/>
    <mergeCell ref="E82:E83"/>
    <mergeCell ref="F82:F83"/>
    <mergeCell ref="G82:G83"/>
    <mergeCell ref="J82:J83"/>
    <mergeCell ref="K82:K83"/>
    <mergeCell ref="L82:L83"/>
    <mergeCell ref="N71:N72"/>
    <mergeCell ref="N73:N74"/>
    <mergeCell ref="S71:S72"/>
    <mergeCell ref="T71:T72"/>
    <mergeCell ref="U71:U72"/>
    <mergeCell ref="V71:V72"/>
    <mergeCell ref="S73:S74"/>
    <mergeCell ref="T73:T74"/>
    <mergeCell ref="U73:U74"/>
    <mergeCell ref="V73:V74"/>
    <mergeCell ref="H71:H72"/>
    <mergeCell ref="C73:C74"/>
    <mergeCell ref="D73:D74"/>
    <mergeCell ref="E73:E74"/>
    <mergeCell ref="F73:F74"/>
    <mergeCell ref="G73:G74"/>
    <mergeCell ref="H73:H74"/>
    <mergeCell ref="C71:C72"/>
    <mergeCell ref="D71:D72"/>
    <mergeCell ref="E71:E72"/>
    <mergeCell ref="F71:F72"/>
    <mergeCell ref="G71:G72"/>
    <mergeCell ref="T61:T62"/>
    <mergeCell ref="U61:U62"/>
    <mergeCell ref="V61:V62"/>
    <mergeCell ref="AA61:AA62"/>
    <mergeCell ref="AE61:AE62"/>
    <mergeCell ref="H59:H60"/>
    <mergeCell ref="S59:S60"/>
    <mergeCell ref="T59:T60"/>
    <mergeCell ref="U59:U60"/>
    <mergeCell ref="V59:V60"/>
    <mergeCell ref="C61:C62"/>
    <mergeCell ref="D61:D62"/>
    <mergeCell ref="E61:E62"/>
    <mergeCell ref="F61:F62"/>
    <mergeCell ref="G61:G62"/>
    <mergeCell ref="H61:H62"/>
    <mergeCell ref="N59:N60"/>
    <mergeCell ref="N61:N62"/>
    <mergeCell ref="S61:S62"/>
    <mergeCell ref="C59:C60"/>
    <mergeCell ref="D59:D60"/>
    <mergeCell ref="E59:E60"/>
    <mergeCell ref="F59:F60"/>
    <mergeCell ref="G59:G60"/>
    <mergeCell ref="J59:J60"/>
    <mergeCell ref="K59:K60"/>
    <mergeCell ref="V50:V51"/>
    <mergeCell ref="AA48:AA49"/>
    <mergeCell ref="AA50:AA51"/>
    <mergeCell ref="AE48:AE49"/>
    <mergeCell ref="AE50:AE51"/>
    <mergeCell ref="H50:H51"/>
    <mergeCell ref="N48:N49"/>
    <mergeCell ref="N50:N51"/>
    <mergeCell ref="T48:T49"/>
    <mergeCell ref="U48:U49"/>
    <mergeCell ref="T50:T51"/>
    <mergeCell ref="U50:U51"/>
    <mergeCell ref="S48:S49"/>
    <mergeCell ref="S50:S51"/>
    <mergeCell ref="J48:J49"/>
    <mergeCell ref="K48:K49"/>
    <mergeCell ref="L48:L49"/>
    <mergeCell ref="J50:J51"/>
    <mergeCell ref="K50:K51"/>
    <mergeCell ref="L50:L51"/>
    <mergeCell ref="C50:C51"/>
    <mergeCell ref="D50:D51"/>
    <mergeCell ref="E50:E51"/>
    <mergeCell ref="F50:F51"/>
    <mergeCell ref="G50:G51"/>
    <mergeCell ref="V45:V46"/>
    <mergeCell ref="AA45:AA46"/>
    <mergeCell ref="AE45:AE46"/>
    <mergeCell ref="C48:C49"/>
    <mergeCell ref="D48:D49"/>
    <mergeCell ref="E48:E49"/>
    <mergeCell ref="F48:F49"/>
    <mergeCell ref="G48:G49"/>
    <mergeCell ref="H48:H49"/>
    <mergeCell ref="V48:V49"/>
    <mergeCell ref="H45:H46"/>
    <mergeCell ref="N45:N46"/>
    <mergeCell ref="S45:S46"/>
    <mergeCell ref="T45:T46"/>
    <mergeCell ref="U45:U46"/>
    <mergeCell ref="C45:C46"/>
    <mergeCell ref="D45:D46"/>
    <mergeCell ref="E45:E46"/>
    <mergeCell ref="F45:F46"/>
    <mergeCell ref="G45:G46"/>
    <mergeCell ref="AE39:AE40"/>
    <mergeCell ref="C43:C44"/>
    <mergeCell ref="D43:D44"/>
    <mergeCell ref="E43:E44"/>
    <mergeCell ref="F43:F44"/>
    <mergeCell ref="G43:G44"/>
    <mergeCell ref="H43:H44"/>
    <mergeCell ref="N43:N44"/>
    <mergeCell ref="S43:S44"/>
    <mergeCell ref="T43:T44"/>
    <mergeCell ref="U43:U44"/>
    <mergeCell ref="V43:V44"/>
    <mergeCell ref="AA43:AA44"/>
    <mergeCell ref="AE43:AE44"/>
    <mergeCell ref="J43:J44"/>
    <mergeCell ref="K43:K44"/>
    <mergeCell ref="L43:L44"/>
    <mergeCell ref="M43:M44"/>
    <mergeCell ref="J45:J46"/>
    <mergeCell ref="K45:K46"/>
    <mergeCell ref="L45:L46"/>
    <mergeCell ref="M45:M46"/>
    <mergeCell ref="C39:C40"/>
    <mergeCell ref="D39:D40"/>
    <mergeCell ref="E39:E40"/>
    <mergeCell ref="F39:F40"/>
    <mergeCell ref="G39:G40"/>
    <mergeCell ref="H39:H40"/>
    <mergeCell ref="N39:N40"/>
    <mergeCell ref="S39:S40"/>
    <mergeCell ref="T39:T40"/>
    <mergeCell ref="J39:J40"/>
    <mergeCell ref="K39:K40"/>
    <mergeCell ref="L39:L40"/>
    <mergeCell ref="S37:S38"/>
    <mergeCell ref="T37:T38"/>
    <mergeCell ref="J28:J29"/>
    <mergeCell ref="K28:K29"/>
    <mergeCell ref="L28:L29"/>
    <mergeCell ref="J32:J33"/>
    <mergeCell ref="K32:K33"/>
    <mergeCell ref="L32:L33"/>
    <mergeCell ref="J37:J38"/>
    <mergeCell ref="K37:K38"/>
    <mergeCell ref="L37:L38"/>
    <mergeCell ref="S32:S33"/>
    <mergeCell ref="T32:T33"/>
    <mergeCell ref="F28:F29"/>
    <mergeCell ref="G28:G29"/>
    <mergeCell ref="N32:N33"/>
    <mergeCell ref="C37:C38"/>
    <mergeCell ref="D37:D38"/>
    <mergeCell ref="E37:E38"/>
    <mergeCell ref="F37:F38"/>
    <mergeCell ref="G37:G38"/>
    <mergeCell ref="H37:H38"/>
    <mergeCell ref="N37:N38"/>
    <mergeCell ref="U32:U33"/>
    <mergeCell ref="V32:V33"/>
    <mergeCell ref="AA32:AA33"/>
    <mergeCell ref="AE32:AE33"/>
    <mergeCell ref="N28:N29"/>
    <mergeCell ref="H28:H29"/>
    <mergeCell ref="S28:S29"/>
    <mergeCell ref="T28:T29"/>
    <mergeCell ref="U28:U29"/>
    <mergeCell ref="N16:N18"/>
    <mergeCell ref="S16:S18"/>
    <mergeCell ref="T16:T18"/>
    <mergeCell ref="J16:J18"/>
    <mergeCell ref="K16:K18"/>
    <mergeCell ref="L16:L18"/>
    <mergeCell ref="V28:V29"/>
    <mergeCell ref="AA28:AA29"/>
    <mergeCell ref="AE28:AE29"/>
    <mergeCell ref="AA138:AB138"/>
    <mergeCell ref="AE138:AF138"/>
    <mergeCell ref="AE134:AF134"/>
    <mergeCell ref="AA135:AB135"/>
    <mergeCell ref="AE135:AF135"/>
    <mergeCell ref="AA136:AB136"/>
    <mergeCell ref="AE136:AF136"/>
    <mergeCell ref="U16:U18"/>
    <mergeCell ref="V16:V18"/>
    <mergeCell ref="AA16:AA18"/>
    <mergeCell ref="AE16:AE18"/>
    <mergeCell ref="U37:U38"/>
    <mergeCell ref="V37:V38"/>
    <mergeCell ref="AA37:AA38"/>
    <mergeCell ref="AE37:AE38"/>
    <mergeCell ref="U39:U40"/>
    <mergeCell ref="V39:V40"/>
    <mergeCell ref="AA39:AA40"/>
    <mergeCell ref="AA59:AA60"/>
    <mergeCell ref="AE59:AE60"/>
    <mergeCell ref="AA71:AA72"/>
    <mergeCell ref="AA73:AA74"/>
    <mergeCell ref="AE71:AE72"/>
    <mergeCell ref="AE73:AE74"/>
    <mergeCell ref="J73:J74"/>
    <mergeCell ref="K73:K74"/>
    <mergeCell ref="L73:L74"/>
    <mergeCell ref="V134:X134"/>
    <mergeCell ref="V135:Y136"/>
    <mergeCell ref="V137:X137"/>
    <mergeCell ref="AA134:AB134"/>
    <mergeCell ref="AA137:AB137"/>
    <mergeCell ref="AE137:AF137"/>
    <mergeCell ref="V82:V83"/>
    <mergeCell ref="AA82:AA83"/>
    <mergeCell ref="AE82:AE83"/>
    <mergeCell ref="F2:H5"/>
    <mergeCell ref="C4:D4"/>
    <mergeCell ref="L59:L60"/>
    <mergeCell ref="J61:J62"/>
    <mergeCell ref="K61:K62"/>
    <mergeCell ref="L61:L62"/>
    <mergeCell ref="J71:J72"/>
    <mergeCell ref="K71:K72"/>
    <mergeCell ref="L71:L72"/>
    <mergeCell ref="C16:C18"/>
    <mergeCell ref="D16:D18"/>
    <mergeCell ref="E16:E18"/>
    <mergeCell ref="F16:F18"/>
    <mergeCell ref="G16:G18"/>
    <mergeCell ref="H16:H18"/>
    <mergeCell ref="C32:C33"/>
    <mergeCell ref="D32:D33"/>
    <mergeCell ref="E32:E33"/>
    <mergeCell ref="F32:F33"/>
    <mergeCell ref="G32:G33"/>
    <mergeCell ref="H32:H33"/>
    <mergeCell ref="C28:C29"/>
    <mergeCell ref="D28:D29"/>
    <mergeCell ref="E28:E29"/>
  </mergeCells>
  <phoneticPr fontId="32" type="noConversion"/>
  <printOptions horizontalCentered="1"/>
  <pageMargins left="0.7" right="0.7" top="0.78740157499999996" bottom="0.78740157499999996" header="0.3" footer="0.3"/>
  <pageSetup paperSize="9" fitToWidth="2" fitToHeight="0" orientation="landscape" r:id="rId1"/>
  <headerFooter>
    <oddHeader>&amp;L&amp;G&amp;CAusschreibung
TZB-EC-2025&amp;RBeschaffung
Vergabe
01-06</oddHeader>
    <oddFooter>&amp;L© BARMER&amp;CSeite &amp;P von &amp;N&amp;RVersion 1.0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</sheetPr>
  <dimension ref="A2:L34"/>
  <sheetViews>
    <sheetView zoomScaleNormal="100" zoomScalePageLayoutView="50" workbookViewId="0">
      <selection activeCell="E2" sqref="E2:H6"/>
    </sheetView>
  </sheetViews>
  <sheetFormatPr baseColWidth="10" defaultColWidth="11.33203125" defaultRowHeight="12.7"/>
  <cols>
    <col min="1" max="1" width="2.6640625" style="70" customWidth="1"/>
    <col min="2" max="2" width="11.77734375" style="74" bestFit="1" customWidth="1"/>
    <col min="3" max="3" width="53.6640625" style="76" customWidth="1"/>
    <col min="4" max="4" width="71.6640625" style="74" customWidth="1"/>
    <col min="5" max="6" width="23.44140625" style="70" customWidth="1"/>
    <col min="7" max="7" width="23.44140625" style="76" customWidth="1"/>
    <col min="8" max="8" width="23.44140625" style="70" customWidth="1"/>
    <col min="9" max="9" width="69.6640625" style="70" bestFit="1" customWidth="1"/>
    <col min="10" max="16384" width="11.33203125" style="70"/>
  </cols>
  <sheetData>
    <row r="2" spans="1:12" ht="17.850000000000001">
      <c r="B2" s="71" t="s">
        <v>473</v>
      </c>
      <c r="C2" s="72"/>
      <c r="D2" s="73"/>
      <c r="E2" s="395" t="s">
        <v>368</v>
      </c>
      <c r="F2" s="395"/>
      <c r="G2" s="395"/>
      <c r="H2" s="395"/>
    </row>
    <row r="3" spans="1:12">
      <c r="B3" s="70"/>
      <c r="C3" s="70"/>
      <c r="E3" s="395"/>
      <c r="F3" s="395"/>
      <c r="G3" s="395"/>
      <c r="H3" s="395"/>
    </row>
    <row r="4" spans="1:12" ht="20.05" customHeight="1">
      <c r="B4" s="75" t="s">
        <v>2</v>
      </c>
      <c r="C4" s="17" t="str">
        <f>IF(Übersicht!C5="","",Übersicht!C5)</f>
        <v/>
      </c>
      <c r="E4" s="395"/>
      <c r="F4" s="395"/>
      <c r="G4" s="395"/>
      <c r="H4" s="395"/>
    </row>
    <row r="5" spans="1:12">
      <c r="B5" s="70"/>
      <c r="C5" s="70"/>
      <c r="E5" s="395"/>
      <c r="F5" s="395"/>
      <c r="G5" s="395"/>
      <c r="H5" s="395"/>
    </row>
    <row r="6" spans="1:12">
      <c r="D6" s="77"/>
      <c r="E6" s="396"/>
      <c r="F6" s="396"/>
      <c r="G6" s="396"/>
      <c r="H6" s="396"/>
    </row>
    <row r="7" spans="1:12" ht="57.05" customHeight="1">
      <c r="B7" s="78" t="s">
        <v>10</v>
      </c>
      <c r="C7" s="78" t="s">
        <v>369</v>
      </c>
      <c r="D7" s="78" t="s">
        <v>4</v>
      </c>
      <c r="E7" s="78" t="s">
        <v>19</v>
      </c>
      <c r="F7" s="78" t="s">
        <v>24</v>
      </c>
      <c r="G7" s="78" t="s">
        <v>370</v>
      </c>
      <c r="H7" s="78" t="s">
        <v>441</v>
      </c>
    </row>
    <row r="8" spans="1:12" ht="57.05" customHeight="1">
      <c r="B8" s="79" t="s">
        <v>371</v>
      </c>
      <c r="C8" s="80" t="s">
        <v>372</v>
      </c>
      <c r="D8" s="81" t="s">
        <v>373</v>
      </c>
      <c r="E8" s="82" t="s">
        <v>43</v>
      </c>
      <c r="F8" s="82">
        <v>1</v>
      </c>
      <c r="G8" s="83"/>
      <c r="H8" s="84">
        <f>F8*G8</f>
        <v>0</v>
      </c>
    </row>
    <row r="9" spans="1:12" ht="57.05" customHeight="1">
      <c r="A9" s="85"/>
      <c r="B9" s="86"/>
      <c r="C9" s="87"/>
      <c r="D9" s="88"/>
      <c r="E9" s="89"/>
      <c r="F9" s="89"/>
      <c r="G9" s="2"/>
      <c r="H9" s="2"/>
      <c r="I9" s="85"/>
    </row>
    <row r="10" spans="1:12" ht="57.05" customHeight="1">
      <c r="B10" s="78" t="s">
        <v>10</v>
      </c>
      <c r="C10" s="78" t="s">
        <v>369</v>
      </c>
      <c r="D10" s="78" t="s">
        <v>4</v>
      </c>
      <c r="E10" s="78" t="s">
        <v>19</v>
      </c>
      <c r="F10" s="78" t="s">
        <v>374</v>
      </c>
      <c r="G10" s="78" t="s">
        <v>370</v>
      </c>
      <c r="H10" s="78" t="s">
        <v>427</v>
      </c>
    </row>
    <row r="11" spans="1:12" ht="57.05" customHeight="1">
      <c r="B11" s="79" t="s">
        <v>375</v>
      </c>
      <c r="C11" s="90" t="s">
        <v>376</v>
      </c>
      <c r="D11" s="81" t="s">
        <v>440</v>
      </c>
      <c r="E11" s="82" t="s">
        <v>377</v>
      </c>
      <c r="F11" s="91"/>
      <c r="G11" s="92">
        <v>700</v>
      </c>
      <c r="H11" s="84">
        <f>F11*G11</f>
        <v>0</v>
      </c>
      <c r="I11" s="73"/>
      <c r="J11" s="93"/>
      <c r="K11" s="93"/>
      <c r="L11" s="93"/>
    </row>
    <row r="12" spans="1:12" s="73" customFormat="1">
      <c r="B12" s="74"/>
      <c r="C12" s="74"/>
      <c r="D12" s="74"/>
      <c r="E12" s="74"/>
      <c r="J12" s="93"/>
    </row>
    <row r="13" spans="1:12" s="73" customFormat="1" ht="20.05" customHeight="1">
      <c r="B13" s="74"/>
      <c r="C13" s="74"/>
      <c r="D13" s="74"/>
      <c r="E13" s="74"/>
      <c r="F13" s="394" t="s">
        <v>474</v>
      </c>
      <c r="G13" s="394"/>
      <c r="H13" s="94">
        <f>H8</f>
        <v>0</v>
      </c>
      <c r="J13" s="93"/>
    </row>
    <row r="14" spans="1:12" ht="20.05" customHeight="1">
      <c r="C14" s="74"/>
      <c r="E14" s="74"/>
      <c r="F14" s="394" t="s">
        <v>313</v>
      </c>
      <c r="G14" s="394"/>
      <c r="H14" s="95">
        <v>0.19</v>
      </c>
    </row>
    <row r="15" spans="1:12" ht="20.05" customHeight="1">
      <c r="C15" s="74"/>
      <c r="E15" s="74"/>
      <c r="F15" s="394" t="s">
        <v>475</v>
      </c>
      <c r="G15" s="394"/>
      <c r="H15" s="94">
        <f>+H13*(1+H14)</f>
        <v>0</v>
      </c>
    </row>
    <row r="16" spans="1:12" ht="20.05" customHeight="1">
      <c r="C16" s="74"/>
      <c r="E16" s="74"/>
      <c r="F16" s="394" t="s">
        <v>476</v>
      </c>
      <c r="G16" s="394"/>
      <c r="H16" s="94">
        <f>H11</f>
        <v>0</v>
      </c>
    </row>
    <row r="17" spans="3:8" ht="20.05" customHeight="1">
      <c r="C17" s="74"/>
      <c r="E17" s="74"/>
      <c r="F17" s="394" t="s">
        <v>477</v>
      </c>
      <c r="G17" s="394"/>
      <c r="H17" s="9">
        <f>H15+H16</f>
        <v>0</v>
      </c>
    </row>
    <row r="18" spans="3:8">
      <c r="C18" s="74"/>
      <c r="E18" s="74"/>
    </row>
    <row r="19" spans="3:8">
      <c r="C19" s="74"/>
      <c r="E19" s="74"/>
    </row>
    <row r="21" spans="3:8">
      <c r="D21" s="70"/>
    </row>
    <row r="22" spans="3:8">
      <c r="D22" s="70"/>
      <c r="G22" s="70"/>
    </row>
    <row r="23" spans="3:8" ht="15" customHeight="1">
      <c r="D23" s="70"/>
      <c r="G23" s="70"/>
    </row>
    <row r="24" spans="3:8">
      <c r="C24" s="70"/>
      <c r="D24" s="70"/>
      <c r="G24" s="70"/>
    </row>
    <row r="25" spans="3:8">
      <c r="C25" s="70"/>
      <c r="D25" s="70"/>
      <c r="G25" s="70"/>
    </row>
    <row r="26" spans="3:8">
      <c r="C26" s="96"/>
      <c r="D26" s="70"/>
      <c r="G26" s="70"/>
    </row>
    <row r="27" spans="3:8">
      <c r="D27" s="70"/>
      <c r="G27" s="70"/>
    </row>
    <row r="28" spans="3:8">
      <c r="D28" s="70"/>
      <c r="G28" s="70"/>
    </row>
    <row r="29" spans="3:8">
      <c r="D29" s="70"/>
      <c r="G29" s="70"/>
    </row>
    <row r="30" spans="3:8">
      <c r="D30" s="70"/>
      <c r="G30" s="70"/>
    </row>
    <row r="31" spans="3:8">
      <c r="D31" s="70"/>
      <c r="G31" s="70"/>
    </row>
    <row r="32" spans="3:8">
      <c r="D32" s="70"/>
      <c r="G32" s="70"/>
    </row>
    <row r="33" spans="4:7">
      <c r="D33" s="70"/>
      <c r="G33" s="70"/>
    </row>
    <row r="34" spans="4:7">
      <c r="G34" s="70"/>
    </row>
  </sheetData>
  <sheetProtection algorithmName="SHA-512" hashValue="r/X6F+CCmUOmWzxk5bAVARR3rA5FuAbKVGQxpXad7UoG3jZi/MD6rK0E061jQ3/dfsh2e4J0mcjRnlxg9EWuSQ==" saltValue="vBjg9lXeas84DyhHdMkZdQ==" spinCount="100000" sheet="1" objects="1" scenarios="1"/>
  <mergeCells count="6">
    <mergeCell ref="F13:G13"/>
    <mergeCell ref="F14:G14"/>
    <mergeCell ref="F17:G17"/>
    <mergeCell ref="E2:H6"/>
    <mergeCell ref="F15:G15"/>
    <mergeCell ref="F16:G16"/>
  </mergeCells>
  <pageMargins left="0.3" right="0.25" top="0.78740157480314965" bottom="0.78740157480314965" header="0.31496062992125984" footer="0.31496062992125984"/>
  <pageSetup paperSize="9" orientation="landscape" verticalDpi="597" r:id="rId1"/>
  <headerFooter>
    <oddHeader>&amp;L&amp;G&amp;CAusschreibung
TZB-EC-2025&amp;RBeschaffung
Vergabe
01-06</oddHeader>
    <oddFooter>&amp;L© BARMER&amp;CSeite &amp;P von &amp;N&amp;RVersion 1.0</oddFooter>
  </headerFooter>
  <colBreaks count="1" manualBreakCount="1">
    <brk id="4" max="16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outlinePr summaryBelow="0"/>
  </sheetPr>
  <dimension ref="A2:L34"/>
  <sheetViews>
    <sheetView topLeftCell="C1" zoomScaleNormal="100" zoomScalePageLayoutView="60" workbookViewId="0">
      <selection activeCell="G8" sqref="G8"/>
    </sheetView>
  </sheetViews>
  <sheetFormatPr baseColWidth="10" defaultColWidth="11.33203125" defaultRowHeight="12.7"/>
  <cols>
    <col min="1" max="1" width="2.6640625" style="70" customWidth="1"/>
    <col min="2" max="2" width="11.77734375" style="74" bestFit="1" customWidth="1"/>
    <col min="3" max="3" width="53.6640625" style="76" customWidth="1"/>
    <col min="4" max="4" width="71.6640625" style="74" customWidth="1"/>
    <col min="5" max="6" width="23.44140625" style="70" customWidth="1"/>
    <col min="7" max="7" width="23.44140625" style="76" customWidth="1"/>
    <col min="8" max="8" width="23.44140625" style="70" customWidth="1"/>
    <col min="9" max="9" width="69.6640625" style="70" bestFit="1" customWidth="1"/>
    <col min="10" max="16384" width="11.33203125" style="70"/>
  </cols>
  <sheetData>
    <row r="2" spans="1:12" ht="17.850000000000001">
      <c r="B2" s="71" t="s">
        <v>478</v>
      </c>
      <c r="C2" s="72"/>
      <c r="D2" s="73"/>
      <c r="E2" s="395" t="s">
        <v>368</v>
      </c>
      <c r="F2" s="395"/>
      <c r="G2" s="395"/>
      <c r="H2" s="395"/>
    </row>
    <row r="3" spans="1:12">
      <c r="B3" s="70"/>
      <c r="C3" s="70"/>
      <c r="E3" s="395"/>
      <c r="F3" s="395"/>
      <c r="G3" s="395"/>
      <c r="H3" s="395"/>
    </row>
    <row r="4" spans="1:12" ht="20.05" customHeight="1">
      <c r="B4" s="75" t="s">
        <v>2</v>
      </c>
      <c r="C4" s="17" t="str">
        <f>IF(Übersicht!C5="","",Übersicht!C5)</f>
        <v/>
      </c>
      <c r="E4" s="395"/>
      <c r="F4" s="395"/>
      <c r="G4" s="395"/>
      <c r="H4" s="395"/>
    </row>
    <row r="5" spans="1:12">
      <c r="B5" s="70"/>
      <c r="C5" s="70"/>
      <c r="E5" s="395"/>
      <c r="F5" s="395"/>
      <c r="G5" s="395"/>
      <c r="H5" s="395"/>
    </row>
    <row r="6" spans="1:12">
      <c r="D6" s="77"/>
      <c r="E6" s="396"/>
      <c r="F6" s="396"/>
      <c r="G6" s="396"/>
      <c r="H6" s="396"/>
    </row>
    <row r="7" spans="1:12" ht="57.05" customHeight="1">
      <c r="B7" s="78" t="s">
        <v>10</v>
      </c>
      <c r="C7" s="78" t="s">
        <v>369</v>
      </c>
      <c r="D7" s="78" t="s">
        <v>4</v>
      </c>
      <c r="E7" s="78" t="s">
        <v>19</v>
      </c>
      <c r="F7" s="78" t="s">
        <v>24</v>
      </c>
      <c r="G7" s="78" t="s">
        <v>370</v>
      </c>
      <c r="H7" s="78" t="s">
        <v>441</v>
      </c>
    </row>
    <row r="8" spans="1:12" ht="57.05" customHeight="1">
      <c r="B8" s="79" t="s">
        <v>371</v>
      </c>
      <c r="C8" s="80" t="s">
        <v>378</v>
      </c>
      <c r="D8" s="81" t="s">
        <v>373</v>
      </c>
      <c r="E8" s="82" t="s">
        <v>43</v>
      </c>
      <c r="F8" s="82">
        <v>1</v>
      </c>
      <c r="G8" s="83"/>
      <c r="H8" s="84">
        <f>F8*G8</f>
        <v>0</v>
      </c>
    </row>
    <row r="9" spans="1:12" ht="57.05" customHeight="1">
      <c r="A9" s="85"/>
      <c r="B9" s="86"/>
      <c r="C9" s="87"/>
      <c r="D9" s="88"/>
      <c r="E9" s="89"/>
      <c r="F9" s="89"/>
      <c r="G9" s="2"/>
      <c r="H9" s="2"/>
      <c r="I9" s="85"/>
    </row>
    <row r="10" spans="1:12" ht="57.05" customHeight="1">
      <c r="B10" s="78" t="s">
        <v>10</v>
      </c>
      <c r="C10" s="78" t="s">
        <v>369</v>
      </c>
      <c r="D10" s="78" t="s">
        <v>4</v>
      </c>
      <c r="E10" s="78" t="s">
        <v>19</v>
      </c>
      <c r="F10" s="78" t="s">
        <v>374</v>
      </c>
      <c r="G10" s="78" t="s">
        <v>370</v>
      </c>
      <c r="H10" s="78" t="s">
        <v>427</v>
      </c>
    </row>
    <row r="11" spans="1:12" ht="57.05" customHeight="1">
      <c r="B11" s="79" t="s">
        <v>375</v>
      </c>
      <c r="C11" s="90" t="s">
        <v>379</v>
      </c>
      <c r="D11" s="81" t="s">
        <v>440</v>
      </c>
      <c r="E11" s="82" t="s">
        <v>377</v>
      </c>
      <c r="F11" s="91"/>
      <c r="G11" s="92">
        <v>700</v>
      </c>
      <c r="H11" s="84">
        <f>F11*G11</f>
        <v>0</v>
      </c>
      <c r="I11" s="73"/>
      <c r="J11" s="93"/>
      <c r="K11" s="93"/>
      <c r="L11" s="93"/>
    </row>
    <row r="12" spans="1:12" s="73" customFormat="1">
      <c r="B12" s="74"/>
      <c r="C12" s="74"/>
      <c r="D12" s="74"/>
      <c r="E12" s="74"/>
      <c r="J12" s="93"/>
    </row>
    <row r="13" spans="1:12" s="73" customFormat="1" ht="20.05" customHeight="1">
      <c r="B13" s="74"/>
      <c r="C13" s="74"/>
      <c r="D13" s="74"/>
      <c r="E13" s="74"/>
      <c r="F13" s="394" t="s">
        <v>479</v>
      </c>
      <c r="G13" s="394"/>
      <c r="H13" s="94">
        <f>H8</f>
        <v>0</v>
      </c>
      <c r="J13" s="93"/>
    </row>
    <row r="14" spans="1:12" ht="20.05" customHeight="1">
      <c r="C14" s="74"/>
      <c r="E14" s="74"/>
      <c r="F14" s="394" t="s">
        <v>313</v>
      </c>
      <c r="G14" s="394"/>
      <c r="H14" s="95">
        <v>0.19</v>
      </c>
    </row>
    <row r="15" spans="1:12" ht="20.05" customHeight="1">
      <c r="C15" s="74"/>
      <c r="E15" s="74"/>
      <c r="F15" s="394" t="s">
        <v>480</v>
      </c>
      <c r="G15" s="394"/>
      <c r="H15" s="94">
        <f>+H13*(1+H14)</f>
        <v>0</v>
      </c>
    </row>
    <row r="16" spans="1:12" ht="20.05" customHeight="1">
      <c r="C16" s="74"/>
      <c r="E16" s="74"/>
      <c r="F16" s="394" t="s">
        <v>481</v>
      </c>
      <c r="G16" s="394"/>
      <c r="H16" s="94">
        <f>H11</f>
        <v>0</v>
      </c>
    </row>
    <row r="17" spans="3:8" ht="20.05" customHeight="1">
      <c r="C17" s="74"/>
      <c r="E17" s="74"/>
      <c r="F17" s="394" t="s">
        <v>482</v>
      </c>
      <c r="G17" s="394"/>
      <c r="H17" s="9">
        <f>H15+H16</f>
        <v>0</v>
      </c>
    </row>
    <row r="18" spans="3:8">
      <c r="C18" s="74"/>
      <c r="E18" s="74"/>
    </row>
    <row r="19" spans="3:8">
      <c r="C19" s="74"/>
      <c r="E19" s="74"/>
    </row>
    <row r="21" spans="3:8">
      <c r="D21" s="70"/>
    </row>
    <row r="22" spans="3:8">
      <c r="D22" s="70"/>
      <c r="G22" s="70"/>
    </row>
    <row r="23" spans="3:8" ht="15" customHeight="1">
      <c r="D23" s="70"/>
      <c r="G23" s="70"/>
    </row>
    <row r="24" spans="3:8">
      <c r="C24" s="70"/>
      <c r="D24" s="70"/>
      <c r="G24" s="70"/>
    </row>
    <row r="25" spans="3:8">
      <c r="C25" s="70"/>
      <c r="D25" s="70"/>
      <c r="G25" s="70"/>
    </row>
    <row r="26" spans="3:8">
      <c r="C26" s="96"/>
      <c r="D26" s="70"/>
      <c r="G26" s="70"/>
    </row>
    <row r="27" spans="3:8">
      <c r="D27" s="70"/>
      <c r="G27" s="70"/>
    </row>
    <row r="28" spans="3:8">
      <c r="D28" s="70"/>
      <c r="G28" s="70"/>
    </row>
    <row r="29" spans="3:8">
      <c r="D29" s="70"/>
      <c r="G29" s="70"/>
    </row>
    <row r="30" spans="3:8">
      <c r="D30" s="70"/>
      <c r="G30" s="70"/>
    </row>
    <row r="31" spans="3:8">
      <c r="D31" s="70"/>
      <c r="G31" s="70"/>
    </row>
    <row r="32" spans="3:8">
      <c r="D32" s="70"/>
      <c r="G32" s="70"/>
    </row>
    <row r="33" spans="4:7">
      <c r="D33" s="70"/>
      <c r="G33" s="70"/>
    </row>
    <row r="34" spans="4:7">
      <c r="G34" s="70"/>
    </row>
  </sheetData>
  <sheetProtection algorithmName="SHA-512" hashValue="kcHHWH52G8JzRHZ0YMr9xOFNG43ik026BwokhR0jSxIUreDtjd62rfQdChwAWBxNFldCyk/oyIJOFHEEVC6S+Q==" saltValue="f/pLYSoANdqgqqx4ZP6xAw==" spinCount="100000" sheet="1" objects="1" scenarios="1"/>
  <mergeCells count="6">
    <mergeCell ref="F17:G17"/>
    <mergeCell ref="F16:G16"/>
    <mergeCell ref="E2:H6"/>
    <mergeCell ref="F13:G13"/>
    <mergeCell ref="F15:G15"/>
    <mergeCell ref="F14:G14"/>
  </mergeCells>
  <pageMargins left="0.35433070866141736" right="0.27559055118110237" top="0.78740157480314965" bottom="0.78740157480314965" header="0.31496062992125984" footer="0.31496062992125984"/>
  <pageSetup paperSize="9" orientation="landscape" verticalDpi="597" r:id="rId1"/>
  <headerFooter>
    <oddHeader>&amp;L&amp;G&amp;CAusschreibung
TZB-EC-2025&amp;RBeschaffung
Vergabe
01-06</oddHeader>
    <oddFooter>&amp;L© BARMER&amp;CSeite &amp;P von &amp;N&amp;RVersion 1.0</oddFooter>
  </headerFooter>
  <colBreaks count="1" manualBreakCount="1">
    <brk id="4" max="16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BC1353"/>
  <sheetViews>
    <sheetView showGridLines="0" showZeros="0" zoomScaleNormal="100" zoomScaleSheetLayoutView="100" workbookViewId="0">
      <selection activeCell="G7" sqref="G7"/>
    </sheetView>
  </sheetViews>
  <sheetFormatPr baseColWidth="10" defaultColWidth="11.44140625" defaultRowHeight="12.7"/>
  <cols>
    <col min="1" max="1" width="2.44140625" style="33" customWidth="1"/>
    <col min="2" max="2" width="11.44140625" style="33" bestFit="1" customWidth="1"/>
    <col min="3" max="3" width="70.44140625" style="33" customWidth="1"/>
    <col min="4" max="4" width="15.6640625" style="69" customWidth="1"/>
    <col min="5" max="5" width="15.44140625" style="69" customWidth="1"/>
    <col min="6" max="6" width="17.77734375" style="69" customWidth="1"/>
    <col min="7" max="7" width="13.6640625" style="33" customWidth="1"/>
    <col min="8" max="9" width="20.33203125" style="33" customWidth="1"/>
    <col min="10" max="11" width="6.33203125" style="33" customWidth="1"/>
    <col min="12" max="12" width="24.77734375" style="34" customWidth="1"/>
    <col min="13" max="13" width="32.77734375" style="34" customWidth="1"/>
    <col min="14" max="14" width="19.6640625" style="34" customWidth="1"/>
    <col min="15" max="16" width="6.33203125" style="34" customWidth="1"/>
    <col min="17" max="17" width="24.77734375" style="34" customWidth="1"/>
    <col min="18" max="18" width="32.77734375" style="34" customWidth="1"/>
    <col min="19" max="19" width="19.6640625" style="34" customWidth="1"/>
    <col min="20" max="54" width="11.44140625" style="34"/>
    <col min="55" max="16384" width="11.44140625" style="33"/>
  </cols>
  <sheetData>
    <row r="1" spans="2:55" ht="4.75" customHeight="1"/>
    <row r="2" spans="2:55" ht="17.850000000000001">
      <c r="C2" s="242" t="s">
        <v>462</v>
      </c>
      <c r="D2" s="242"/>
      <c r="E2" s="395" t="s">
        <v>368</v>
      </c>
      <c r="F2" s="395"/>
      <c r="G2" s="395"/>
      <c r="H2" s="395"/>
      <c r="I2" s="395"/>
    </row>
    <row r="3" spans="2:55" ht="19.149999999999999" customHeight="1">
      <c r="C3" s="242" t="s">
        <v>471</v>
      </c>
      <c r="D3" s="36"/>
      <c r="E3" s="395"/>
      <c r="F3" s="395"/>
      <c r="G3" s="395"/>
      <c r="H3" s="395"/>
      <c r="I3" s="395"/>
    </row>
    <row r="4" spans="2:55" ht="20.05" customHeight="1">
      <c r="B4" s="1" t="s">
        <v>2</v>
      </c>
      <c r="C4" s="17" t="str">
        <f>IF(Übersicht!C5="","",Übersicht!C5)</f>
        <v/>
      </c>
      <c r="D4" s="37"/>
      <c r="E4" s="395"/>
      <c r="F4" s="395"/>
      <c r="G4" s="395"/>
      <c r="H4" s="395"/>
      <c r="I4" s="395"/>
    </row>
    <row r="5" spans="2:55" ht="7.8" customHeight="1">
      <c r="B5" s="4"/>
      <c r="C5" s="4"/>
      <c r="D5" s="3"/>
      <c r="E5" s="395"/>
      <c r="F5" s="395"/>
      <c r="G5" s="395"/>
      <c r="H5" s="395"/>
      <c r="I5" s="395"/>
    </row>
    <row r="6" spans="2:55" ht="29.95" customHeight="1">
      <c r="B6" s="38" t="s">
        <v>10</v>
      </c>
      <c r="C6" s="39" t="s">
        <v>0</v>
      </c>
      <c r="D6" s="40" t="s">
        <v>24</v>
      </c>
      <c r="E6" s="40" t="s">
        <v>436</v>
      </c>
      <c r="F6" s="40" t="s">
        <v>380</v>
      </c>
      <c r="G6" s="40" t="s">
        <v>381</v>
      </c>
      <c r="H6" s="40" t="s">
        <v>370</v>
      </c>
      <c r="I6" s="40" t="s">
        <v>382</v>
      </c>
      <c r="J6" s="41"/>
      <c r="K6" s="41"/>
      <c r="L6" s="42" t="s">
        <v>383</v>
      </c>
      <c r="M6" s="42" t="s">
        <v>438</v>
      </c>
      <c r="N6" s="42" t="s">
        <v>384</v>
      </c>
      <c r="Q6" s="40" t="s">
        <v>385</v>
      </c>
      <c r="R6" s="40" t="s">
        <v>439</v>
      </c>
      <c r="S6" s="40" t="s">
        <v>386</v>
      </c>
      <c r="BB6" s="33"/>
    </row>
    <row r="7" spans="2:55" s="34" customFormat="1" ht="14.55" customHeight="1">
      <c r="B7" s="413" t="s">
        <v>387</v>
      </c>
      <c r="C7" s="420" t="s">
        <v>388</v>
      </c>
      <c r="D7" s="416">
        <v>100</v>
      </c>
      <c r="E7" s="418" t="s">
        <v>377</v>
      </c>
      <c r="F7" s="43" t="s">
        <v>389</v>
      </c>
      <c r="G7" s="322"/>
      <c r="H7" s="323"/>
      <c r="I7" s="26">
        <f>G7*H7</f>
        <v>0</v>
      </c>
      <c r="L7" s="44">
        <f t="shared" ref="L7:L34" si="0">G7*0.2</f>
        <v>0</v>
      </c>
      <c r="M7" s="45">
        <f t="shared" ref="M7:M35" si="1">H7</f>
        <v>0</v>
      </c>
      <c r="N7" s="45">
        <f>L7*M7</f>
        <v>0</v>
      </c>
      <c r="Q7" s="44">
        <f t="shared" ref="Q7:Q34" si="2">G7*0.2</f>
        <v>0</v>
      </c>
      <c r="R7" s="45">
        <f t="shared" ref="R7:R35" si="3">H7</f>
        <v>0</v>
      </c>
      <c r="S7" s="45">
        <f>Q7*R7</f>
        <v>0</v>
      </c>
      <c r="BB7" s="33"/>
      <c r="BC7" s="33"/>
    </row>
    <row r="8" spans="2:55" s="34" customFormat="1" ht="14.55" customHeight="1" thickBot="1">
      <c r="B8" s="400"/>
      <c r="C8" s="415"/>
      <c r="D8" s="417"/>
      <c r="E8" s="406"/>
      <c r="F8" s="46" t="s">
        <v>390</v>
      </c>
      <c r="G8" s="27">
        <f>+D7-G7</f>
        <v>100</v>
      </c>
      <c r="H8" s="324"/>
      <c r="I8" s="28">
        <f>G8*H8</f>
        <v>0</v>
      </c>
      <c r="L8" s="47">
        <f t="shared" si="0"/>
        <v>20</v>
      </c>
      <c r="M8" s="48">
        <f t="shared" si="1"/>
        <v>0</v>
      </c>
      <c r="N8" s="48">
        <f t="shared" ref="N8:N26" si="4">L8*M8</f>
        <v>0</v>
      </c>
      <c r="Q8" s="47">
        <f t="shared" si="2"/>
        <v>20</v>
      </c>
      <c r="R8" s="48">
        <f t="shared" si="3"/>
        <v>0</v>
      </c>
      <c r="S8" s="48">
        <f t="shared" ref="S8:S35" si="5">Q8*R8</f>
        <v>0</v>
      </c>
      <c r="BB8" s="33"/>
      <c r="BC8" s="33"/>
    </row>
    <row r="9" spans="2:55" s="34" customFormat="1" ht="14.55" customHeight="1">
      <c r="B9" s="413" t="s">
        <v>391</v>
      </c>
      <c r="C9" s="420" t="s">
        <v>392</v>
      </c>
      <c r="D9" s="416">
        <v>50</v>
      </c>
      <c r="E9" s="418" t="s">
        <v>377</v>
      </c>
      <c r="F9" s="43" t="s">
        <v>389</v>
      </c>
      <c r="G9" s="322"/>
      <c r="H9" s="325"/>
      <c r="I9" s="26">
        <f>G9*H9</f>
        <v>0</v>
      </c>
      <c r="L9" s="49">
        <f t="shared" si="0"/>
        <v>0</v>
      </c>
      <c r="M9" s="50">
        <f t="shared" si="1"/>
        <v>0</v>
      </c>
      <c r="N9" s="50">
        <f t="shared" si="4"/>
        <v>0</v>
      </c>
      <c r="Q9" s="49">
        <f t="shared" si="2"/>
        <v>0</v>
      </c>
      <c r="R9" s="50">
        <f t="shared" si="3"/>
        <v>0</v>
      </c>
      <c r="S9" s="50">
        <f t="shared" si="5"/>
        <v>0</v>
      </c>
      <c r="BB9" s="33"/>
      <c r="BC9" s="33"/>
    </row>
    <row r="10" spans="2:55" s="34" customFormat="1" ht="14.55" customHeight="1" thickBot="1">
      <c r="B10" s="400"/>
      <c r="C10" s="415"/>
      <c r="D10" s="417"/>
      <c r="E10" s="406"/>
      <c r="F10" s="46" t="s">
        <v>390</v>
      </c>
      <c r="G10" s="27">
        <f t="shared" ref="G10" si="6">+D9-G9</f>
        <v>50</v>
      </c>
      <c r="H10" s="324"/>
      <c r="I10" s="28">
        <f t="shared" ref="I10:I14" si="7">G10*H10</f>
        <v>0</v>
      </c>
      <c r="L10" s="47">
        <f t="shared" si="0"/>
        <v>10</v>
      </c>
      <c r="M10" s="48">
        <f t="shared" si="1"/>
        <v>0</v>
      </c>
      <c r="N10" s="48">
        <f t="shared" si="4"/>
        <v>0</v>
      </c>
      <c r="Q10" s="47">
        <f t="shared" si="2"/>
        <v>10</v>
      </c>
      <c r="R10" s="48">
        <f t="shared" si="3"/>
        <v>0</v>
      </c>
      <c r="S10" s="48">
        <f t="shared" si="5"/>
        <v>0</v>
      </c>
      <c r="BB10" s="33"/>
      <c r="BC10" s="33"/>
    </row>
    <row r="11" spans="2:55" s="34" customFormat="1" ht="14.55" customHeight="1">
      <c r="B11" s="413" t="s">
        <v>393</v>
      </c>
      <c r="C11" s="401" t="s">
        <v>394</v>
      </c>
      <c r="D11" s="416">
        <v>50</v>
      </c>
      <c r="E11" s="405" t="s">
        <v>377</v>
      </c>
      <c r="F11" s="51" t="s">
        <v>389</v>
      </c>
      <c r="G11" s="322"/>
      <c r="H11" s="326"/>
      <c r="I11" s="26">
        <f t="shared" si="7"/>
        <v>0</v>
      </c>
      <c r="L11" s="49">
        <f t="shared" si="0"/>
        <v>0</v>
      </c>
      <c r="M11" s="50">
        <f t="shared" si="1"/>
        <v>0</v>
      </c>
      <c r="N11" s="50">
        <f t="shared" si="4"/>
        <v>0</v>
      </c>
      <c r="Q11" s="49">
        <f t="shared" si="2"/>
        <v>0</v>
      </c>
      <c r="R11" s="50">
        <f t="shared" si="3"/>
        <v>0</v>
      </c>
      <c r="S11" s="50">
        <f t="shared" si="5"/>
        <v>0</v>
      </c>
      <c r="BB11" s="33"/>
      <c r="BC11" s="33"/>
    </row>
    <row r="12" spans="2:55" s="34" customFormat="1" ht="14.55" customHeight="1" thickBot="1">
      <c r="B12" s="400"/>
      <c r="C12" s="402"/>
      <c r="D12" s="417"/>
      <c r="E12" s="406"/>
      <c r="F12" s="46" t="s">
        <v>390</v>
      </c>
      <c r="G12" s="27">
        <f t="shared" ref="G12" si="8">+D11-G11</f>
        <v>50</v>
      </c>
      <c r="H12" s="324"/>
      <c r="I12" s="28">
        <f t="shared" si="7"/>
        <v>0</v>
      </c>
      <c r="L12" s="47">
        <f t="shared" si="0"/>
        <v>10</v>
      </c>
      <c r="M12" s="48">
        <f t="shared" si="1"/>
        <v>0</v>
      </c>
      <c r="N12" s="48">
        <f t="shared" si="4"/>
        <v>0</v>
      </c>
      <c r="Q12" s="47">
        <f t="shared" si="2"/>
        <v>10</v>
      </c>
      <c r="R12" s="48">
        <f t="shared" si="3"/>
        <v>0</v>
      </c>
      <c r="S12" s="48">
        <f t="shared" si="5"/>
        <v>0</v>
      </c>
      <c r="BB12" s="33"/>
      <c r="BC12" s="33"/>
    </row>
    <row r="13" spans="2:55" s="34" customFormat="1" ht="14.55" customHeight="1">
      <c r="B13" s="413" t="s">
        <v>395</v>
      </c>
      <c r="C13" s="414" t="s">
        <v>396</v>
      </c>
      <c r="D13" s="416">
        <v>50</v>
      </c>
      <c r="E13" s="418" t="s">
        <v>377</v>
      </c>
      <c r="F13" s="43" t="s">
        <v>389</v>
      </c>
      <c r="G13" s="322"/>
      <c r="H13" s="325"/>
      <c r="I13" s="26">
        <f t="shared" si="7"/>
        <v>0</v>
      </c>
      <c r="L13" s="49">
        <f t="shared" si="0"/>
        <v>0</v>
      </c>
      <c r="M13" s="50">
        <f t="shared" si="1"/>
        <v>0</v>
      </c>
      <c r="N13" s="50">
        <f t="shared" si="4"/>
        <v>0</v>
      </c>
      <c r="Q13" s="49">
        <f t="shared" si="2"/>
        <v>0</v>
      </c>
      <c r="R13" s="50">
        <f t="shared" si="3"/>
        <v>0</v>
      </c>
      <c r="S13" s="50">
        <f t="shared" si="5"/>
        <v>0</v>
      </c>
      <c r="BB13" s="33"/>
      <c r="BC13" s="33"/>
    </row>
    <row r="14" spans="2:55" s="34" customFormat="1" ht="14.55" customHeight="1" thickBot="1">
      <c r="B14" s="400"/>
      <c r="C14" s="415"/>
      <c r="D14" s="417"/>
      <c r="E14" s="406"/>
      <c r="F14" s="46" t="s">
        <v>390</v>
      </c>
      <c r="G14" s="27">
        <f t="shared" ref="G14" si="9">+D13-G13</f>
        <v>50</v>
      </c>
      <c r="H14" s="324"/>
      <c r="I14" s="28">
        <f t="shared" si="7"/>
        <v>0</v>
      </c>
      <c r="L14" s="47">
        <f t="shared" si="0"/>
        <v>10</v>
      </c>
      <c r="M14" s="48">
        <f t="shared" si="1"/>
        <v>0</v>
      </c>
      <c r="N14" s="48">
        <f t="shared" si="4"/>
        <v>0</v>
      </c>
      <c r="Q14" s="47">
        <f t="shared" si="2"/>
        <v>10</v>
      </c>
      <c r="R14" s="48">
        <f t="shared" si="3"/>
        <v>0</v>
      </c>
      <c r="S14" s="48">
        <f t="shared" si="5"/>
        <v>0</v>
      </c>
      <c r="BB14" s="33"/>
      <c r="BC14" s="33"/>
    </row>
    <row r="15" spans="2:55" s="34" customFormat="1" ht="14.55" customHeight="1">
      <c r="B15" s="413" t="s">
        <v>397</v>
      </c>
      <c r="C15" s="414" t="s">
        <v>398</v>
      </c>
      <c r="D15" s="416">
        <v>50</v>
      </c>
      <c r="E15" s="418" t="s">
        <v>377</v>
      </c>
      <c r="F15" s="43" t="s">
        <v>389</v>
      </c>
      <c r="G15" s="322"/>
      <c r="H15" s="325"/>
      <c r="I15" s="26">
        <f>G15*H15</f>
        <v>0</v>
      </c>
      <c r="L15" s="49">
        <f t="shared" si="0"/>
        <v>0</v>
      </c>
      <c r="M15" s="50">
        <f t="shared" si="1"/>
        <v>0</v>
      </c>
      <c r="N15" s="50">
        <f t="shared" si="4"/>
        <v>0</v>
      </c>
      <c r="Q15" s="49">
        <f t="shared" si="2"/>
        <v>0</v>
      </c>
      <c r="R15" s="50">
        <f t="shared" si="3"/>
        <v>0</v>
      </c>
      <c r="S15" s="50">
        <f t="shared" si="5"/>
        <v>0</v>
      </c>
      <c r="BC15" s="33"/>
    </row>
    <row r="16" spans="2:55" s="34" customFormat="1" ht="14.55" customHeight="1" thickBot="1">
      <c r="B16" s="400"/>
      <c r="C16" s="415"/>
      <c r="D16" s="417"/>
      <c r="E16" s="406"/>
      <c r="F16" s="46" t="s">
        <v>390</v>
      </c>
      <c r="G16" s="27">
        <f t="shared" ref="G16" si="10">+D15-G15</f>
        <v>50</v>
      </c>
      <c r="H16" s="324"/>
      <c r="I16" s="28">
        <f t="shared" ref="I16:I18" si="11">G16*H16</f>
        <v>0</v>
      </c>
      <c r="L16" s="47">
        <f t="shared" si="0"/>
        <v>10</v>
      </c>
      <c r="M16" s="48">
        <f t="shared" si="1"/>
        <v>0</v>
      </c>
      <c r="N16" s="48">
        <f t="shared" si="4"/>
        <v>0</v>
      </c>
      <c r="Q16" s="47">
        <f t="shared" si="2"/>
        <v>10</v>
      </c>
      <c r="R16" s="48">
        <f t="shared" si="3"/>
        <v>0</v>
      </c>
      <c r="S16" s="48">
        <f t="shared" si="5"/>
        <v>0</v>
      </c>
      <c r="BC16" s="33"/>
    </row>
    <row r="17" spans="2:55" s="34" customFormat="1" ht="14.55" customHeight="1">
      <c r="B17" s="413" t="s">
        <v>399</v>
      </c>
      <c r="C17" s="401" t="s">
        <v>400</v>
      </c>
      <c r="D17" s="403">
        <v>50</v>
      </c>
      <c r="E17" s="418" t="s">
        <v>377</v>
      </c>
      <c r="F17" s="43" t="s">
        <v>389</v>
      </c>
      <c r="G17" s="322"/>
      <c r="H17" s="325"/>
      <c r="I17" s="26">
        <f t="shared" si="11"/>
        <v>0</v>
      </c>
      <c r="L17" s="49">
        <f t="shared" si="0"/>
        <v>0</v>
      </c>
      <c r="M17" s="50">
        <f t="shared" si="1"/>
        <v>0</v>
      </c>
      <c r="N17" s="50">
        <f t="shared" si="4"/>
        <v>0</v>
      </c>
      <c r="Q17" s="49">
        <f t="shared" si="2"/>
        <v>0</v>
      </c>
      <c r="R17" s="50">
        <f t="shared" si="3"/>
        <v>0</v>
      </c>
      <c r="S17" s="50">
        <f t="shared" si="5"/>
        <v>0</v>
      </c>
      <c r="BC17" s="33"/>
    </row>
    <row r="18" spans="2:55" s="34" customFormat="1" ht="14.55" customHeight="1" thickBot="1">
      <c r="B18" s="400"/>
      <c r="C18" s="402"/>
      <c r="D18" s="404"/>
      <c r="E18" s="406"/>
      <c r="F18" s="46" t="s">
        <v>390</v>
      </c>
      <c r="G18" s="27">
        <f t="shared" ref="G18" si="12">+D17-G17</f>
        <v>50</v>
      </c>
      <c r="H18" s="324"/>
      <c r="I18" s="28">
        <f t="shared" si="11"/>
        <v>0</v>
      </c>
      <c r="J18" s="29"/>
      <c r="K18" s="29"/>
      <c r="L18" s="47">
        <f t="shared" si="0"/>
        <v>10</v>
      </c>
      <c r="M18" s="48">
        <f t="shared" si="1"/>
        <v>0</v>
      </c>
      <c r="N18" s="48">
        <f t="shared" si="4"/>
        <v>0</v>
      </c>
      <c r="Q18" s="47">
        <f t="shared" si="2"/>
        <v>10</v>
      </c>
      <c r="R18" s="48">
        <f t="shared" si="3"/>
        <v>0</v>
      </c>
      <c r="S18" s="48">
        <f t="shared" si="5"/>
        <v>0</v>
      </c>
    </row>
    <row r="19" spans="2:55" s="34" customFormat="1" ht="14.55" customHeight="1">
      <c r="B19" s="413" t="s">
        <v>401</v>
      </c>
      <c r="C19" s="414" t="s">
        <v>402</v>
      </c>
      <c r="D19" s="416">
        <v>50</v>
      </c>
      <c r="E19" s="418" t="s">
        <v>377</v>
      </c>
      <c r="F19" s="43" t="s">
        <v>389</v>
      </c>
      <c r="G19" s="322"/>
      <c r="H19" s="325"/>
      <c r="I19" s="26">
        <f>G19*H19</f>
        <v>0</v>
      </c>
      <c r="J19" s="29"/>
      <c r="K19" s="29"/>
      <c r="L19" s="49">
        <f t="shared" si="0"/>
        <v>0</v>
      </c>
      <c r="M19" s="50">
        <f t="shared" si="1"/>
        <v>0</v>
      </c>
      <c r="N19" s="50">
        <f t="shared" si="4"/>
        <v>0</v>
      </c>
      <c r="Q19" s="49">
        <f t="shared" si="2"/>
        <v>0</v>
      </c>
      <c r="R19" s="50">
        <f t="shared" si="3"/>
        <v>0</v>
      </c>
      <c r="S19" s="50">
        <f t="shared" si="5"/>
        <v>0</v>
      </c>
    </row>
    <row r="20" spans="2:55" s="34" customFormat="1" ht="14.55" customHeight="1" thickBot="1">
      <c r="B20" s="400"/>
      <c r="C20" s="415"/>
      <c r="D20" s="417"/>
      <c r="E20" s="406"/>
      <c r="F20" s="46" t="s">
        <v>390</v>
      </c>
      <c r="G20" s="27">
        <f t="shared" ref="G20" si="13">+D19-G19</f>
        <v>50</v>
      </c>
      <c r="H20" s="324"/>
      <c r="I20" s="28">
        <f t="shared" ref="I20:I22" si="14">G20*H20</f>
        <v>0</v>
      </c>
      <c r="J20" s="29"/>
      <c r="K20" s="29"/>
      <c r="L20" s="47">
        <f t="shared" si="0"/>
        <v>10</v>
      </c>
      <c r="M20" s="48">
        <f t="shared" si="1"/>
        <v>0</v>
      </c>
      <c r="N20" s="48">
        <f t="shared" si="4"/>
        <v>0</v>
      </c>
      <c r="Q20" s="47">
        <f t="shared" si="2"/>
        <v>10</v>
      </c>
      <c r="R20" s="48">
        <f t="shared" si="3"/>
        <v>0</v>
      </c>
      <c r="S20" s="48">
        <f t="shared" si="5"/>
        <v>0</v>
      </c>
    </row>
    <row r="21" spans="2:55" s="34" customFormat="1" ht="14.55" customHeight="1">
      <c r="B21" s="413" t="s">
        <v>403</v>
      </c>
      <c r="C21" s="414" t="s">
        <v>404</v>
      </c>
      <c r="D21" s="416">
        <v>100</v>
      </c>
      <c r="E21" s="418" t="s">
        <v>377</v>
      </c>
      <c r="F21" s="43" t="s">
        <v>389</v>
      </c>
      <c r="G21" s="322"/>
      <c r="H21" s="325"/>
      <c r="I21" s="26">
        <f t="shared" si="14"/>
        <v>0</v>
      </c>
      <c r="J21" s="29"/>
      <c r="K21" s="29"/>
      <c r="L21" s="49">
        <f t="shared" si="0"/>
        <v>0</v>
      </c>
      <c r="M21" s="50">
        <f t="shared" si="1"/>
        <v>0</v>
      </c>
      <c r="N21" s="50">
        <f t="shared" si="4"/>
        <v>0</v>
      </c>
      <c r="Q21" s="49">
        <f t="shared" si="2"/>
        <v>0</v>
      </c>
      <c r="R21" s="50">
        <f t="shared" si="3"/>
        <v>0</v>
      </c>
      <c r="S21" s="50">
        <f t="shared" si="5"/>
        <v>0</v>
      </c>
    </row>
    <row r="22" spans="2:55" s="34" customFormat="1" ht="14.55" customHeight="1" thickBot="1">
      <c r="B22" s="400"/>
      <c r="C22" s="415"/>
      <c r="D22" s="417"/>
      <c r="E22" s="406"/>
      <c r="F22" s="46" t="s">
        <v>390</v>
      </c>
      <c r="G22" s="27">
        <f t="shared" ref="G22" si="15">+D21-G21</f>
        <v>100</v>
      </c>
      <c r="H22" s="324"/>
      <c r="I22" s="28">
        <f t="shared" si="14"/>
        <v>0</v>
      </c>
      <c r="J22" s="29"/>
      <c r="K22" s="29"/>
      <c r="L22" s="47">
        <f t="shared" si="0"/>
        <v>20</v>
      </c>
      <c r="M22" s="48">
        <f t="shared" si="1"/>
        <v>0</v>
      </c>
      <c r="N22" s="48">
        <f t="shared" si="4"/>
        <v>0</v>
      </c>
      <c r="Q22" s="47">
        <f t="shared" si="2"/>
        <v>20</v>
      </c>
      <c r="R22" s="48">
        <f t="shared" si="3"/>
        <v>0</v>
      </c>
      <c r="S22" s="48">
        <f t="shared" si="5"/>
        <v>0</v>
      </c>
    </row>
    <row r="23" spans="2:55" s="34" customFormat="1" ht="14.55" customHeight="1">
      <c r="B23" s="413" t="s">
        <v>405</v>
      </c>
      <c r="C23" s="420" t="s">
        <v>406</v>
      </c>
      <c r="D23" s="416">
        <v>300</v>
      </c>
      <c r="E23" s="418" t="s">
        <v>377</v>
      </c>
      <c r="F23" s="43" t="s">
        <v>389</v>
      </c>
      <c r="G23" s="322"/>
      <c r="H23" s="325"/>
      <c r="I23" s="26">
        <f t="shared" ref="I23:I30" si="16">G23*H23</f>
        <v>0</v>
      </c>
      <c r="J23" s="29"/>
      <c r="K23" s="29"/>
      <c r="L23" s="49">
        <f t="shared" si="0"/>
        <v>0</v>
      </c>
      <c r="M23" s="50">
        <f t="shared" si="1"/>
        <v>0</v>
      </c>
      <c r="N23" s="50">
        <f t="shared" si="4"/>
        <v>0</v>
      </c>
      <c r="Q23" s="49">
        <f t="shared" si="2"/>
        <v>0</v>
      </c>
      <c r="R23" s="50">
        <f t="shared" si="3"/>
        <v>0</v>
      </c>
      <c r="S23" s="50">
        <f t="shared" si="5"/>
        <v>0</v>
      </c>
    </row>
    <row r="24" spans="2:55" s="34" customFormat="1" ht="14.55" customHeight="1" thickBot="1">
      <c r="B24" s="400"/>
      <c r="C24" s="415"/>
      <c r="D24" s="417"/>
      <c r="E24" s="406"/>
      <c r="F24" s="46" t="s">
        <v>390</v>
      </c>
      <c r="G24" s="27">
        <f>+D23-G23</f>
        <v>300</v>
      </c>
      <c r="H24" s="324"/>
      <c r="I24" s="28">
        <f t="shared" si="16"/>
        <v>0</v>
      </c>
      <c r="J24" s="29"/>
      <c r="K24" s="29"/>
      <c r="L24" s="47">
        <f t="shared" si="0"/>
        <v>60</v>
      </c>
      <c r="M24" s="48">
        <f t="shared" si="1"/>
        <v>0</v>
      </c>
      <c r="N24" s="48">
        <f t="shared" si="4"/>
        <v>0</v>
      </c>
      <c r="Q24" s="47">
        <f t="shared" si="2"/>
        <v>60</v>
      </c>
      <c r="R24" s="48">
        <f t="shared" si="3"/>
        <v>0</v>
      </c>
      <c r="S24" s="48">
        <f t="shared" si="5"/>
        <v>0</v>
      </c>
    </row>
    <row r="25" spans="2:55" s="34" customFormat="1" ht="14.55" customHeight="1">
      <c r="B25" s="413" t="s">
        <v>407</v>
      </c>
      <c r="C25" s="414" t="s">
        <v>408</v>
      </c>
      <c r="D25" s="416">
        <v>100</v>
      </c>
      <c r="E25" s="418" t="s">
        <v>377</v>
      </c>
      <c r="F25" s="43" t="s">
        <v>389</v>
      </c>
      <c r="G25" s="322"/>
      <c r="H25" s="325"/>
      <c r="I25" s="26">
        <f t="shared" si="16"/>
        <v>0</v>
      </c>
      <c r="J25" s="29"/>
      <c r="K25" s="29"/>
      <c r="L25" s="49">
        <f t="shared" si="0"/>
        <v>0</v>
      </c>
      <c r="M25" s="50">
        <f t="shared" si="1"/>
        <v>0</v>
      </c>
      <c r="N25" s="50">
        <f t="shared" si="4"/>
        <v>0</v>
      </c>
      <c r="Q25" s="49">
        <f t="shared" si="2"/>
        <v>0</v>
      </c>
      <c r="R25" s="50">
        <f t="shared" si="3"/>
        <v>0</v>
      </c>
      <c r="S25" s="50">
        <f t="shared" si="5"/>
        <v>0</v>
      </c>
    </row>
    <row r="26" spans="2:55" s="34" customFormat="1" ht="14.55" customHeight="1" thickBot="1">
      <c r="B26" s="400"/>
      <c r="C26" s="415"/>
      <c r="D26" s="417"/>
      <c r="E26" s="406"/>
      <c r="F26" s="46" t="s">
        <v>390</v>
      </c>
      <c r="G26" s="27">
        <f>+D25-G25</f>
        <v>100</v>
      </c>
      <c r="H26" s="324"/>
      <c r="I26" s="28">
        <f t="shared" si="16"/>
        <v>0</v>
      </c>
      <c r="J26" s="29"/>
      <c r="K26" s="29"/>
      <c r="L26" s="47">
        <f t="shared" si="0"/>
        <v>20</v>
      </c>
      <c r="M26" s="48">
        <f t="shared" si="1"/>
        <v>0</v>
      </c>
      <c r="N26" s="48">
        <f t="shared" si="4"/>
        <v>0</v>
      </c>
      <c r="Q26" s="47">
        <f t="shared" si="2"/>
        <v>20</v>
      </c>
      <c r="R26" s="48">
        <f t="shared" si="3"/>
        <v>0</v>
      </c>
      <c r="S26" s="48">
        <f t="shared" si="5"/>
        <v>0</v>
      </c>
    </row>
    <row r="27" spans="2:55" s="34" customFormat="1" ht="14.55" customHeight="1">
      <c r="B27" s="413" t="s">
        <v>409</v>
      </c>
      <c r="C27" s="414" t="s">
        <v>410</v>
      </c>
      <c r="D27" s="419">
        <v>50</v>
      </c>
      <c r="E27" s="418" t="s">
        <v>377</v>
      </c>
      <c r="F27" s="43" t="s">
        <v>389</v>
      </c>
      <c r="G27" s="322"/>
      <c r="H27" s="325"/>
      <c r="I27" s="26">
        <f t="shared" si="16"/>
        <v>0</v>
      </c>
      <c r="J27" s="29"/>
      <c r="K27" s="29"/>
      <c r="L27" s="52">
        <f t="shared" si="0"/>
        <v>0</v>
      </c>
      <c r="M27" s="53">
        <f t="shared" si="1"/>
        <v>0</v>
      </c>
      <c r="N27" s="53">
        <f t="shared" ref="N27:N35" si="17">L27*M27</f>
        <v>0</v>
      </c>
      <c r="Q27" s="52">
        <f t="shared" si="2"/>
        <v>0</v>
      </c>
      <c r="R27" s="53">
        <f t="shared" si="3"/>
        <v>0</v>
      </c>
      <c r="S27" s="53">
        <f t="shared" si="5"/>
        <v>0</v>
      </c>
    </row>
    <row r="28" spans="2:55" s="34" customFormat="1" ht="14.55" customHeight="1" thickBot="1">
      <c r="B28" s="400"/>
      <c r="C28" s="415"/>
      <c r="D28" s="417"/>
      <c r="E28" s="406"/>
      <c r="F28" s="46" t="s">
        <v>390</v>
      </c>
      <c r="G28" s="27">
        <f>+D27-G27</f>
        <v>50</v>
      </c>
      <c r="H28" s="324"/>
      <c r="I28" s="28">
        <f t="shared" si="16"/>
        <v>0</v>
      </c>
      <c r="J28" s="29"/>
      <c r="K28" s="29"/>
      <c r="L28" s="47">
        <f t="shared" si="0"/>
        <v>10</v>
      </c>
      <c r="M28" s="48">
        <f t="shared" si="1"/>
        <v>0</v>
      </c>
      <c r="N28" s="48">
        <f t="shared" si="17"/>
        <v>0</v>
      </c>
      <c r="Q28" s="47">
        <f t="shared" si="2"/>
        <v>10</v>
      </c>
      <c r="R28" s="48">
        <f t="shared" si="3"/>
        <v>0</v>
      </c>
      <c r="S28" s="48">
        <f t="shared" si="5"/>
        <v>0</v>
      </c>
    </row>
    <row r="29" spans="2:55" s="34" customFormat="1" ht="14.55" customHeight="1">
      <c r="B29" s="413" t="s">
        <v>411</v>
      </c>
      <c r="C29" s="420" t="s">
        <v>412</v>
      </c>
      <c r="D29" s="416">
        <v>50</v>
      </c>
      <c r="E29" s="418" t="s">
        <v>377</v>
      </c>
      <c r="F29" s="43" t="s">
        <v>389</v>
      </c>
      <c r="G29" s="322"/>
      <c r="H29" s="325"/>
      <c r="I29" s="26">
        <f t="shared" si="16"/>
        <v>0</v>
      </c>
      <c r="J29" s="29"/>
      <c r="K29" s="29"/>
      <c r="L29" s="49">
        <f t="shared" si="0"/>
        <v>0</v>
      </c>
      <c r="M29" s="50">
        <f t="shared" si="1"/>
        <v>0</v>
      </c>
      <c r="N29" s="50">
        <f t="shared" si="17"/>
        <v>0</v>
      </c>
      <c r="Q29" s="49">
        <f t="shared" si="2"/>
        <v>0</v>
      </c>
      <c r="R29" s="50">
        <f t="shared" si="3"/>
        <v>0</v>
      </c>
      <c r="S29" s="50">
        <f t="shared" si="5"/>
        <v>0</v>
      </c>
    </row>
    <row r="30" spans="2:55" s="34" customFormat="1" ht="14.55" customHeight="1" thickBot="1">
      <c r="B30" s="400"/>
      <c r="C30" s="415"/>
      <c r="D30" s="417"/>
      <c r="E30" s="406"/>
      <c r="F30" s="46" t="s">
        <v>390</v>
      </c>
      <c r="G30" s="27">
        <f>+D29-G29</f>
        <v>50</v>
      </c>
      <c r="H30" s="324"/>
      <c r="I30" s="28">
        <f t="shared" si="16"/>
        <v>0</v>
      </c>
      <c r="J30" s="29"/>
      <c r="K30" s="29"/>
      <c r="L30" s="47">
        <f t="shared" si="0"/>
        <v>10</v>
      </c>
      <c r="M30" s="48">
        <f t="shared" si="1"/>
        <v>0</v>
      </c>
      <c r="N30" s="48">
        <f t="shared" si="17"/>
        <v>0</v>
      </c>
      <c r="Q30" s="47">
        <f t="shared" si="2"/>
        <v>10</v>
      </c>
      <c r="R30" s="48">
        <f t="shared" si="3"/>
        <v>0</v>
      </c>
      <c r="S30" s="48">
        <f t="shared" si="5"/>
        <v>0</v>
      </c>
    </row>
    <row r="31" spans="2:55" s="34" customFormat="1" ht="14.55" customHeight="1">
      <c r="B31" s="413" t="s">
        <v>413</v>
      </c>
      <c r="C31" s="414" t="s">
        <v>414</v>
      </c>
      <c r="D31" s="416">
        <v>100</v>
      </c>
      <c r="E31" s="418" t="s">
        <v>377</v>
      </c>
      <c r="F31" s="43" t="s">
        <v>389</v>
      </c>
      <c r="G31" s="322"/>
      <c r="H31" s="325"/>
      <c r="I31" s="26">
        <f t="shared" ref="I31:I32" si="18">G31*H31</f>
        <v>0</v>
      </c>
      <c r="J31" s="29"/>
      <c r="K31" s="29"/>
      <c r="L31" s="49">
        <f t="shared" si="0"/>
        <v>0</v>
      </c>
      <c r="M31" s="50">
        <f t="shared" si="1"/>
        <v>0</v>
      </c>
      <c r="N31" s="50">
        <f t="shared" si="17"/>
        <v>0</v>
      </c>
      <c r="Q31" s="49">
        <f t="shared" si="2"/>
        <v>0</v>
      </c>
      <c r="R31" s="50">
        <f t="shared" si="3"/>
        <v>0</v>
      </c>
      <c r="S31" s="50">
        <f t="shared" si="5"/>
        <v>0</v>
      </c>
    </row>
    <row r="32" spans="2:55" s="34" customFormat="1" ht="14.55" customHeight="1" thickBot="1">
      <c r="B32" s="400"/>
      <c r="C32" s="415"/>
      <c r="D32" s="417"/>
      <c r="E32" s="406"/>
      <c r="F32" s="46" t="s">
        <v>390</v>
      </c>
      <c r="G32" s="27">
        <f t="shared" ref="G32" si="19">+D31-G31</f>
        <v>100</v>
      </c>
      <c r="H32" s="324"/>
      <c r="I32" s="28">
        <f t="shared" si="18"/>
        <v>0</v>
      </c>
      <c r="J32" s="29"/>
      <c r="K32" s="29"/>
      <c r="L32" s="47">
        <f t="shared" si="0"/>
        <v>20</v>
      </c>
      <c r="M32" s="48">
        <f t="shared" si="1"/>
        <v>0</v>
      </c>
      <c r="N32" s="48">
        <f t="shared" si="17"/>
        <v>0</v>
      </c>
      <c r="Q32" s="47">
        <f t="shared" si="2"/>
        <v>20</v>
      </c>
      <c r="R32" s="48">
        <f t="shared" si="3"/>
        <v>0</v>
      </c>
      <c r="S32" s="48">
        <f t="shared" si="5"/>
        <v>0</v>
      </c>
    </row>
    <row r="33" spans="2:19" s="34" customFormat="1" ht="14.55" customHeight="1">
      <c r="B33" s="399" t="s">
        <v>415</v>
      </c>
      <c r="C33" s="401" t="s">
        <v>416</v>
      </c>
      <c r="D33" s="403">
        <v>50</v>
      </c>
      <c r="E33" s="405" t="s">
        <v>377</v>
      </c>
      <c r="F33" s="51" t="s">
        <v>389</v>
      </c>
      <c r="G33" s="327"/>
      <c r="H33" s="326"/>
      <c r="I33" s="30">
        <f t="shared" ref="I33:I34" si="20">G33*H33</f>
        <v>0</v>
      </c>
      <c r="J33" s="29"/>
      <c r="K33" s="29"/>
      <c r="L33" s="52">
        <f t="shared" si="0"/>
        <v>0</v>
      </c>
      <c r="M33" s="53">
        <f t="shared" si="1"/>
        <v>0</v>
      </c>
      <c r="N33" s="53">
        <f t="shared" si="17"/>
        <v>0</v>
      </c>
      <c r="Q33" s="49">
        <f t="shared" si="2"/>
        <v>0</v>
      </c>
      <c r="R33" s="50">
        <f t="shared" si="3"/>
        <v>0</v>
      </c>
      <c r="S33" s="50">
        <f t="shared" si="5"/>
        <v>0</v>
      </c>
    </row>
    <row r="34" spans="2:19" s="34" customFormat="1" ht="14.55" customHeight="1" thickBot="1">
      <c r="B34" s="400"/>
      <c r="C34" s="402"/>
      <c r="D34" s="404"/>
      <c r="E34" s="406"/>
      <c r="F34" s="46" t="s">
        <v>390</v>
      </c>
      <c r="G34" s="27">
        <f t="shared" ref="G34" si="21">+D33-G33</f>
        <v>50</v>
      </c>
      <c r="H34" s="324"/>
      <c r="I34" s="28">
        <f t="shared" si="20"/>
        <v>0</v>
      </c>
      <c r="J34" s="29"/>
      <c r="K34" s="29"/>
      <c r="L34" s="47">
        <f t="shared" si="0"/>
        <v>10</v>
      </c>
      <c r="M34" s="48">
        <f t="shared" si="1"/>
        <v>0</v>
      </c>
      <c r="N34" s="48">
        <f t="shared" si="17"/>
        <v>0</v>
      </c>
      <c r="Q34" s="47">
        <f t="shared" si="2"/>
        <v>10</v>
      </c>
      <c r="R34" s="48">
        <f t="shared" si="3"/>
        <v>0</v>
      </c>
      <c r="S34" s="48">
        <f t="shared" si="5"/>
        <v>0</v>
      </c>
    </row>
    <row r="35" spans="2:19" s="34" customFormat="1" ht="28.1" customHeight="1" thickBot="1">
      <c r="B35" s="54" t="s">
        <v>419</v>
      </c>
      <c r="C35" s="55" t="s">
        <v>437</v>
      </c>
      <c r="D35" s="56">
        <v>115</v>
      </c>
      <c r="E35" s="57" t="s">
        <v>417</v>
      </c>
      <c r="F35" s="57" t="s">
        <v>59</v>
      </c>
      <c r="G35" s="57" t="s">
        <v>59</v>
      </c>
      <c r="H35" s="58"/>
      <c r="I35" s="59">
        <f>D35*H35</f>
        <v>0</v>
      </c>
      <c r="J35" s="29"/>
      <c r="K35" s="29"/>
      <c r="L35" s="60">
        <f>D35*0.2</f>
        <v>23</v>
      </c>
      <c r="M35" s="61">
        <f t="shared" si="1"/>
        <v>0</v>
      </c>
      <c r="N35" s="61">
        <f t="shared" si="17"/>
        <v>0</v>
      </c>
      <c r="Q35" s="60">
        <f>D35*0.2</f>
        <v>23</v>
      </c>
      <c r="R35" s="61">
        <f t="shared" si="3"/>
        <v>0</v>
      </c>
      <c r="S35" s="61">
        <f t="shared" si="5"/>
        <v>0</v>
      </c>
    </row>
    <row r="36" spans="2:19" s="34" customFormat="1">
      <c r="E36" s="62"/>
      <c r="J36" s="63"/>
      <c r="K36" s="63"/>
    </row>
    <row r="37" spans="2:19" s="34" customFormat="1" ht="20.05" customHeight="1">
      <c r="E37" s="348" t="s">
        <v>463</v>
      </c>
      <c r="F37" s="349"/>
      <c r="G37" s="349"/>
      <c r="H37" s="350"/>
      <c r="I37" s="31">
        <f>SUM(I7:I35)</f>
        <v>0</v>
      </c>
      <c r="J37" s="63"/>
      <c r="K37" s="63"/>
      <c r="L37" s="339" t="s">
        <v>466</v>
      </c>
      <c r="M37" s="341"/>
      <c r="N37" s="64">
        <f>SUM(N7:N35)</f>
        <v>0</v>
      </c>
      <c r="Q37" s="339" t="s">
        <v>468</v>
      </c>
      <c r="R37" s="341"/>
      <c r="S37" s="64">
        <f>SUM(S7:S35)</f>
        <v>0</v>
      </c>
    </row>
    <row r="38" spans="2:19" s="34" customFormat="1" ht="20.05" customHeight="1">
      <c r="D38" s="65"/>
      <c r="E38" s="407"/>
      <c r="F38" s="408"/>
      <c r="G38" s="408"/>
      <c r="H38" s="408"/>
      <c r="I38" s="409"/>
      <c r="L38" s="397" t="s">
        <v>310</v>
      </c>
      <c r="M38" s="398"/>
      <c r="N38" s="66">
        <v>0.8</v>
      </c>
      <c r="Q38" s="397" t="s">
        <v>310</v>
      </c>
      <c r="R38" s="398"/>
      <c r="S38" s="66">
        <v>0.8</v>
      </c>
    </row>
    <row r="39" spans="2:19" s="34" customFormat="1" ht="20.05" customHeight="1">
      <c r="D39" s="62"/>
      <c r="E39" s="410"/>
      <c r="F39" s="411"/>
      <c r="G39" s="411"/>
      <c r="H39" s="411"/>
      <c r="I39" s="412"/>
      <c r="L39" s="339" t="s">
        <v>467</v>
      </c>
      <c r="M39" s="341"/>
      <c r="N39" s="67">
        <f>N37*N38</f>
        <v>0</v>
      </c>
      <c r="Q39" s="339" t="s">
        <v>469</v>
      </c>
      <c r="R39" s="341"/>
      <c r="S39" s="67">
        <f>S37*S38*N38</f>
        <v>0</v>
      </c>
    </row>
    <row r="40" spans="2:19" s="34" customFormat="1" ht="20.05" customHeight="1">
      <c r="D40" s="62"/>
      <c r="E40" s="348" t="s">
        <v>313</v>
      </c>
      <c r="F40" s="349"/>
      <c r="G40" s="349"/>
      <c r="H40" s="350"/>
      <c r="I40" s="7">
        <v>0.19</v>
      </c>
      <c r="L40" s="339" t="s">
        <v>313</v>
      </c>
      <c r="M40" s="341"/>
      <c r="N40" s="8">
        <v>0.19</v>
      </c>
      <c r="Q40" s="339" t="s">
        <v>313</v>
      </c>
      <c r="R40" s="341"/>
      <c r="S40" s="8">
        <v>0.19</v>
      </c>
    </row>
    <row r="41" spans="2:19" s="34" customFormat="1" ht="20.05" customHeight="1">
      <c r="D41" s="62"/>
      <c r="E41" s="348" t="s">
        <v>464</v>
      </c>
      <c r="F41" s="349"/>
      <c r="G41" s="349"/>
      <c r="H41" s="350"/>
      <c r="I41" s="6">
        <f>I37+(I37*I40)</f>
        <v>0</v>
      </c>
      <c r="L41" s="339" t="s">
        <v>465</v>
      </c>
      <c r="M41" s="341"/>
      <c r="N41" s="10">
        <f>N39+(N39*N40)</f>
        <v>0</v>
      </c>
      <c r="Q41" s="339" t="s">
        <v>470</v>
      </c>
      <c r="R41" s="341"/>
      <c r="S41" s="10">
        <f>S39+(S39*S40)</f>
        <v>0</v>
      </c>
    </row>
    <row r="42" spans="2:19" s="34" customFormat="1">
      <c r="D42" s="62"/>
      <c r="E42" s="62"/>
      <c r="F42" s="62"/>
      <c r="H42" s="32"/>
      <c r="I42" s="29"/>
    </row>
    <row r="43" spans="2:19" s="34" customFormat="1">
      <c r="D43" s="62"/>
      <c r="E43" s="62"/>
      <c r="F43" s="62"/>
    </row>
    <row r="44" spans="2:19" s="34" customFormat="1">
      <c r="D44" s="62"/>
      <c r="E44" s="62"/>
      <c r="F44" s="62"/>
      <c r="I44" s="68"/>
    </row>
    <row r="45" spans="2:19" s="34" customFormat="1">
      <c r="D45" s="62"/>
      <c r="E45" s="62"/>
      <c r="F45" s="62"/>
    </row>
    <row r="46" spans="2:19" s="34" customFormat="1">
      <c r="D46" s="62"/>
      <c r="E46" s="62"/>
      <c r="F46" s="62"/>
      <c r="H46" s="32"/>
      <c r="I46" s="29"/>
    </row>
    <row r="47" spans="2:19" s="34" customFormat="1">
      <c r="D47" s="62"/>
      <c r="E47" s="62"/>
      <c r="F47" s="62"/>
      <c r="H47" s="32"/>
      <c r="I47" s="29"/>
    </row>
    <row r="48" spans="2:19" s="34" customFormat="1">
      <c r="D48" s="62"/>
      <c r="E48" s="62"/>
      <c r="F48" s="62"/>
      <c r="H48" s="32"/>
      <c r="I48" s="29"/>
    </row>
    <row r="49" spans="4:9" s="34" customFormat="1">
      <c r="D49" s="62"/>
      <c r="E49" s="62"/>
      <c r="F49" s="62"/>
      <c r="H49" s="32"/>
      <c r="I49" s="29"/>
    </row>
    <row r="50" spans="4:9" s="34" customFormat="1">
      <c r="D50" s="62"/>
      <c r="E50" s="62"/>
      <c r="F50" s="62"/>
      <c r="H50" s="32"/>
      <c r="I50" s="29"/>
    </row>
    <row r="51" spans="4:9" s="34" customFormat="1">
      <c r="D51" s="62"/>
      <c r="E51" s="62"/>
      <c r="F51" s="62"/>
      <c r="H51" s="32"/>
      <c r="I51" s="29"/>
    </row>
    <row r="52" spans="4:9" s="34" customFormat="1">
      <c r="D52" s="62"/>
      <c r="E52" s="62"/>
      <c r="F52" s="62"/>
      <c r="H52" s="32"/>
      <c r="I52" s="29"/>
    </row>
    <row r="53" spans="4:9" s="34" customFormat="1">
      <c r="D53" s="62"/>
      <c r="E53" s="62"/>
      <c r="F53" s="62"/>
      <c r="H53" s="32"/>
      <c r="I53" s="29"/>
    </row>
    <row r="54" spans="4:9" s="34" customFormat="1">
      <c r="D54" s="62"/>
      <c r="E54" s="62"/>
      <c r="F54" s="62"/>
      <c r="H54" s="32"/>
      <c r="I54" s="29"/>
    </row>
    <row r="55" spans="4:9" s="34" customFormat="1">
      <c r="D55" s="62"/>
      <c r="E55" s="62"/>
      <c r="F55" s="62"/>
    </row>
    <row r="56" spans="4:9" s="34" customFormat="1">
      <c r="D56" s="62"/>
      <c r="E56" s="62"/>
      <c r="F56" s="62"/>
    </row>
    <row r="57" spans="4:9" s="34" customFormat="1">
      <c r="D57" s="62"/>
      <c r="E57" s="62"/>
      <c r="F57" s="62"/>
    </row>
    <row r="58" spans="4:9" s="34" customFormat="1">
      <c r="D58" s="62"/>
      <c r="E58" s="62"/>
      <c r="F58" s="62"/>
    </row>
    <row r="59" spans="4:9" s="34" customFormat="1">
      <c r="D59" s="62"/>
      <c r="E59" s="62"/>
      <c r="F59" s="62"/>
    </row>
    <row r="60" spans="4:9" s="34" customFormat="1">
      <c r="D60" s="62"/>
      <c r="E60" s="62"/>
      <c r="F60" s="62"/>
    </row>
    <row r="61" spans="4:9" s="34" customFormat="1">
      <c r="D61" s="62"/>
      <c r="E61" s="62"/>
      <c r="F61" s="62"/>
    </row>
    <row r="62" spans="4:9" s="34" customFormat="1">
      <c r="D62" s="62"/>
      <c r="E62" s="62"/>
      <c r="F62" s="62"/>
    </row>
    <row r="63" spans="4:9" s="34" customFormat="1">
      <c r="D63" s="62"/>
      <c r="E63" s="62"/>
      <c r="F63" s="62"/>
    </row>
    <row r="64" spans="4:9" s="34" customFormat="1">
      <c r="D64" s="62"/>
      <c r="E64" s="62"/>
      <c r="F64" s="62"/>
    </row>
    <row r="65" spans="4:6" s="34" customFormat="1">
      <c r="D65" s="62"/>
      <c r="E65" s="62"/>
      <c r="F65" s="62"/>
    </row>
    <row r="66" spans="4:6" s="34" customFormat="1">
      <c r="D66" s="62"/>
      <c r="E66" s="62"/>
      <c r="F66" s="62"/>
    </row>
    <row r="67" spans="4:6" s="34" customFormat="1">
      <c r="D67" s="62"/>
      <c r="E67" s="62"/>
      <c r="F67" s="62"/>
    </row>
    <row r="68" spans="4:6" s="34" customFormat="1">
      <c r="D68" s="62"/>
      <c r="E68" s="62"/>
      <c r="F68" s="62"/>
    </row>
    <row r="69" spans="4:6" s="34" customFormat="1">
      <c r="D69" s="62"/>
      <c r="E69" s="62"/>
      <c r="F69" s="62"/>
    </row>
    <row r="70" spans="4:6" s="34" customFormat="1">
      <c r="D70" s="62"/>
      <c r="E70" s="62"/>
      <c r="F70" s="62"/>
    </row>
    <row r="71" spans="4:6" s="34" customFormat="1">
      <c r="D71" s="62"/>
      <c r="E71" s="62"/>
      <c r="F71" s="62"/>
    </row>
    <row r="72" spans="4:6" s="34" customFormat="1">
      <c r="D72" s="62"/>
      <c r="E72" s="62"/>
      <c r="F72" s="62"/>
    </row>
    <row r="73" spans="4:6" s="34" customFormat="1">
      <c r="D73" s="62"/>
      <c r="E73" s="62"/>
      <c r="F73" s="62"/>
    </row>
    <row r="74" spans="4:6" s="34" customFormat="1">
      <c r="D74" s="62"/>
      <c r="E74" s="62"/>
      <c r="F74" s="62"/>
    </row>
    <row r="75" spans="4:6" s="34" customFormat="1">
      <c r="D75" s="62"/>
      <c r="E75" s="62"/>
      <c r="F75" s="62"/>
    </row>
    <row r="76" spans="4:6" s="34" customFormat="1">
      <c r="D76" s="62"/>
      <c r="E76" s="62"/>
      <c r="F76" s="62"/>
    </row>
    <row r="77" spans="4:6" s="34" customFormat="1">
      <c r="D77" s="62"/>
      <c r="E77" s="62"/>
      <c r="F77" s="62"/>
    </row>
    <row r="78" spans="4:6" s="34" customFormat="1">
      <c r="D78" s="62"/>
      <c r="E78" s="62"/>
      <c r="F78" s="62"/>
    </row>
    <row r="79" spans="4:6" s="34" customFormat="1">
      <c r="D79" s="62"/>
      <c r="E79" s="62"/>
      <c r="F79" s="62"/>
    </row>
    <row r="80" spans="4:6" s="34" customFormat="1">
      <c r="D80" s="62"/>
      <c r="E80" s="62"/>
      <c r="F80" s="62"/>
    </row>
    <row r="81" spans="4:6" s="34" customFormat="1">
      <c r="D81" s="62"/>
      <c r="E81" s="62"/>
      <c r="F81" s="62"/>
    </row>
    <row r="82" spans="4:6" s="34" customFormat="1">
      <c r="D82" s="62"/>
      <c r="E82" s="62"/>
      <c r="F82" s="62"/>
    </row>
    <row r="83" spans="4:6" s="34" customFormat="1">
      <c r="D83" s="62"/>
      <c r="E83" s="62"/>
      <c r="F83" s="62"/>
    </row>
    <row r="84" spans="4:6" s="34" customFormat="1">
      <c r="D84" s="62"/>
      <c r="E84" s="62"/>
      <c r="F84" s="62"/>
    </row>
    <row r="85" spans="4:6" s="34" customFormat="1">
      <c r="D85" s="62"/>
      <c r="E85" s="62"/>
      <c r="F85" s="62"/>
    </row>
    <row r="86" spans="4:6" s="34" customFormat="1">
      <c r="D86" s="62"/>
      <c r="E86" s="62"/>
      <c r="F86" s="62"/>
    </row>
    <row r="87" spans="4:6" s="34" customFormat="1">
      <c r="D87" s="62"/>
      <c r="E87" s="62"/>
      <c r="F87" s="62"/>
    </row>
    <row r="88" spans="4:6" s="34" customFormat="1">
      <c r="D88" s="62"/>
      <c r="E88" s="62"/>
      <c r="F88" s="62"/>
    </row>
    <row r="89" spans="4:6" s="34" customFormat="1">
      <c r="D89" s="62"/>
      <c r="E89" s="62"/>
      <c r="F89" s="62"/>
    </row>
    <row r="90" spans="4:6" s="34" customFormat="1">
      <c r="D90" s="62"/>
      <c r="E90" s="62"/>
      <c r="F90" s="62"/>
    </row>
    <row r="91" spans="4:6" s="34" customFormat="1">
      <c r="D91" s="62"/>
      <c r="E91" s="62"/>
      <c r="F91" s="62"/>
    </row>
    <row r="92" spans="4:6" s="34" customFormat="1">
      <c r="D92" s="62"/>
      <c r="E92" s="62"/>
      <c r="F92" s="62"/>
    </row>
    <row r="93" spans="4:6" s="34" customFormat="1">
      <c r="D93" s="62"/>
      <c r="E93" s="62"/>
      <c r="F93" s="62"/>
    </row>
    <row r="94" spans="4:6" s="34" customFormat="1">
      <c r="D94" s="62"/>
      <c r="E94" s="62"/>
      <c r="F94" s="62"/>
    </row>
    <row r="95" spans="4:6" s="34" customFormat="1">
      <c r="D95" s="62"/>
      <c r="E95" s="62"/>
      <c r="F95" s="62"/>
    </row>
    <row r="96" spans="4:6" s="34" customFormat="1">
      <c r="D96" s="62"/>
      <c r="E96" s="62"/>
      <c r="F96" s="62"/>
    </row>
    <row r="97" spans="4:6" s="34" customFormat="1">
      <c r="D97" s="62"/>
      <c r="E97" s="62"/>
      <c r="F97" s="62"/>
    </row>
    <row r="98" spans="4:6" s="34" customFormat="1">
      <c r="D98" s="62"/>
      <c r="E98" s="62"/>
      <c r="F98" s="62"/>
    </row>
    <row r="99" spans="4:6" s="34" customFormat="1">
      <c r="D99" s="62"/>
      <c r="E99" s="62"/>
      <c r="F99" s="62"/>
    </row>
    <row r="100" spans="4:6" s="34" customFormat="1">
      <c r="D100" s="62"/>
      <c r="E100" s="62"/>
      <c r="F100" s="62"/>
    </row>
    <row r="101" spans="4:6" s="34" customFormat="1">
      <c r="D101" s="62"/>
      <c r="E101" s="62"/>
      <c r="F101" s="62"/>
    </row>
    <row r="102" spans="4:6" s="34" customFormat="1">
      <c r="D102" s="62"/>
      <c r="E102" s="62"/>
      <c r="F102" s="62"/>
    </row>
    <row r="103" spans="4:6" s="34" customFormat="1">
      <c r="D103" s="62"/>
      <c r="E103" s="62"/>
      <c r="F103" s="62"/>
    </row>
    <row r="104" spans="4:6" s="34" customFormat="1">
      <c r="D104" s="62"/>
      <c r="E104" s="62"/>
      <c r="F104" s="62"/>
    </row>
    <row r="105" spans="4:6" s="34" customFormat="1">
      <c r="D105" s="62"/>
      <c r="E105" s="62"/>
      <c r="F105" s="62"/>
    </row>
    <row r="106" spans="4:6" s="34" customFormat="1">
      <c r="D106" s="62"/>
      <c r="E106" s="62"/>
      <c r="F106" s="62"/>
    </row>
    <row r="107" spans="4:6" s="34" customFormat="1">
      <c r="D107" s="62"/>
      <c r="E107" s="62"/>
      <c r="F107" s="62"/>
    </row>
    <row r="108" spans="4:6" s="34" customFormat="1">
      <c r="D108" s="62"/>
      <c r="E108" s="62"/>
      <c r="F108" s="62"/>
    </row>
    <row r="109" spans="4:6" s="34" customFormat="1">
      <c r="D109" s="62"/>
      <c r="E109" s="62"/>
      <c r="F109" s="62"/>
    </row>
    <row r="110" spans="4:6" s="34" customFormat="1">
      <c r="D110" s="62"/>
      <c r="E110" s="62"/>
      <c r="F110" s="62"/>
    </row>
    <row r="111" spans="4:6" s="34" customFormat="1">
      <c r="D111" s="62"/>
      <c r="E111" s="62"/>
      <c r="F111" s="62"/>
    </row>
    <row r="112" spans="4:6" s="34" customFormat="1">
      <c r="D112" s="62"/>
      <c r="E112" s="62"/>
      <c r="F112" s="62"/>
    </row>
    <row r="113" spans="4:6" s="34" customFormat="1">
      <c r="D113" s="62"/>
      <c r="E113" s="62"/>
      <c r="F113" s="62"/>
    </row>
    <row r="114" spans="4:6" s="34" customFormat="1">
      <c r="D114" s="62"/>
      <c r="E114" s="62"/>
      <c r="F114" s="62"/>
    </row>
    <row r="115" spans="4:6" s="34" customFormat="1">
      <c r="D115" s="62"/>
      <c r="E115" s="62"/>
      <c r="F115" s="62"/>
    </row>
    <row r="116" spans="4:6" s="34" customFormat="1">
      <c r="D116" s="62"/>
      <c r="E116" s="62"/>
      <c r="F116" s="62"/>
    </row>
    <row r="117" spans="4:6" s="34" customFormat="1">
      <c r="D117" s="62"/>
      <c r="E117" s="62"/>
      <c r="F117" s="62"/>
    </row>
    <row r="118" spans="4:6" s="34" customFormat="1">
      <c r="D118" s="62"/>
      <c r="E118" s="62"/>
      <c r="F118" s="62"/>
    </row>
    <row r="119" spans="4:6" s="34" customFormat="1">
      <c r="D119" s="62"/>
      <c r="E119" s="62"/>
      <c r="F119" s="62"/>
    </row>
    <row r="120" spans="4:6" s="34" customFormat="1">
      <c r="D120" s="62"/>
      <c r="E120" s="62"/>
      <c r="F120" s="62"/>
    </row>
    <row r="121" spans="4:6" s="34" customFormat="1">
      <c r="D121" s="62"/>
      <c r="E121" s="62"/>
      <c r="F121" s="62"/>
    </row>
    <row r="122" spans="4:6" s="34" customFormat="1">
      <c r="D122" s="62"/>
      <c r="E122" s="62"/>
      <c r="F122" s="62"/>
    </row>
    <row r="123" spans="4:6" s="34" customFormat="1">
      <c r="D123" s="62"/>
      <c r="E123" s="62"/>
      <c r="F123" s="62"/>
    </row>
    <row r="124" spans="4:6" s="34" customFormat="1">
      <c r="D124" s="62"/>
      <c r="E124" s="62"/>
      <c r="F124" s="62"/>
    </row>
    <row r="125" spans="4:6" s="34" customFormat="1">
      <c r="D125" s="62"/>
      <c r="E125" s="62"/>
      <c r="F125" s="62"/>
    </row>
    <row r="126" spans="4:6" s="34" customFormat="1">
      <c r="D126" s="62"/>
      <c r="E126" s="62"/>
      <c r="F126" s="62"/>
    </row>
    <row r="127" spans="4:6" s="34" customFormat="1">
      <c r="D127" s="62"/>
      <c r="E127" s="62"/>
      <c r="F127" s="62"/>
    </row>
    <row r="128" spans="4:6" s="34" customFormat="1">
      <c r="D128" s="62"/>
      <c r="E128" s="62"/>
      <c r="F128" s="62"/>
    </row>
    <row r="129" spans="4:6" s="34" customFormat="1">
      <c r="D129" s="62"/>
      <c r="E129" s="62"/>
      <c r="F129" s="62"/>
    </row>
    <row r="130" spans="4:6" s="34" customFormat="1">
      <c r="D130" s="62"/>
      <c r="E130" s="62"/>
      <c r="F130" s="62"/>
    </row>
    <row r="131" spans="4:6" s="34" customFormat="1">
      <c r="D131" s="62"/>
      <c r="E131" s="62"/>
      <c r="F131" s="62"/>
    </row>
    <row r="132" spans="4:6" s="34" customFormat="1">
      <c r="D132" s="62"/>
      <c r="E132" s="62"/>
      <c r="F132" s="62"/>
    </row>
    <row r="133" spans="4:6" s="34" customFormat="1">
      <c r="D133" s="62"/>
      <c r="E133" s="62"/>
      <c r="F133" s="62"/>
    </row>
    <row r="134" spans="4:6" s="34" customFormat="1">
      <c r="D134" s="62"/>
      <c r="E134" s="62"/>
      <c r="F134" s="62"/>
    </row>
    <row r="135" spans="4:6" s="34" customFormat="1">
      <c r="D135" s="62"/>
      <c r="E135" s="62"/>
      <c r="F135" s="62"/>
    </row>
    <row r="136" spans="4:6" s="34" customFormat="1">
      <c r="D136" s="62"/>
      <c r="E136" s="62"/>
      <c r="F136" s="62"/>
    </row>
    <row r="137" spans="4:6" s="34" customFormat="1">
      <c r="D137" s="62"/>
      <c r="E137" s="62"/>
      <c r="F137" s="62"/>
    </row>
    <row r="138" spans="4:6" s="34" customFormat="1">
      <c r="D138" s="62"/>
      <c r="E138" s="62"/>
      <c r="F138" s="62"/>
    </row>
    <row r="139" spans="4:6" s="34" customFormat="1">
      <c r="D139" s="62"/>
      <c r="E139" s="62"/>
      <c r="F139" s="62"/>
    </row>
    <row r="140" spans="4:6" s="34" customFormat="1">
      <c r="D140" s="62"/>
      <c r="E140" s="62"/>
      <c r="F140" s="62"/>
    </row>
    <row r="141" spans="4:6" s="34" customFormat="1">
      <c r="D141" s="62"/>
      <c r="E141" s="62"/>
      <c r="F141" s="62"/>
    </row>
    <row r="142" spans="4:6" s="34" customFormat="1">
      <c r="D142" s="62"/>
      <c r="E142" s="62"/>
      <c r="F142" s="62"/>
    </row>
    <row r="143" spans="4:6" s="34" customFormat="1">
      <c r="D143" s="62"/>
      <c r="E143" s="62"/>
      <c r="F143" s="62"/>
    </row>
    <row r="144" spans="4:6" s="34" customFormat="1">
      <c r="D144" s="62"/>
      <c r="E144" s="62"/>
      <c r="F144" s="62"/>
    </row>
    <row r="145" spans="4:6" s="34" customFormat="1">
      <c r="D145" s="62"/>
      <c r="E145" s="62"/>
      <c r="F145" s="62"/>
    </row>
    <row r="146" spans="4:6" s="34" customFormat="1">
      <c r="D146" s="62"/>
      <c r="E146" s="62"/>
      <c r="F146" s="62"/>
    </row>
    <row r="147" spans="4:6" s="34" customFormat="1">
      <c r="D147" s="62"/>
      <c r="E147" s="62"/>
      <c r="F147" s="62"/>
    </row>
    <row r="148" spans="4:6" s="34" customFormat="1">
      <c r="D148" s="62"/>
      <c r="E148" s="62"/>
      <c r="F148" s="62"/>
    </row>
    <row r="149" spans="4:6" s="34" customFormat="1">
      <c r="D149" s="62"/>
      <c r="E149" s="62"/>
      <c r="F149" s="62"/>
    </row>
    <row r="150" spans="4:6" s="34" customFormat="1">
      <c r="D150" s="62"/>
      <c r="E150" s="62"/>
      <c r="F150" s="62"/>
    </row>
    <row r="151" spans="4:6" s="34" customFormat="1">
      <c r="D151" s="62"/>
      <c r="E151" s="62"/>
      <c r="F151" s="62"/>
    </row>
    <row r="152" spans="4:6" s="34" customFormat="1">
      <c r="D152" s="62"/>
      <c r="E152" s="62"/>
      <c r="F152" s="62"/>
    </row>
    <row r="153" spans="4:6" s="34" customFormat="1">
      <c r="D153" s="62"/>
      <c r="E153" s="62"/>
      <c r="F153" s="62"/>
    </row>
    <row r="154" spans="4:6" s="34" customFormat="1">
      <c r="D154" s="62"/>
      <c r="E154" s="62"/>
      <c r="F154" s="62"/>
    </row>
    <row r="155" spans="4:6" s="34" customFormat="1">
      <c r="D155" s="62"/>
      <c r="E155" s="62"/>
      <c r="F155" s="62"/>
    </row>
    <row r="156" spans="4:6" s="34" customFormat="1">
      <c r="D156" s="62"/>
      <c r="E156" s="62"/>
      <c r="F156" s="62"/>
    </row>
    <row r="157" spans="4:6" s="34" customFormat="1">
      <c r="D157" s="62"/>
      <c r="E157" s="62"/>
      <c r="F157" s="62"/>
    </row>
    <row r="158" spans="4:6" s="34" customFormat="1">
      <c r="D158" s="62"/>
      <c r="E158" s="62"/>
      <c r="F158" s="62"/>
    </row>
    <row r="159" spans="4:6" s="34" customFormat="1">
      <c r="D159" s="62"/>
      <c r="E159" s="62"/>
      <c r="F159" s="62"/>
    </row>
    <row r="160" spans="4:6" s="34" customFormat="1">
      <c r="D160" s="62"/>
      <c r="E160" s="62"/>
      <c r="F160" s="62"/>
    </row>
    <row r="161" spans="4:6" s="34" customFormat="1">
      <c r="D161" s="62"/>
      <c r="E161" s="62"/>
      <c r="F161" s="62"/>
    </row>
    <row r="162" spans="4:6" s="34" customFormat="1">
      <c r="D162" s="62"/>
      <c r="E162" s="62"/>
      <c r="F162" s="62"/>
    </row>
    <row r="163" spans="4:6" s="34" customFormat="1">
      <c r="D163" s="62"/>
      <c r="E163" s="62"/>
      <c r="F163" s="62"/>
    </row>
    <row r="164" spans="4:6" s="34" customFormat="1">
      <c r="D164" s="62"/>
      <c r="E164" s="62"/>
      <c r="F164" s="62"/>
    </row>
    <row r="165" spans="4:6" s="34" customFormat="1">
      <c r="D165" s="62"/>
      <c r="E165" s="62"/>
      <c r="F165" s="62"/>
    </row>
    <row r="166" spans="4:6" s="34" customFormat="1">
      <c r="D166" s="62"/>
      <c r="E166" s="62"/>
      <c r="F166" s="62"/>
    </row>
    <row r="167" spans="4:6" s="34" customFormat="1">
      <c r="D167" s="62"/>
      <c r="E167" s="62"/>
      <c r="F167" s="62"/>
    </row>
    <row r="168" spans="4:6" s="34" customFormat="1">
      <c r="D168" s="62"/>
      <c r="E168" s="62"/>
      <c r="F168" s="62"/>
    </row>
    <row r="169" spans="4:6" s="34" customFormat="1">
      <c r="D169" s="62"/>
      <c r="E169" s="62"/>
      <c r="F169" s="62"/>
    </row>
    <row r="170" spans="4:6" s="34" customFormat="1">
      <c r="D170" s="62"/>
      <c r="E170" s="62"/>
      <c r="F170" s="62"/>
    </row>
    <row r="171" spans="4:6" s="34" customFormat="1">
      <c r="D171" s="62"/>
      <c r="E171" s="62"/>
      <c r="F171" s="62"/>
    </row>
    <row r="172" spans="4:6" s="34" customFormat="1">
      <c r="D172" s="62"/>
      <c r="E172" s="62"/>
      <c r="F172" s="62"/>
    </row>
    <row r="173" spans="4:6" s="34" customFormat="1">
      <c r="D173" s="62"/>
      <c r="E173" s="62"/>
      <c r="F173" s="62"/>
    </row>
    <row r="174" spans="4:6" s="34" customFormat="1">
      <c r="D174" s="62"/>
      <c r="E174" s="62"/>
      <c r="F174" s="62"/>
    </row>
    <row r="175" spans="4:6" s="34" customFormat="1">
      <c r="D175" s="62"/>
      <c r="E175" s="62"/>
      <c r="F175" s="62"/>
    </row>
    <row r="176" spans="4:6" s="34" customFormat="1">
      <c r="D176" s="62"/>
      <c r="E176" s="62"/>
      <c r="F176" s="62"/>
    </row>
    <row r="177" spans="4:6" s="34" customFormat="1">
      <c r="D177" s="62"/>
      <c r="E177" s="62"/>
      <c r="F177" s="62"/>
    </row>
    <row r="178" spans="4:6" s="34" customFormat="1">
      <c r="D178" s="62"/>
      <c r="E178" s="62"/>
      <c r="F178" s="62"/>
    </row>
    <row r="179" spans="4:6" s="34" customFormat="1">
      <c r="D179" s="62"/>
      <c r="E179" s="62"/>
      <c r="F179" s="62"/>
    </row>
    <row r="180" spans="4:6" s="34" customFormat="1">
      <c r="D180" s="62"/>
      <c r="E180" s="62"/>
      <c r="F180" s="62"/>
    </row>
    <row r="181" spans="4:6" s="34" customFormat="1">
      <c r="D181" s="62"/>
      <c r="E181" s="62"/>
      <c r="F181" s="62"/>
    </row>
    <row r="182" spans="4:6" s="34" customFormat="1">
      <c r="D182" s="62"/>
      <c r="E182" s="62"/>
      <c r="F182" s="62"/>
    </row>
    <row r="183" spans="4:6" s="34" customFormat="1">
      <c r="D183" s="62"/>
      <c r="E183" s="62"/>
      <c r="F183" s="62"/>
    </row>
    <row r="184" spans="4:6" s="34" customFormat="1">
      <c r="D184" s="62"/>
      <c r="E184" s="62"/>
      <c r="F184" s="62"/>
    </row>
    <row r="185" spans="4:6" s="34" customFormat="1">
      <c r="D185" s="62"/>
      <c r="E185" s="62"/>
      <c r="F185" s="62"/>
    </row>
    <row r="186" spans="4:6" s="34" customFormat="1">
      <c r="D186" s="62"/>
      <c r="E186" s="62"/>
      <c r="F186" s="62"/>
    </row>
    <row r="187" spans="4:6" s="34" customFormat="1">
      <c r="D187" s="62"/>
      <c r="E187" s="62"/>
      <c r="F187" s="62"/>
    </row>
    <row r="188" spans="4:6" s="34" customFormat="1">
      <c r="D188" s="62"/>
      <c r="E188" s="62"/>
      <c r="F188" s="62"/>
    </row>
    <row r="189" spans="4:6" s="34" customFormat="1">
      <c r="D189" s="62"/>
      <c r="E189" s="62"/>
      <c r="F189" s="62"/>
    </row>
    <row r="190" spans="4:6" s="34" customFormat="1">
      <c r="D190" s="62"/>
      <c r="E190" s="62"/>
      <c r="F190" s="62"/>
    </row>
    <row r="191" spans="4:6" s="34" customFormat="1">
      <c r="D191" s="62"/>
      <c r="E191" s="62"/>
      <c r="F191" s="62"/>
    </row>
    <row r="192" spans="4:6" s="34" customFormat="1">
      <c r="D192" s="62"/>
      <c r="E192" s="62"/>
      <c r="F192" s="62"/>
    </row>
    <row r="193" spans="4:6" s="34" customFormat="1">
      <c r="D193" s="62"/>
      <c r="E193" s="62"/>
      <c r="F193" s="62"/>
    </row>
    <row r="194" spans="4:6" s="34" customFormat="1">
      <c r="D194" s="62"/>
      <c r="E194" s="62"/>
      <c r="F194" s="62"/>
    </row>
    <row r="195" spans="4:6" s="34" customFormat="1">
      <c r="D195" s="62"/>
      <c r="E195" s="62"/>
      <c r="F195" s="62"/>
    </row>
    <row r="196" spans="4:6" s="34" customFormat="1">
      <c r="D196" s="62"/>
      <c r="E196" s="62"/>
      <c r="F196" s="62"/>
    </row>
    <row r="197" spans="4:6" s="34" customFormat="1">
      <c r="D197" s="62"/>
      <c r="E197" s="62"/>
      <c r="F197" s="62"/>
    </row>
    <row r="198" spans="4:6" s="34" customFormat="1">
      <c r="D198" s="62"/>
      <c r="E198" s="62"/>
      <c r="F198" s="62"/>
    </row>
    <row r="199" spans="4:6" s="34" customFormat="1">
      <c r="D199" s="62"/>
      <c r="E199" s="62"/>
      <c r="F199" s="62"/>
    </row>
    <row r="200" spans="4:6" s="34" customFormat="1">
      <c r="D200" s="62"/>
      <c r="E200" s="62"/>
      <c r="F200" s="62"/>
    </row>
    <row r="201" spans="4:6" s="34" customFormat="1">
      <c r="D201" s="62"/>
      <c r="E201" s="62"/>
      <c r="F201" s="62"/>
    </row>
    <row r="202" spans="4:6" s="34" customFormat="1">
      <c r="D202" s="62"/>
      <c r="E202" s="62"/>
      <c r="F202" s="62"/>
    </row>
    <row r="203" spans="4:6" s="34" customFormat="1">
      <c r="D203" s="62"/>
      <c r="E203" s="62"/>
      <c r="F203" s="62"/>
    </row>
    <row r="204" spans="4:6" s="34" customFormat="1">
      <c r="D204" s="62"/>
      <c r="E204" s="62"/>
      <c r="F204" s="62"/>
    </row>
    <row r="205" spans="4:6" s="34" customFormat="1">
      <c r="D205" s="62"/>
      <c r="E205" s="62"/>
      <c r="F205" s="62"/>
    </row>
    <row r="206" spans="4:6" s="34" customFormat="1">
      <c r="D206" s="62"/>
      <c r="E206" s="62"/>
      <c r="F206" s="62"/>
    </row>
    <row r="207" spans="4:6" s="34" customFormat="1">
      <c r="D207" s="62"/>
      <c r="E207" s="62"/>
      <c r="F207" s="62"/>
    </row>
    <row r="208" spans="4:6" s="34" customFormat="1">
      <c r="D208" s="62"/>
      <c r="E208" s="62"/>
      <c r="F208" s="62"/>
    </row>
    <row r="209" spans="4:6" s="34" customFormat="1">
      <c r="D209" s="62"/>
      <c r="E209" s="62"/>
      <c r="F209" s="62"/>
    </row>
    <row r="210" spans="4:6" s="34" customFormat="1">
      <c r="D210" s="62"/>
      <c r="E210" s="62"/>
      <c r="F210" s="62"/>
    </row>
    <row r="211" spans="4:6" s="34" customFormat="1">
      <c r="D211" s="62"/>
      <c r="E211" s="62"/>
      <c r="F211" s="62"/>
    </row>
    <row r="212" spans="4:6" s="34" customFormat="1">
      <c r="D212" s="62"/>
      <c r="E212" s="62"/>
      <c r="F212" s="62"/>
    </row>
    <row r="213" spans="4:6" s="34" customFormat="1">
      <c r="D213" s="62"/>
      <c r="E213" s="62"/>
      <c r="F213" s="62"/>
    </row>
    <row r="214" spans="4:6" s="34" customFormat="1">
      <c r="D214" s="62"/>
      <c r="E214" s="62"/>
      <c r="F214" s="62"/>
    </row>
    <row r="215" spans="4:6" s="34" customFormat="1">
      <c r="D215" s="62"/>
      <c r="E215" s="62"/>
      <c r="F215" s="62"/>
    </row>
    <row r="216" spans="4:6" s="34" customFormat="1">
      <c r="D216" s="62"/>
      <c r="E216" s="62"/>
      <c r="F216" s="62"/>
    </row>
    <row r="217" spans="4:6" s="34" customFormat="1">
      <c r="D217" s="62"/>
      <c r="E217" s="62"/>
      <c r="F217" s="62"/>
    </row>
    <row r="218" spans="4:6" s="34" customFormat="1">
      <c r="D218" s="62"/>
      <c r="E218" s="62"/>
      <c r="F218" s="62"/>
    </row>
    <row r="219" spans="4:6" s="34" customFormat="1">
      <c r="D219" s="62"/>
      <c r="E219" s="62"/>
      <c r="F219" s="62"/>
    </row>
    <row r="220" spans="4:6" s="34" customFormat="1">
      <c r="D220" s="62"/>
      <c r="E220" s="62"/>
      <c r="F220" s="62"/>
    </row>
    <row r="221" spans="4:6" s="34" customFormat="1">
      <c r="D221" s="62"/>
      <c r="E221" s="62"/>
      <c r="F221" s="62"/>
    </row>
    <row r="222" spans="4:6" s="34" customFormat="1">
      <c r="D222" s="62"/>
      <c r="E222" s="62"/>
      <c r="F222" s="62"/>
    </row>
    <row r="223" spans="4:6" s="34" customFormat="1">
      <c r="D223" s="62"/>
      <c r="E223" s="62"/>
      <c r="F223" s="62"/>
    </row>
    <row r="224" spans="4:6" s="34" customFormat="1">
      <c r="D224" s="62"/>
      <c r="E224" s="62"/>
      <c r="F224" s="62"/>
    </row>
    <row r="225" spans="4:6" s="34" customFormat="1">
      <c r="D225" s="62"/>
      <c r="E225" s="62"/>
      <c r="F225" s="62"/>
    </row>
    <row r="226" spans="4:6" s="34" customFormat="1">
      <c r="D226" s="62"/>
      <c r="E226" s="62"/>
      <c r="F226" s="62"/>
    </row>
    <row r="227" spans="4:6" s="34" customFormat="1">
      <c r="D227" s="62"/>
      <c r="E227" s="62"/>
      <c r="F227" s="62"/>
    </row>
    <row r="228" spans="4:6" s="34" customFormat="1">
      <c r="D228" s="62"/>
      <c r="E228" s="62"/>
      <c r="F228" s="62"/>
    </row>
    <row r="229" spans="4:6" s="34" customFormat="1">
      <c r="D229" s="62"/>
      <c r="E229" s="62"/>
      <c r="F229" s="62"/>
    </row>
    <row r="230" spans="4:6" s="34" customFormat="1">
      <c r="D230" s="62"/>
      <c r="E230" s="62"/>
      <c r="F230" s="62"/>
    </row>
    <row r="231" spans="4:6" s="34" customFormat="1">
      <c r="D231" s="62"/>
      <c r="E231" s="62"/>
      <c r="F231" s="62"/>
    </row>
    <row r="232" spans="4:6" s="34" customFormat="1">
      <c r="D232" s="62"/>
      <c r="E232" s="62"/>
      <c r="F232" s="62"/>
    </row>
    <row r="233" spans="4:6" s="34" customFormat="1">
      <c r="D233" s="62"/>
      <c r="E233" s="62"/>
      <c r="F233" s="62"/>
    </row>
    <row r="234" spans="4:6" s="34" customFormat="1">
      <c r="D234" s="62"/>
      <c r="E234" s="62"/>
      <c r="F234" s="62"/>
    </row>
    <row r="235" spans="4:6" s="34" customFormat="1">
      <c r="D235" s="62"/>
      <c r="E235" s="62"/>
      <c r="F235" s="62"/>
    </row>
    <row r="236" spans="4:6" s="34" customFormat="1">
      <c r="D236" s="62"/>
      <c r="E236" s="62"/>
      <c r="F236" s="62"/>
    </row>
    <row r="237" spans="4:6" s="34" customFormat="1">
      <c r="D237" s="62"/>
      <c r="E237" s="62"/>
      <c r="F237" s="62"/>
    </row>
    <row r="238" spans="4:6" s="34" customFormat="1">
      <c r="D238" s="62"/>
      <c r="E238" s="62"/>
      <c r="F238" s="62"/>
    </row>
    <row r="239" spans="4:6" s="34" customFormat="1">
      <c r="D239" s="62"/>
      <c r="E239" s="62"/>
      <c r="F239" s="62"/>
    </row>
    <row r="240" spans="4:6" s="34" customFormat="1">
      <c r="D240" s="62"/>
      <c r="E240" s="62"/>
      <c r="F240" s="62"/>
    </row>
    <row r="241" spans="4:6" s="34" customFormat="1">
      <c r="D241" s="62"/>
      <c r="E241" s="62"/>
      <c r="F241" s="62"/>
    </row>
    <row r="242" spans="4:6" s="34" customFormat="1">
      <c r="D242" s="62"/>
      <c r="E242" s="62"/>
      <c r="F242" s="62"/>
    </row>
    <row r="243" spans="4:6" s="34" customFormat="1">
      <c r="D243" s="62"/>
      <c r="E243" s="62"/>
      <c r="F243" s="62"/>
    </row>
    <row r="244" spans="4:6" s="34" customFormat="1">
      <c r="D244" s="62"/>
      <c r="E244" s="62"/>
      <c r="F244" s="62"/>
    </row>
    <row r="245" spans="4:6" s="34" customFormat="1">
      <c r="D245" s="62"/>
      <c r="E245" s="62"/>
      <c r="F245" s="62"/>
    </row>
    <row r="246" spans="4:6" s="34" customFormat="1">
      <c r="D246" s="62"/>
      <c r="E246" s="62"/>
      <c r="F246" s="62"/>
    </row>
    <row r="247" spans="4:6" s="34" customFormat="1">
      <c r="D247" s="62"/>
      <c r="E247" s="62"/>
      <c r="F247" s="62"/>
    </row>
    <row r="248" spans="4:6" s="34" customFormat="1">
      <c r="D248" s="62"/>
      <c r="E248" s="62"/>
      <c r="F248" s="62"/>
    </row>
    <row r="249" spans="4:6" s="34" customFormat="1">
      <c r="D249" s="62"/>
      <c r="E249" s="62"/>
      <c r="F249" s="62"/>
    </row>
    <row r="250" spans="4:6" s="34" customFormat="1">
      <c r="D250" s="62"/>
      <c r="E250" s="62"/>
      <c r="F250" s="62"/>
    </row>
    <row r="251" spans="4:6" s="34" customFormat="1">
      <c r="D251" s="62"/>
      <c r="E251" s="62"/>
      <c r="F251" s="62"/>
    </row>
    <row r="252" spans="4:6" s="34" customFormat="1">
      <c r="D252" s="62"/>
      <c r="E252" s="62"/>
      <c r="F252" s="62"/>
    </row>
    <row r="253" spans="4:6" s="34" customFormat="1">
      <c r="D253" s="62"/>
      <c r="E253" s="62"/>
      <c r="F253" s="62"/>
    </row>
    <row r="254" spans="4:6" s="34" customFormat="1">
      <c r="D254" s="62"/>
      <c r="E254" s="62"/>
      <c r="F254" s="62"/>
    </row>
    <row r="255" spans="4:6" s="34" customFormat="1">
      <c r="D255" s="62"/>
      <c r="E255" s="62"/>
      <c r="F255" s="62"/>
    </row>
    <row r="256" spans="4:6" s="34" customFormat="1">
      <c r="D256" s="62"/>
      <c r="E256" s="62"/>
      <c r="F256" s="62"/>
    </row>
    <row r="257" spans="4:6" s="34" customFormat="1">
      <c r="D257" s="62"/>
      <c r="E257" s="62"/>
      <c r="F257" s="62"/>
    </row>
    <row r="258" spans="4:6" s="34" customFormat="1">
      <c r="D258" s="62"/>
      <c r="E258" s="62"/>
      <c r="F258" s="62"/>
    </row>
    <row r="259" spans="4:6" s="34" customFormat="1">
      <c r="D259" s="62"/>
      <c r="E259" s="62"/>
      <c r="F259" s="62"/>
    </row>
    <row r="260" spans="4:6" s="34" customFormat="1">
      <c r="D260" s="62"/>
      <c r="E260" s="62"/>
      <c r="F260" s="62"/>
    </row>
    <row r="261" spans="4:6" s="34" customFormat="1">
      <c r="D261" s="62"/>
      <c r="E261" s="62"/>
      <c r="F261" s="62"/>
    </row>
    <row r="262" spans="4:6" s="34" customFormat="1">
      <c r="D262" s="62"/>
      <c r="E262" s="62"/>
      <c r="F262" s="62"/>
    </row>
    <row r="263" spans="4:6" s="34" customFormat="1">
      <c r="D263" s="62"/>
      <c r="E263" s="62"/>
      <c r="F263" s="62"/>
    </row>
    <row r="264" spans="4:6" s="34" customFormat="1">
      <c r="D264" s="62"/>
      <c r="E264" s="62"/>
      <c r="F264" s="62"/>
    </row>
    <row r="265" spans="4:6" s="34" customFormat="1">
      <c r="D265" s="62"/>
      <c r="E265" s="62"/>
      <c r="F265" s="62"/>
    </row>
    <row r="266" spans="4:6" s="34" customFormat="1">
      <c r="D266" s="62"/>
      <c r="E266" s="62"/>
      <c r="F266" s="62"/>
    </row>
    <row r="267" spans="4:6" s="34" customFormat="1">
      <c r="D267" s="62"/>
      <c r="E267" s="62"/>
      <c r="F267" s="62"/>
    </row>
    <row r="268" spans="4:6" s="34" customFormat="1">
      <c r="D268" s="62"/>
      <c r="E268" s="62"/>
      <c r="F268" s="62"/>
    </row>
    <row r="269" spans="4:6" s="34" customFormat="1">
      <c r="D269" s="62"/>
      <c r="E269" s="62"/>
      <c r="F269" s="62"/>
    </row>
    <row r="270" spans="4:6" s="34" customFormat="1">
      <c r="D270" s="62"/>
      <c r="E270" s="62"/>
      <c r="F270" s="62"/>
    </row>
    <row r="271" spans="4:6" s="34" customFormat="1">
      <c r="D271" s="62"/>
      <c r="E271" s="62"/>
      <c r="F271" s="62"/>
    </row>
    <row r="272" spans="4:6" s="34" customFormat="1">
      <c r="D272" s="62"/>
      <c r="E272" s="62"/>
      <c r="F272" s="62"/>
    </row>
    <row r="273" spans="4:6" s="34" customFormat="1">
      <c r="D273" s="62"/>
      <c r="E273" s="62"/>
      <c r="F273" s="62"/>
    </row>
    <row r="274" spans="4:6" s="34" customFormat="1">
      <c r="D274" s="62"/>
      <c r="E274" s="62"/>
      <c r="F274" s="62"/>
    </row>
    <row r="275" spans="4:6" s="34" customFormat="1">
      <c r="D275" s="62"/>
      <c r="E275" s="62"/>
      <c r="F275" s="62"/>
    </row>
    <row r="276" spans="4:6" s="34" customFormat="1">
      <c r="D276" s="62"/>
      <c r="E276" s="62"/>
      <c r="F276" s="62"/>
    </row>
    <row r="277" spans="4:6" s="34" customFormat="1">
      <c r="D277" s="62"/>
      <c r="E277" s="62"/>
      <c r="F277" s="62"/>
    </row>
    <row r="278" spans="4:6" s="34" customFormat="1">
      <c r="D278" s="62"/>
      <c r="E278" s="62"/>
      <c r="F278" s="62"/>
    </row>
    <row r="279" spans="4:6" s="34" customFormat="1">
      <c r="D279" s="62"/>
      <c r="E279" s="62"/>
      <c r="F279" s="62"/>
    </row>
    <row r="280" spans="4:6" s="34" customFormat="1">
      <c r="D280" s="62"/>
      <c r="E280" s="62"/>
      <c r="F280" s="62"/>
    </row>
    <row r="281" spans="4:6" s="34" customFormat="1">
      <c r="D281" s="62"/>
      <c r="E281" s="62"/>
      <c r="F281" s="62"/>
    </row>
    <row r="282" spans="4:6" s="34" customFormat="1">
      <c r="D282" s="62"/>
      <c r="E282" s="62"/>
      <c r="F282" s="62"/>
    </row>
    <row r="283" spans="4:6" s="34" customFormat="1">
      <c r="D283" s="62"/>
      <c r="E283" s="62"/>
      <c r="F283" s="62"/>
    </row>
    <row r="284" spans="4:6" s="34" customFormat="1">
      <c r="D284" s="62"/>
      <c r="E284" s="62"/>
      <c r="F284" s="62"/>
    </row>
    <row r="285" spans="4:6" s="34" customFormat="1">
      <c r="D285" s="62"/>
      <c r="E285" s="62"/>
      <c r="F285" s="62"/>
    </row>
    <row r="286" spans="4:6" s="34" customFormat="1">
      <c r="D286" s="62"/>
      <c r="E286" s="62"/>
      <c r="F286" s="62"/>
    </row>
    <row r="287" spans="4:6" s="34" customFormat="1">
      <c r="D287" s="62"/>
      <c r="E287" s="62"/>
      <c r="F287" s="62"/>
    </row>
    <row r="288" spans="4:6" s="34" customFormat="1">
      <c r="D288" s="62"/>
      <c r="E288" s="62"/>
      <c r="F288" s="62"/>
    </row>
    <row r="289" spans="4:6" s="34" customFormat="1">
      <c r="D289" s="62"/>
      <c r="E289" s="62"/>
      <c r="F289" s="62"/>
    </row>
    <row r="290" spans="4:6" s="34" customFormat="1">
      <c r="D290" s="62"/>
      <c r="E290" s="62"/>
      <c r="F290" s="62"/>
    </row>
    <row r="291" spans="4:6" s="34" customFormat="1">
      <c r="D291" s="62"/>
      <c r="E291" s="62"/>
      <c r="F291" s="62"/>
    </row>
    <row r="292" spans="4:6" s="34" customFormat="1">
      <c r="D292" s="62"/>
      <c r="E292" s="62"/>
      <c r="F292" s="62"/>
    </row>
    <row r="293" spans="4:6" s="34" customFormat="1">
      <c r="D293" s="62"/>
      <c r="E293" s="62"/>
      <c r="F293" s="62"/>
    </row>
    <row r="294" spans="4:6" s="34" customFormat="1">
      <c r="D294" s="62"/>
      <c r="E294" s="62"/>
      <c r="F294" s="62"/>
    </row>
    <row r="295" spans="4:6" s="34" customFormat="1">
      <c r="D295" s="62"/>
      <c r="E295" s="62"/>
      <c r="F295" s="62"/>
    </row>
    <row r="296" spans="4:6" s="34" customFormat="1">
      <c r="D296" s="62"/>
      <c r="E296" s="62"/>
      <c r="F296" s="62"/>
    </row>
    <row r="297" spans="4:6" s="34" customFormat="1">
      <c r="D297" s="62"/>
      <c r="E297" s="62"/>
      <c r="F297" s="62"/>
    </row>
    <row r="298" spans="4:6" s="34" customFormat="1">
      <c r="D298" s="62"/>
      <c r="E298" s="62"/>
      <c r="F298" s="62"/>
    </row>
    <row r="299" spans="4:6" s="34" customFormat="1">
      <c r="D299" s="62"/>
      <c r="E299" s="62"/>
      <c r="F299" s="62"/>
    </row>
    <row r="300" spans="4:6" s="34" customFormat="1">
      <c r="D300" s="62"/>
      <c r="E300" s="62"/>
      <c r="F300" s="62"/>
    </row>
    <row r="301" spans="4:6" s="34" customFormat="1">
      <c r="D301" s="62"/>
      <c r="E301" s="62"/>
      <c r="F301" s="62"/>
    </row>
    <row r="302" spans="4:6" s="34" customFormat="1">
      <c r="D302" s="62"/>
      <c r="E302" s="62"/>
      <c r="F302" s="62"/>
    </row>
    <row r="303" spans="4:6" s="34" customFormat="1">
      <c r="D303" s="62"/>
      <c r="E303" s="62"/>
      <c r="F303" s="62"/>
    </row>
    <row r="304" spans="4:6" s="34" customFormat="1">
      <c r="D304" s="62"/>
      <c r="E304" s="62"/>
      <c r="F304" s="62"/>
    </row>
    <row r="305" spans="4:6" s="34" customFormat="1">
      <c r="D305" s="62"/>
      <c r="E305" s="62"/>
      <c r="F305" s="62"/>
    </row>
    <row r="306" spans="4:6" s="34" customFormat="1">
      <c r="D306" s="62"/>
      <c r="E306" s="62"/>
      <c r="F306" s="62"/>
    </row>
    <row r="307" spans="4:6" s="34" customFormat="1">
      <c r="D307" s="62"/>
      <c r="E307" s="62"/>
      <c r="F307" s="62"/>
    </row>
    <row r="308" spans="4:6" s="34" customFormat="1">
      <c r="D308" s="62"/>
      <c r="E308" s="62"/>
      <c r="F308" s="62"/>
    </row>
    <row r="309" spans="4:6" s="34" customFormat="1">
      <c r="D309" s="62"/>
      <c r="E309" s="62"/>
      <c r="F309" s="62"/>
    </row>
    <row r="310" spans="4:6" s="34" customFormat="1">
      <c r="D310" s="62"/>
      <c r="E310" s="62"/>
      <c r="F310" s="62"/>
    </row>
    <row r="311" spans="4:6" s="34" customFormat="1">
      <c r="D311" s="62"/>
      <c r="E311" s="62"/>
      <c r="F311" s="62"/>
    </row>
    <row r="312" spans="4:6" s="34" customFormat="1">
      <c r="D312" s="62"/>
      <c r="E312" s="62"/>
      <c r="F312" s="62"/>
    </row>
    <row r="313" spans="4:6" s="34" customFormat="1">
      <c r="D313" s="62"/>
      <c r="E313" s="62"/>
      <c r="F313" s="62"/>
    </row>
    <row r="314" spans="4:6" s="34" customFormat="1">
      <c r="D314" s="62"/>
      <c r="E314" s="62"/>
      <c r="F314" s="62"/>
    </row>
    <row r="315" spans="4:6" s="34" customFormat="1">
      <c r="D315" s="62"/>
      <c r="E315" s="62"/>
      <c r="F315" s="62"/>
    </row>
    <row r="316" spans="4:6" s="34" customFormat="1">
      <c r="D316" s="62"/>
      <c r="E316" s="62"/>
      <c r="F316" s="62"/>
    </row>
    <row r="317" spans="4:6" s="34" customFormat="1">
      <c r="D317" s="62"/>
      <c r="E317" s="62"/>
      <c r="F317" s="62"/>
    </row>
    <row r="318" spans="4:6" s="34" customFormat="1">
      <c r="D318" s="62"/>
      <c r="E318" s="62"/>
      <c r="F318" s="62"/>
    </row>
    <row r="319" spans="4:6" s="34" customFormat="1">
      <c r="D319" s="62"/>
      <c r="E319" s="62"/>
      <c r="F319" s="62"/>
    </row>
    <row r="320" spans="4:6" s="34" customFormat="1">
      <c r="D320" s="62"/>
      <c r="E320" s="62"/>
      <c r="F320" s="62"/>
    </row>
    <row r="321" spans="4:6" s="34" customFormat="1">
      <c r="D321" s="62"/>
      <c r="E321" s="62"/>
      <c r="F321" s="62"/>
    </row>
    <row r="322" spans="4:6" s="34" customFormat="1">
      <c r="D322" s="62"/>
      <c r="E322" s="62"/>
      <c r="F322" s="62"/>
    </row>
    <row r="323" spans="4:6" s="34" customFormat="1">
      <c r="D323" s="62"/>
      <c r="E323" s="62"/>
      <c r="F323" s="62"/>
    </row>
    <row r="324" spans="4:6" s="34" customFormat="1">
      <c r="D324" s="62"/>
      <c r="E324" s="62"/>
      <c r="F324" s="62"/>
    </row>
    <row r="325" spans="4:6" s="34" customFormat="1">
      <c r="D325" s="62"/>
      <c r="E325" s="62"/>
      <c r="F325" s="62"/>
    </row>
    <row r="326" spans="4:6" s="34" customFormat="1">
      <c r="D326" s="62"/>
      <c r="E326" s="62"/>
      <c r="F326" s="62"/>
    </row>
    <row r="327" spans="4:6" s="34" customFormat="1">
      <c r="D327" s="62"/>
      <c r="E327" s="62"/>
      <c r="F327" s="62"/>
    </row>
    <row r="328" spans="4:6" s="34" customFormat="1">
      <c r="D328" s="62"/>
      <c r="E328" s="62"/>
      <c r="F328" s="62"/>
    </row>
    <row r="329" spans="4:6" s="34" customFormat="1">
      <c r="D329" s="62"/>
      <c r="E329" s="62"/>
      <c r="F329" s="62"/>
    </row>
    <row r="330" spans="4:6" s="34" customFormat="1">
      <c r="D330" s="62"/>
      <c r="E330" s="62"/>
      <c r="F330" s="62"/>
    </row>
    <row r="331" spans="4:6" s="34" customFormat="1">
      <c r="D331" s="62"/>
      <c r="E331" s="62"/>
      <c r="F331" s="62"/>
    </row>
    <row r="332" spans="4:6" s="34" customFormat="1">
      <c r="D332" s="62"/>
      <c r="E332" s="62"/>
      <c r="F332" s="62"/>
    </row>
    <row r="333" spans="4:6" s="34" customFormat="1">
      <c r="D333" s="62"/>
      <c r="E333" s="62"/>
      <c r="F333" s="62"/>
    </row>
    <row r="334" spans="4:6" s="34" customFormat="1">
      <c r="D334" s="62"/>
      <c r="E334" s="62"/>
      <c r="F334" s="62"/>
    </row>
    <row r="335" spans="4:6" s="34" customFormat="1">
      <c r="D335" s="62"/>
      <c r="E335" s="62"/>
      <c r="F335" s="62"/>
    </row>
    <row r="336" spans="4:6" s="34" customFormat="1">
      <c r="D336" s="62"/>
      <c r="E336" s="62"/>
      <c r="F336" s="62"/>
    </row>
    <row r="337" spans="4:6" s="34" customFormat="1">
      <c r="D337" s="62"/>
      <c r="E337" s="62"/>
      <c r="F337" s="62"/>
    </row>
    <row r="338" spans="4:6" s="34" customFormat="1">
      <c r="D338" s="62"/>
      <c r="E338" s="62"/>
      <c r="F338" s="62"/>
    </row>
    <row r="339" spans="4:6" s="34" customFormat="1">
      <c r="D339" s="62"/>
      <c r="E339" s="62"/>
      <c r="F339" s="62"/>
    </row>
    <row r="340" spans="4:6" s="34" customFormat="1">
      <c r="D340" s="62"/>
      <c r="E340" s="62"/>
      <c r="F340" s="62"/>
    </row>
    <row r="341" spans="4:6" s="34" customFormat="1">
      <c r="D341" s="62"/>
      <c r="E341" s="62"/>
      <c r="F341" s="62"/>
    </row>
    <row r="342" spans="4:6" s="34" customFormat="1">
      <c r="D342" s="62"/>
      <c r="E342" s="62"/>
      <c r="F342" s="62"/>
    </row>
    <row r="343" spans="4:6" s="34" customFormat="1">
      <c r="D343" s="62"/>
      <c r="E343" s="62"/>
      <c r="F343" s="62"/>
    </row>
    <row r="344" spans="4:6" s="34" customFormat="1">
      <c r="D344" s="62"/>
      <c r="E344" s="62"/>
      <c r="F344" s="62"/>
    </row>
    <row r="345" spans="4:6" s="34" customFormat="1">
      <c r="D345" s="62"/>
      <c r="E345" s="62"/>
      <c r="F345" s="62"/>
    </row>
    <row r="346" spans="4:6" s="34" customFormat="1">
      <c r="D346" s="62"/>
      <c r="E346" s="62"/>
      <c r="F346" s="62"/>
    </row>
    <row r="347" spans="4:6" s="34" customFormat="1">
      <c r="D347" s="62"/>
      <c r="E347" s="62"/>
      <c r="F347" s="62"/>
    </row>
    <row r="348" spans="4:6" s="34" customFormat="1">
      <c r="D348" s="62"/>
      <c r="E348" s="62"/>
      <c r="F348" s="62"/>
    </row>
    <row r="349" spans="4:6" s="34" customFormat="1">
      <c r="D349" s="62"/>
      <c r="E349" s="62"/>
      <c r="F349" s="62"/>
    </row>
    <row r="350" spans="4:6" s="34" customFormat="1">
      <c r="D350" s="62"/>
      <c r="E350" s="62"/>
      <c r="F350" s="62"/>
    </row>
    <row r="351" spans="4:6" s="34" customFormat="1">
      <c r="D351" s="62"/>
      <c r="E351" s="62"/>
      <c r="F351" s="62"/>
    </row>
    <row r="352" spans="4:6" s="34" customFormat="1">
      <c r="D352" s="62"/>
      <c r="E352" s="62"/>
      <c r="F352" s="62"/>
    </row>
    <row r="353" spans="4:6" s="34" customFormat="1">
      <c r="D353" s="62"/>
      <c r="E353" s="62"/>
      <c r="F353" s="62"/>
    </row>
    <row r="354" spans="4:6" s="34" customFormat="1">
      <c r="D354" s="62"/>
      <c r="E354" s="62"/>
      <c r="F354" s="62"/>
    </row>
    <row r="355" spans="4:6" s="34" customFormat="1">
      <c r="D355" s="62"/>
      <c r="E355" s="62"/>
      <c r="F355" s="62"/>
    </row>
    <row r="356" spans="4:6" s="34" customFormat="1">
      <c r="D356" s="62"/>
      <c r="E356" s="62"/>
      <c r="F356" s="62"/>
    </row>
    <row r="357" spans="4:6" s="34" customFormat="1">
      <c r="D357" s="62"/>
      <c r="E357" s="62"/>
      <c r="F357" s="62"/>
    </row>
    <row r="358" spans="4:6" s="34" customFormat="1">
      <c r="D358" s="62"/>
      <c r="E358" s="62"/>
      <c r="F358" s="62"/>
    </row>
    <row r="359" spans="4:6" s="34" customFormat="1">
      <c r="D359" s="62"/>
      <c r="E359" s="62"/>
      <c r="F359" s="62"/>
    </row>
    <row r="360" spans="4:6" s="34" customFormat="1">
      <c r="D360" s="62"/>
      <c r="E360" s="62"/>
      <c r="F360" s="62"/>
    </row>
    <row r="361" spans="4:6" s="34" customFormat="1">
      <c r="D361" s="62"/>
      <c r="E361" s="62"/>
      <c r="F361" s="62"/>
    </row>
    <row r="362" spans="4:6" s="34" customFormat="1">
      <c r="D362" s="62"/>
      <c r="E362" s="62"/>
      <c r="F362" s="62"/>
    </row>
    <row r="363" spans="4:6" s="34" customFormat="1">
      <c r="D363" s="62"/>
      <c r="E363" s="62"/>
      <c r="F363" s="62"/>
    </row>
    <row r="364" spans="4:6" s="34" customFormat="1">
      <c r="D364" s="62"/>
      <c r="E364" s="62"/>
      <c r="F364" s="62"/>
    </row>
    <row r="365" spans="4:6" s="34" customFormat="1">
      <c r="D365" s="62"/>
      <c r="E365" s="62"/>
      <c r="F365" s="62"/>
    </row>
    <row r="366" spans="4:6" s="34" customFormat="1">
      <c r="D366" s="62"/>
      <c r="E366" s="62"/>
      <c r="F366" s="62"/>
    </row>
    <row r="367" spans="4:6" s="34" customFormat="1">
      <c r="D367" s="62"/>
      <c r="E367" s="62"/>
      <c r="F367" s="62"/>
    </row>
    <row r="368" spans="4:6" s="34" customFormat="1">
      <c r="D368" s="62"/>
      <c r="E368" s="62"/>
      <c r="F368" s="62"/>
    </row>
    <row r="369" spans="4:6" s="34" customFormat="1">
      <c r="D369" s="62"/>
      <c r="E369" s="62"/>
      <c r="F369" s="62"/>
    </row>
    <row r="370" spans="4:6" s="34" customFormat="1">
      <c r="D370" s="62"/>
      <c r="E370" s="62"/>
      <c r="F370" s="62"/>
    </row>
    <row r="371" spans="4:6" s="34" customFormat="1">
      <c r="D371" s="62"/>
      <c r="E371" s="62"/>
      <c r="F371" s="62"/>
    </row>
    <row r="372" spans="4:6" s="34" customFormat="1">
      <c r="D372" s="62"/>
      <c r="E372" s="62"/>
      <c r="F372" s="62"/>
    </row>
    <row r="373" spans="4:6" s="34" customFormat="1">
      <c r="D373" s="62"/>
      <c r="E373" s="62"/>
      <c r="F373" s="62"/>
    </row>
    <row r="374" spans="4:6" s="34" customFormat="1">
      <c r="D374" s="62"/>
      <c r="E374" s="62"/>
      <c r="F374" s="62"/>
    </row>
    <row r="375" spans="4:6" s="34" customFormat="1">
      <c r="D375" s="62"/>
      <c r="E375" s="62"/>
      <c r="F375" s="62"/>
    </row>
    <row r="376" spans="4:6" s="34" customFormat="1">
      <c r="D376" s="62"/>
      <c r="E376" s="62"/>
      <c r="F376" s="62"/>
    </row>
    <row r="377" spans="4:6" s="34" customFormat="1">
      <c r="D377" s="62"/>
      <c r="E377" s="62"/>
      <c r="F377" s="62"/>
    </row>
    <row r="378" spans="4:6" s="34" customFormat="1">
      <c r="D378" s="62"/>
      <c r="E378" s="62"/>
      <c r="F378" s="62"/>
    </row>
    <row r="379" spans="4:6" s="34" customFormat="1">
      <c r="D379" s="62"/>
      <c r="E379" s="62"/>
      <c r="F379" s="62"/>
    </row>
    <row r="380" spans="4:6" s="34" customFormat="1">
      <c r="D380" s="62"/>
      <c r="E380" s="62"/>
      <c r="F380" s="62"/>
    </row>
    <row r="381" spans="4:6" s="34" customFormat="1">
      <c r="D381" s="62"/>
      <c r="E381" s="62"/>
      <c r="F381" s="62"/>
    </row>
    <row r="382" spans="4:6" s="34" customFormat="1">
      <c r="D382" s="62"/>
      <c r="E382" s="62"/>
      <c r="F382" s="62"/>
    </row>
    <row r="383" spans="4:6" s="34" customFormat="1">
      <c r="D383" s="62"/>
      <c r="E383" s="62"/>
      <c r="F383" s="62"/>
    </row>
    <row r="384" spans="4:6" s="34" customFormat="1">
      <c r="D384" s="62"/>
      <c r="E384" s="62"/>
      <c r="F384" s="62"/>
    </row>
    <row r="385" spans="4:6" s="34" customFormat="1">
      <c r="D385" s="62"/>
      <c r="E385" s="62"/>
      <c r="F385" s="62"/>
    </row>
    <row r="386" spans="4:6" s="34" customFormat="1">
      <c r="D386" s="62"/>
      <c r="E386" s="62"/>
      <c r="F386" s="62"/>
    </row>
    <row r="387" spans="4:6" s="34" customFormat="1">
      <c r="D387" s="62"/>
      <c r="E387" s="62"/>
      <c r="F387" s="62"/>
    </row>
    <row r="388" spans="4:6" s="34" customFormat="1">
      <c r="D388" s="62"/>
      <c r="E388" s="62"/>
      <c r="F388" s="62"/>
    </row>
    <row r="389" spans="4:6" s="34" customFormat="1">
      <c r="D389" s="62"/>
      <c r="E389" s="62"/>
      <c r="F389" s="62"/>
    </row>
    <row r="390" spans="4:6" s="34" customFormat="1">
      <c r="D390" s="62"/>
      <c r="E390" s="62"/>
      <c r="F390" s="62"/>
    </row>
    <row r="391" spans="4:6" s="34" customFormat="1">
      <c r="D391" s="62"/>
      <c r="E391" s="62"/>
      <c r="F391" s="62"/>
    </row>
    <row r="392" spans="4:6" s="34" customFormat="1">
      <c r="D392" s="62"/>
      <c r="E392" s="62"/>
      <c r="F392" s="62"/>
    </row>
    <row r="393" spans="4:6" s="34" customFormat="1">
      <c r="D393" s="62"/>
      <c r="E393" s="62"/>
      <c r="F393" s="62"/>
    </row>
    <row r="394" spans="4:6" s="34" customFormat="1">
      <c r="D394" s="62"/>
      <c r="E394" s="62"/>
      <c r="F394" s="62"/>
    </row>
    <row r="395" spans="4:6" s="34" customFormat="1">
      <c r="D395" s="62"/>
      <c r="E395" s="62"/>
      <c r="F395" s="62"/>
    </row>
    <row r="396" spans="4:6" s="34" customFormat="1">
      <c r="D396" s="62"/>
      <c r="E396" s="62"/>
      <c r="F396" s="62"/>
    </row>
    <row r="397" spans="4:6" s="34" customFormat="1">
      <c r="D397" s="62"/>
      <c r="E397" s="62"/>
      <c r="F397" s="62"/>
    </row>
    <row r="398" spans="4:6" s="34" customFormat="1">
      <c r="D398" s="62"/>
      <c r="E398" s="62"/>
      <c r="F398" s="62"/>
    </row>
    <row r="399" spans="4:6" s="34" customFormat="1">
      <c r="D399" s="62"/>
      <c r="E399" s="62"/>
      <c r="F399" s="62"/>
    </row>
    <row r="400" spans="4:6" s="34" customFormat="1">
      <c r="D400" s="62"/>
      <c r="E400" s="62"/>
      <c r="F400" s="62"/>
    </row>
    <row r="401" spans="4:6" s="34" customFormat="1">
      <c r="D401" s="62"/>
      <c r="E401" s="62"/>
      <c r="F401" s="62"/>
    </row>
    <row r="402" spans="4:6" s="34" customFormat="1">
      <c r="D402" s="62"/>
      <c r="E402" s="62"/>
      <c r="F402" s="62"/>
    </row>
    <row r="403" spans="4:6" s="34" customFormat="1">
      <c r="D403" s="62"/>
      <c r="E403" s="62"/>
      <c r="F403" s="62"/>
    </row>
    <row r="404" spans="4:6" s="34" customFormat="1">
      <c r="D404" s="62"/>
      <c r="E404" s="62"/>
      <c r="F404" s="62"/>
    </row>
    <row r="405" spans="4:6" s="34" customFormat="1">
      <c r="D405" s="62"/>
      <c r="E405" s="62"/>
      <c r="F405" s="62"/>
    </row>
    <row r="406" spans="4:6" s="34" customFormat="1">
      <c r="D406" s="62"/>
      <c r="E406" s="62"/>
      <c r="F406" s="62"/>
    </row>
    <row r="407" spans="4:6" s="34" customFormat="1">
      <c r="D407" s="62"/>
      <c r="E407" s="62"/>
      <c r="F407" s="62"/>
    </row>
    <row r="408" spans="4:6" s="34" customFormat="1">
      <c r="D408" s="62"/>
      <c r="E408" s="62"/>
      <c r="F408" s="62"/>
    </row>
    <row r="409" spans="4:6" s="34" customFormat="1">
      <c r="D409" s="62"/>
      <c r="E409" s="62"/>
      <c r="F409" s="62"/>
    </row>
    <row r="410" spans="4:6" s="34" customFormat="1">
      <c r="D410" s="62"/>
      <c r="E410" s="62"/>
      <c r="F410" s="62"/>
    </row>
    <row r="411" spans="4:6" s="34" customFormat="1">
      <c r="D411" s="62"/>
      <c r="E411" s="62"/>
      <c r="F411" s="62"/>
    </row>
    <row r="412" spans="4:6" s="34" customFormat="1">
      <c r="D412" s="62"/>
      <c r="E412" s="62"/>
      <c r="F412" s="62"/>
    </row>
    <row r="413" spans="4:6" s="34" customFormat="1">
      <c r="D413" s="62"/>
      <c r="E413" s="62"/>
      <c r="F413" s="62"/>
    </row>
    <row r="414" spans="4:6" s="34" customFormat="1">
      <c r="D414" s="62"/>
      <c r="E414" s="62"/>
      <c r="F414" s="62"/>
    </row>
    <row r="415" spans="4:6" s="34" customFormat="1">
      <c r="D415" s="62"/>
      <c r="E415" s="62"/>
      <c r="F415" s="62"/>
    </row>
    <row r="416" spans="4:6" s="34" customFormat="1">
      <c r="D416" s="62"/>
      <c r="E416" s="62"/>
      <c r="F416" s="62"/>
    </row>
    <row r="417" spans="4:6" s="34" customFormat="1">
      <c r="D417" s="62"/>
      <c r="E417" s="62"/>
      <c r="F417" s="62"/>
    </row>
    <row r="418" spans="4:6" s="34" customFormat="1">
      <c r="D418" s="62"/>
      <c r="E418" s="62"/>
      <c r="F418" s="62"/>
    </row>
    <row r="419" spans="4:6" s="34" customFormat="1">
      <c r="D419" s="62"/>
      <c r="E419" s="62"/>
      <c r="F419" s="62"/>
    </row>
    <row r="420" spans="4:6" s="34" customFormat="1">
      <c r="D420" s="62"/>
      <c r="E420" s="62"/>
      <c r="F420" s="62"/>
    </row>
    <row r="421" spans="4:6" s="34" customFormat="1">
      <c r="D421" s="62"/>
      <c r="E421" s="62"/>
      <c r="F421" s="62"/>
    </row>
    <row r="422" spans="4:6" s="34" customFormat="1">
      <c r="D422" s="62"/>
      <c r="E422" s="62"/>
      <c r="F422" s="62"/>
    </row>
    <row r="423" spans="4:6" s="34" customFormat="1">
      <c r="D423" s="62"/>
      <c r="E423" s="62"/>
      <c r="F423" s="62"/>
    </row>
    <row r="424" spans="4:6" s="34" customFormat="1">
      <c r="D424" s="62"/>
      <c r="E424" s="62"/>
      <c r="F424" s="62"/>
    </row>
    <row r="425" spans="4:6" s="34" customFormat="1">
      <c r="D425" s="62"/>
      <c r="E425" s="62"/>
      <c r="F425" s="62"/>
    </row>
    <row r="426" spans="4:6" s="34" customFormat="1">
      <c r="D426" s="62"/>
      <c r="E426" s="62"/>
      <c r="F426" s="62"/>
    </row>
    <row r="427" spans="4:6" s="34" customFormat="1">
      <c r="D427" s="62"/>
      <c r="E427" s="62"/>
      <c r="F427" s="62"/>
    </row>
    <row r="428" spans="4:6" s="34" customFormat="1">
      <c r="D428" s="62"/>
      <c r="E428" s="62"/>
      <c r="F428" s="62"/>
    </row>
    <row r="429" spans="4:6" s="34" customFormat="1">
      <c r="D429" s="62"/>
      <c r="E429" s="62"/>
      <c r="F429" s="62"/>
    </row>
    <row r="430" spans="4:6" s="34" customFormat="1">
      <c r="D430" s="62"/>
      <c r="E430" s="62"/>
      <c r="F430" s="62"/>
    </row>
    <row r="431" spans="4:6" s="34" customFormat="1">
      <c r="D431" s="62"/>
      <c r="E431" s="62"/>
      <c r="F431" s="62"/>
    </row>
    <row r="432" spans="4:6" s="34" customFormat="1">
      <c r="D432" s="62"/>
      <c r="E432" s="62"/>
      <c r="F432" s="62"/>
    </row>
    <row r="433" spans="4:6" s="34" customFormat="1">
      <c r="D433" s="62"/>
      <c r="E433" s="62"/>
      <c r="F433" s="62"/>
    </row>
    <row r="434" spans="4:6" s="34" customFormat="1">
      <c r="D434" s="62"/>
      <c r="E434" s="62"/>
      <c r="F434" s="62"/>
    </row>
    <row r="435" spans="4:6" s="34" customFormat="1">
      <c r="D435" s="62"/>
      <c r="E435" s="62"/>
      <c r="F435" s="62"/>
    </row>
    <row r="436" spans="4:6" s="34" customFormat="1">
      <c r="D436" s="62"/>
      <c r="E436" s="62"/>
      <c r="F436" s="62"/>
    </row>
    <row r="437" spans="4:6" s="34" customFormat="1">
      <c r="D437" s="62"/>
      <c r="E437" s="62"/>
      <c r="F437" s="62"/>
    </row>
    <row r="438" spans="4:6" s="34" customFormat="1">
      <c r="D438" s="62"/>
      <c r="E438" s="62"/>
      <c r="F438" s="62"/>
    </row>
    <row r="439" spans="4:6" s="34" customFormat="1">
      <c r="D439" s="62"/>
      <c r="E439" s="62"/>
      <c r="F439" s="62"/>
    </row>
    <row r="440" spans="4:6" s="34" customFormat="1">
      <c r="D440" s="62"/>
      <c r="E440" s="62"/>
      <c r="F440" s="62"/>
    </row>
    <row r="441" spans="4:6" s="34" customFormat="1">
      <c r="D441" s="62"/>
      <c r="E441" s="62"/>
      <c r="F441" s="62"/>
    </row>
    <row r="442" spans="4:6" s="34" customFormat="1">
      <c r="D442" s="62"/>
      <c r="E442" s="62"/>
      <c r="F442" s="62"/>
    </row>
    <row r="443" spans="4:6" s="34" customFormat="1">
      <c r="D443" s="62"/>
      <c r="E443" s="62"/>
      <c r="F443" s="62"/>
    </row>
    <row r="444" spans="4:6" s="34" customFormat="1">
      <c r="D444" s="62"/>
      <c r="E444" s="62"/>
      <c r="F444" s="62"/>
    </row>
    <row r="445" spans="4:6" s="34" customFormat="1">
      <c r="D445" s="62"/>
      <c r="E445" s="62"/>
      <c r="F445" s="62"/>
    </row>
    <row r="446" spans="4:6" s="34" customFormat="1">
      <c r="D446" s="62"/>
      <c r="E446" s="62"/>
      <c r="F446" s="62"/>
    </row>
    <row r="447" spans="4:6" s="34" customFormat="1">
      <c r="D447" s="62"/>
      <c r="E447" s="62"/>
      <c r="F447" s="62"/>
    </row>
    <row r="448" spans="4:6" s="34" customFormat="1">
      <c r="D448" s="62"/>
      <c r="E448" s="62"/>
      <c r="F448" s="62"/>
    </row>
    <row r="449" spans="4:6" s="34" customFormat="1">
      <c r="D449" s="62"/>
      <c r="E449" s="62"/>
      <c r="F449" s="62"/>
    </row>
    <row r="450" spans="4:6" s="34" customFormat="1">
      <c r="D450" s="62"/>
      <c r="E450" s="62"/>
      <c r="F450" s="62"/>
    </row>
    <row r="451" spans="4:6" s="34" customFormat="1">
      <c r="D451" s="62"/>
      <c r="E451" s="62"/>
      <c r="F451" s="62"/>
    </row>
    <row r="452" spans="4:6" s="34" customFormat="1">
      <c r="D452" s="62"/>
      <c r="E452" s="62"/>
      <c r="F452" s="62"/>
    </row>
    <row r="453" spans="4:6" s="34" customFormat="1">
      <c r="D453" s="62"/>
      <c r="E453" s="62"/>
      <c r="F453" s="62"/>
    </row>
    <row r="454" spans="4:6" s="34" customFormat="1">
      <c r="D454" s="62"/>
      <c r="E454" s="62"/>
      <c r="F454" s="62"/>
    </row>
    <row r="455" spans="4:6" s="34" customFormat="1">
      <c r="D455" s="62"/>
      <c r="E455" s="62"/>
      <c r="F455" s="62"/>
    </row>
    <row r="456" spans="4:6" s="34" customFormat="1">
      <c r="D456" s="62"/>
      <c r="E456" s="62"/>
      <c r="F456" s="62"/>
    </row>
    <row r="457" spans="4:6" s="34" customFormat="1">
      <c r="D457" s="62"/>
      <c r="E457" s="62"/>
      <c r="F457" s="62"/>
    </row>
    <row r="458" spans="4:6" s="34" customFormat="1">
      <c r="D458" s="62"/>
      <c r="E458" s="62"/>
      <c r="F458" s="62"/>
    </row>
    <row r="459" spans="4:6" s="34" customFormat="1">
      <c r="D459" s="62"/>
      <c r="E459" s="62"/>
      <c r="F459" s="62"/>
    </row>
    <row r="460" spans="4:6" s="34" customFormat="1">
      <c r="D460" s="62"/>
      <c r="E460" s="62"/>
      <c r="F460" s="62"/>
    </row>
    <row r="461" spans="4:6" s="34" customFormat="1">
      <c r="D461" s="62"/>
      <c r="E461" s="62"/>
      <c r="F461" s="62"/>
    </row>
    <row r="462" spans="4:6" s="34" customFormat="1">
      <c r="D462" s="62"/>
      <c r="E462" s="62"/>
      <c r="F462" s="62"/>
    </row>
    <row r="463" spans="4:6" s="34" customFormat="1">
      <c r="D463" s="62"/>
      <c r="E463" s="62"/>
      <c r="F463" s="62"/>
    </row>
    <row r="464" spans="4:6" s="34" customFormat="1">
      <c r="D464" s="62"/>
      <c r="E464" s="62"/>
      <c r="F464" s="62"/>
    </row>
    <row r="465" spans="4:6" s="34" customFormat="1">
      <c r="D465" s="62"/>
      <c r="E465" s="62"/>
      <c r="F465" s="62"/>
    </row>
    <row r="466" spans="4:6" s="34" customFormat="1">
      <c r="D466" s="62"/>
      <c r="E466" s="62"/>
      <c r="F466" s="62"/>
    </row>
    <row r="467" spans="4:6" s="34" customFormat="1">
      <c r="D467" s="62"/>
      <c r="E467" s="62"/>
      <c r="F467" s="62"/>
    </row>
    <row r="468" spans="4:6" s="34" customFormat="1">
      <c r="D468" s="62"/>
      <c r="E468" s="62"/>
      <c r="F468" s="62"/>
    </row>
    <row r="469" spans="4:6" s="34" customFormat="1">
      <c r="D469" s="62"/>
      <c r="E469" s="62"/>
      <c r="F469" s="62"/>
    </row>
    <row r="470" spans="4:6" s="34" customFormat="1">
      <c r="D470" s="62"/>
      <c r="E470" s="62"/>
      <c r="F470" s="62"/>
    </row>
    <row r="471" spans="4:6" s="34" customFormat="1">
      <c r="D471" s="62"/>
      <c r="E471" s="62"/>
      <c r="F471" s="62"/>
    </row>
    <row r="472" spans="4:6" s="34" customFormat="1">
      <c r="D472" s="62"/>
      <c r="E472" s="62"/>
      <c r="F472" s="62"/>
    </row>
    <row r="473" spans="4:6" s="34" customFormat="1">
      <c r="D473" s="62"/>
      <c r="E473" s="62"/>
      <c r="F473" s="62"/>
    </row>
    <row r="474" spans="4:6" s="34" customFormat="1">
      <c r="D474" s="62"/>
      <c r="E474" s="62"/>
      <c r="F474" s="62"/>
    </row>
    <row r="475" spans="4:6" s="34" customFormat="1">
      <c r="D475" s="62"/>
      <c r="E475" s="62"/>
      <c r="F475" s="62"/>
    </row>
    <row r="476" spans="4:6" s="34" customFormat="1">
      <c r="D476" s="62"/>
      <c r="E476" s="62"/>
      <c r="F476" s="62"/>
    </row>
    <row r="477" spans="4:6" s="34" customFormat="1">
      <c r="D477" s="62"/>
      <c r="E477" s="62"/>
      <c r="F477" s="62"/>
    </row>
    <row r="478" spans="4:6" s="34" customFormat="1">
      <c r="D478" s="62"/>
      <c r="E478" s="62"/>
      <c r="F478" s="62"/>
    </row>
    <row r="479" spans="4:6" s="34" customFormat="1">
      <c r="D479" s="62"/>
      <c r="E479" s="62"/>
      <c r="F479" s="62"/>
    </row>
    <row r="480" spans="4:6" s="34" customFormat="1">
      <c r="D480" s="62"/>
      <c r="E480" s="62"/>
      <c r="F480" s="62"/>
    </row>
    <row r="481" spans="4:6" s="34" customFormat="1">
      <c r="D481" s="62"/>
      <c r="E481" s="62"/>
      <c r="F481" s="62"/>
    </row>
    <row r="482" spans="4:6" s="34" customFormat="1">
      <c r="D482" s="62"/>
      <c r="E482" s="62"/>
      <c r="F482" s="62"/>
    </row>
    <row r="483" spans="4:6" s="34" customFormat="1">
      <c r="D483" s="62"/>
      <c r="E483" s="62"/>
      <c r="F483" s="62"/>
    </row>
    <row r="484" spans="4:6" s="34" customFormat="1">
      <c r="D484" s="62"/>
      <c r="E484" s="62"/>
      <c r="F484" s="62"/>
    </row>
    <row r="485" spans="4:6" s="34" customFormat="1">
      <c r="D485" s="62"/>
      <c r="E485" s="62"/>
      <c r="F485" s="62"/>
    </row>
    <row r="486" spans="4:6" s="34" customFormat="1">
      <c r="D486" s="62"/>
      <c r="E486" s="62"/>
      <c r="F486" s="62"/>
    </row>
    <row r="487" spans="4:6" s="34" customFormat="1">
      <c r="D487" s="62"/>
      <c r="E487" s="62"/>
      <c r="F487" s="62"/>
    </row>
    <row r="488" spans="4:6" s="34" customFormat="1">
      <c r="D488" s="62"/>
      <c r="E488" s="62"/>
      <c r="F488" s="62"/>
    </row>
    <row r="489" spans="4:6" s="34" customFormat="1">
      <c r="D489" s="62"/>
      <c r="E489" s="62"/>
      <c r="F489" s="62"/>
    </row>
    <row r="490" spans="4:6" s="34" customFormat="1">
      <c r="D490" s="62"/>
      <c r="E490" s="62"/>
      <c r="F490" s="62"/>
    </row>
    <row r="491" spans="4:6" s="34" customFormat="1">
      <c r="D491" s="62"/>
      <c r="E491" s="62"/>
      <c r="F491" s="62"/>
    </row>
    <row r="492" spans="4:6" s="34" customFormat="1">
      <c r="D492" s="62"/>
      <c r="E492" s="62"/>
      <c r="F492" s="62"/>
    </row>
    <row r="493" spans="4:6" s="34" customFormat="1">
      <c r="D493" s="62"/>
      <c r="E493" s="62"/>
      <c r="F493" s="62"/>
    </row>
    <row r="494" spans="4:6" s="34" customFormat="1">
      <c r="D494" s="62"/>
      <c r="E494" s="62"/>
      <c r="F494" s="62"/>
    </row>
    <row r="495" spans="4:6" s="34" customFormat="1">
      <c r="D495" s="62"/>
      <c r="E495" s="62"/>
      <c r="F495" s="62"/>
    </row>
    <row r="496" spans="4:6" s="34" customFormat="1">
      <c r="D496" s="62"/>
      <c r="E496" s="62"/>
      <c r="F496" s="62"/>
    </row>
    <row r="497" spans="4:6" s="34" customFormat="1">
      <c r="D497" s="62"/>
      <c r="E497" s="62"/>
      <c r="F497" s="62"/>
    </row>
    <row r="498" spans="4:6" s="34" customFormat="1">
      <c r="D498" s="62"/>
      <c r="E498" s="62"/>
      <c r="F498" s="62"/>
    </row>
    <row r="499" spans="4:6" s="34" customFormat="1">
      <c r="D499" s="62"/>
      <c r="E499" s="62"/>
      <c r="F499" s="62"/>
    </row>
    <row r="500" spans="4:6" s="34" customFormat="1">
      <c r="D500" s="62"/>
      <c r="E500" s="62"/>
      <c r="F500" s="62"/>
    </row>
    <row r="501" spans="4:6" s="34" customFormat="1">
      <c r="D501" s="62"/>
      <c r="E501" s="62"/>
      <c r="F501" s="62"/>
    </row>
    <row r="502" spans="4:6" s="34" customFormat="1">
      <c r="D502" s="62"/>
      <c r="E502" s="62"/>
      <c r="F502" s="62"/>
    </row>
    <row r="503" spans="4:6" s="34" customFormat="1">
      <c r="D503" s="62"/>
      <c r="E503" s="62"/>
      <c r="F503" s="62"/>
    </row>
    <row r="504" spans="4:6" s="34" customFormat="1">
      <c r="D504" s="62"/>
      <c r="E504" s="62"/>
      <c r="F504" s="62"/>
    </row>
    <row r="505" spans="4:6" s="34" customFormat="1">
      <c r="D505" s="62"/>
      <c r="E505" s="62"/>
      <c r="F505" s="62"/>
    </row>
    <row r="506" spans="4:6" s="34" customFormat="1">
      <c r="D506" s="62"/>
      <c r="E506" s="62"/>
      <c r="F506" s="62"/>
    </row>
    <row r="507" spans="4:6" s="34" customFormat="1">
      <c r="D507" s="62"/>
      <c r="E507" s="62"/>
      <c r="F507" s="62"/>
    </row>
    <row r="508" spans="4:6" s="34" customFormat="1">
      <c r="D508" s="62"/>
      <c r="E508" s="62"/>
      <c r="F508" s="62"/>
    </row>
    <row r="509" spans="4:6" s="34" customFormat="1">
      <c r="D509" s="62"/>
      <c r="E509" s="62"/>
      <c r="F509" s="62"/>
    </row>
    <row r="510" spans="4:6" s="34" customFormat="1">
      <c r="D510" s="62"/>
      <c r="E510" s="62"/>
      <c r="F510" s="62"/>
    </row>
    <row r="511" spans="4:6" s="34" customFormat="1">
      <c r="D511" s="62"/>
      <c r="E511" s="62"/>
      <c r="F511" s="62"/>
    </row>
    <row r="512" spans="4:6" s="34" customFormat="1">
      <c r="D512" s="62"/>
      <c r="E512" s="62"/>
      <c r="F512" s="62"/>
    </row>
    <row r="513" spans="4:6" s="34" customFormat="1">
      <c r="D513" s="62"/>
      <c r="E513" s="62"/>
      <c r="F513" s="62"/>
    </row>
    <row r="514" spans="4:6" s="34" customFormat="1">
      <c r="D514" s="62"/>
      <c r="E514" s="62"/>
      <c r="F514" s="62"/>
    </row>
    <row r="515" spans="4:6" s="34" customFormat="1">
      <c r="D515" s="62"/>
      <c r="E515" s="62"/>
      <c r="F515" s="62"/>
    </row>
    <row r="516" spans="4:6" s="34" customFormat="1">
      <c r="D516" s="62"/>
      <c r="E516" s="62"/>
      <c r="F516" s="62"/>
    </row>
    <row r="517" spans="4:6" s="34" customFormat="1">
      <c r="D517" s="62"/>
      <c r="E517" s="62"/>
      <c r="F517" s="62"/>
    </row>
    <row r="518" spans="4:6" s="34" customFormat="1">
      <c r="D518" s="62"/>
      <c r="E518" s="62"/>
      <c r="F518" s="62"/>
    </row>
    <row r="519" spans="4:6" s="34" customFormat="1">
      <c r="D519" s="62"/>
      <c r="E519" s="62"/>
      <c r="F519" s="62"/>
    </row>
    <row r="520" spans="4:6" s="34" customFormat="1">
      <c r="D520" s="62"/>
      <c r="E520" s="62"/>
      <c r="F520" s="62"/>
    </row>
    <row r="521" spans="4:6" s="34" customFormat="1">
      <c r="D521" s="62"/>
      <c r="E521" s="62"/>
      <c r="F521" s="62"/>
    </row>
    <row r="522" spans="4:6" s="34" customFormat="1">
      <c r="D522" s="62"/>
      <c r="E522" s="62"/>
      <c r="F522" s="62"/>
    </row>
    <row r="523" spans="4:6" s="34" customFormat="1">
      <c r="D523" s="62"/>
      <c r="E523" s="62"/>
      <c r="F523" s="62"/>
    </row>
    <row r="524" spans="4:6" s="34" customFormat="1">
      <c r="D524" s="62"/>
      <c r="E524" s="62"/>
      <c r="F524" s="62"/>
    </row>
    <row r="525" spans="4:6" s="34" customFormat="1">
      <c r="D525" s="62"/>
      <c r="E525" s="62"/>
      <c r="F525" s="62"/>
    </row>
    <row r="526" spans="4:6" s="34" customFormat="1">
      <c r="D526" s="62"/>
      <c r="E526" s="62"/>
      <c r="F526" s="62"/>
    </row>
    <row r="527" spans="4:6" s="34" customFormat="1">
      <c r="D527" s="62"/>
      <c r="E527" s="62"/>
      <c r="F527" s="62"/>
    </row>
    <row r="528" spans="4:6" s="34" customFormat="1">
      <c r="D528" s="62"/>
      <c r="E528" s="62"/>
      <c r="F528" s="62"/>
    </row>
    <row r="529" spans="4:6" s="34" customFormat="1">
      <c r="D529" s="62"/>
      <c r="E529" s="62"/>
      <c r="F529" s="62"/>
    </row>
    <row r="530" spans="4:6" s="34" customFormat="1">
      <c r="D530" s="62"/>
      <c r="E530" s="62"/>
      <c r="F530" s="62"/>
    </row>
    <row r="531" spans="4:6" s="34" customFormat="1">
      <c r="D531" s="62"/>
      <c r="E531" s="62"/>
      <c r="F531" s="62"/>
    </row>
    <row r="532" spans="4:6" s="34" customFormat="1">
      <c r="D532" s="62"/>
      <c r="E532" s="62"/>
      <c r="F532" s="62"/>
    </row>
    <row r="533" spans="4:6" s="34" customFormat="1">
      <c r="D533" s="62"/>
      <c r="E533" s="62"/>
      <c r="F533" s="62"/>
    </row>
    <row r="534" spans="4:6" s="34" customFormat="1">
      <c r="D534" s="62"/>
      <c r="E534" s="62"/>
      <c r="F534" s="62"/>
    </row>
    <row r="535" spans="4:6" s="34" customFormat="1">
      <c r="D535" s="62"/>
      <c r="E535" s="62"/>
      <c r="F535" s="62"/>
    </row>
    <row r="536" spans="4:6" s="34" customFormat="1">
      <c r="D536" s="62"/>
      <c r="E536" s="62"/>
      <c r="F536" s="62"/>
    </row>
    <row r="537" spans="4:6" s="34" customFormat="1">
      <c r="D537" s="62"/>
      <c r="E537" s="62"/>
      <c r="F537" s="62"/>
    </row>
    <row r="538" spans="4:6" s="34" customFormat="1">
      <c r="D538" s="62"/>
      <c r="E538" s="62"/>
      <c r="F538" s="62"/>
    </row>
    <row r="539" spans="4:6" s="34" customFormat="1">
      <c r="D539" s="62"/>
      <c r="E539" s="62"/>
      <c r="F539" s="62"/>
    </row>
    <row r="540" spans="4:6" s="34" customFormat="1">
      <c r="D540" s="62"/>
      <c r="E540" s="62"/>
      <c r="F540" s="62"/>
    </row>
    <row r="541" spans="4:6" s="34" customFormat="1">
      <c r="D541" s="62"/>
      <c r="E541" s="62"/>
      <c r="F541" s="62"/>
    </row>
    <row r="542" spans="4:6" s="34" customFormat="1">
      <c r="D542" s="62"/>
      <c r="E542" s="62"/>
      <c r="F542" s="62"/>
    </row>
    <row r="543" spans="4:6" s="34" customFormat="1">
      <c r="D543" s="62"/>
      <c r="E543" s="62"/>
      <c r="F543" s="62"/>
    </row>
    <row r="544" spans="4:6" s="34" customFormat="1">
      <c r="D544" s="62"/>
      <c r="E544" s="62"/>
      <c r="F544" s="62"/>
    </row>
    <row r="545" spans="4:6" s="34" customFormat="1">
      <c r="D545" s="62"/>
      <c r="E545" s="62"/>
      <c r="F545" s="62"/>
    </row>
    <row r="546" spans="4:6" s="34" customFormat="1">
      <c r="D546" s="62"/>
      <c r="E546" s="62"/>
      <c r="F546" s="62"/>
    </row>
    <row r="547" spans="4:6" s="34" customFormat="1">
      <c r="D547" s="62"/>
      <c r="E547" s="62"/>
      <c r="F547" s="62"/>
    </row>
    <row r="548" spans="4:6" s="34" customFormat="1">
      <c r="D548" s="62"/>
      <c r="E548" s="62"/>
      <c r="F548" s="62"/>
    </row>
    <row r="549" spans="4:6" s="34" customFormat="1">
      <c r="D549" s="62"/>
      <c r="E549" s="62"/>
      <c r="F549" s="62"/>
    </row>
    <row r="550" spans="4:6" s="34" customFormat="1">
      <c r="D550" s="62"/>
      <c r="E550" s="62"/>
      <c r="F550" s="62"/>
    </row>
    <row r="551" spans="4:6" s="34" customFormat="1">
      <c r="D551" s="62"/>
      <c r="E551" s="62"/>
      <c r="F551" s="62"/>
    </row>
    <row r="552" spans="4:6" s="34" customFormat="1">
      <c r="D552" s="62"/>
      <c r="E552" s="62"/>
      <c r="F552" s="62"/>
    </row>
    <row r="553" spans="4:6" s="34" customFormat="1">
      <c r="D553" s="62"/>
      <c r="E553" s="62"/>
      <c r="F553" s="62"/>
    </row>
    <row r="554" spans="4:6" s="34" customFormat="1">
      <c r="D554" s="62"/>
      <c r="E554" s="62"/>
      <c r="F554" s="62"/>
    </row>
    <row r="555" spans="4:6" s="34" customFormat="1">
      <c r="D555" s="62"/>
      <c r="E555" s="62"/>
      <c r="F555" s="62"/>
    </row>
    <row r="556" spans="4:6" s="34" customFormat="1">
      <c r="D556" s="62"/>
      <c r="E556" s="62"/>
      <c r="F556" s="62"/>
    </row>
    <row r="557" spans="4:6" s="34" customFormat="1">
      <c r="D557" s="62"/>
      <c r="E557" s="62"/>
      <c r="F557" s="62"/>
    </row>
    <row r="558" spans="4:6" s="34" customFormat="1">
      <c r="D558" s="62"/>
      <c r="E558" s="62"/>
      <c r="F558" s="62"/>
    </row>
    <row r="559" spans="4:6" s="34" customFormat="1">
      <c r="D559" s="62"/>
      <c r="E559" s="62"/>
      <c r="F559" s="62"/>
    </row>
    <row r="560" spans="4:6" s="34" customFormat="1">
      <c r="D560" s="62"/>
      <c r="E560" s="62"/>
      <c r="F560" s="62"/>
    </row>
    <row r="561" spans="4:6" s="34" customFormat="1">
      <c r="D561" s="62"/>
      <c r="E561" s="62"/>
      <c r="F561" s="62"/>
    </row>
    <row r="562" spans="4:6" s="34" customFormat="1">
      <c r="D562" s="62"/>
      <c r="E562" s="62"/>
      <c r="F562" s="62"/>
    </row>
    <row r="563" spans="4:6" s="34" customFormat="1">
      <c r="D563" s="62"/>
      <c r="E563" s="62"/>
      <c r="F563" s="62"/>
    </row>
    <row r="564" spans="4:6" s="34" customFormat="1">
      <c r="D564" s="62"/>
      <c r="E564" s="62"/>
      <c r="F564" s="62"/>
    </row>
    <row r="565" spans="4:6" s="34" customFormat="1">
      <c r="D565" s="62"/>
      <c r="E565" s="62"/>
      <c r="F565" s="62"/>
    </row>
    <row r="566" spans="4:6" s="34" customFormat="1">
      <c r="D566" s="62"/>
      <c r="E566" s="62"/>
      <c r="F566" s="62"/>
    </row>
    <row r="567" spans="4:6" s="34" customFormat="1">
      <c r="D567" s="62"/>
      <c r="E567" s="62"/>
      <c r="F567" s="62"/>
    </row>
    <row r="568" spans="4:6" s="34" customFormat="1">
      <c r="D568" s="62"/>
      <c r="E568" s="62"/>
      <c r="F568" s="62"/>
    </row>
    <row r="569" spans="4:6" s="34" customFormat="1">
      <c r="D569" s="62"/>
      <c r="E569" s="62"/>
      <c r="F569" s="62"/>
    </row>
    <row r="570" spans="4:6" s="34" customFormat="1">
      <c r="D570" s="62"/>
      <c r="E570" s="62"/>
      <c r="F570" s="62"/>
    </row>
    <row r="571" spans="4:6" s="34" customFormat="1">
      <c r="D571" s="62"/>
      <c r="E571" s="62"/>
      <c r="F571" s="62"/>
    </row>
    <row r="572" spans="4:6" s="34" customFormat="1">
      <c r="D572" s="62"/>
      <c r="E572" s="62"/>
      <c r="F572" s="62"/>
    </row>
    <row r="573" spans="4:6" s="34" customFormat="1">
      <c r="D573" s="62"/>
      <c r="E573" s="62"/>
      <c r="F573" s="62"/>
    </row>
    <row r="574" spans="4:6" s="34" customFormat="1">
      <c r="D574" s="62"/>
      <c r="E574" s="62"/>
      <c r="F574" s="62"/>
    </row>
    <row r="575" spans="4:6" s="34" customFormat="1">
      <c r="D575" s="62"/>
      <c r="E575" s="62"/>
      <c r="F575" s="62"/>
    </row>
    <row r="576" spans="4:6" s="34" customFormat="1">
      <c r="D576" s="62"/>
      <c r="E576" s="62"/>
      <c r="F576" s="62"/>
    </row>
    <row r="577" spans="4:6" s="34" customFormat="1">
      <c r="D577" s="62"/>
      <c r="E577" s="62"/>
      <c r="F577" s="62"/>
    </row>
    <row r="578" spans="4:6" s="34" customFormat="1">
      <c r="D578" s="62"/>
      <c r="E578" s="62"/>
      <c r="F578" s="62"/>
    </row>
    <row r="579" spans="4:6" s="34" customFormat="1">
      <c r="D579" s="62"/>
      <c r="E579" s="62"/>
      <c r="F579" s="62"/>
    </row>
    <row r="580" spans="4:6" s="34" customFormat="1">
      <c r="D580" s="62"/>
      <c r="E580" s="62"/>
      <c r="F580" s="62"/>
    </row>
    <row r="581" spans="4:6" s="34" customFormat="1">
      <c r="D581" s="62"/>
      <c r="E581" s="62"/>
      <c r="F581" s="62"/>
    </row>
    <row r="582" spans="4:6" s="34" customFormat="1">
      <c r="D582" s="62"/>
      <c r="E582" s="62"/>
      <c r="F582" s="62"/>
    </row>
    <row r="583" spans="4:6" s="34" customFormat="1">
      <c r="D583" s="62"/>
      <c r="E583" s="62"/>
      <c r="F583" s="62"/>
    </row>
    <row r="584" spans="4:6" s="34" customFormat="1">
      <c r="D584" s="62"/>
      <c r="E584" s="62"/>
      <c r="F584" s="62"/>
    </row>
    <row r="585" spans="4:6" s="34" customFormat="1">
      <c r="D585" s="62"/>
      <c r="E585" s="62"/>
      <c r="F585" s="62"/>
    </row>
    <row r="586" spans="4:6" s="34" customFormat="1">
      <c r="D586" s="62"/>
      <c r="E586" s="62"/>
      <c r="F586" s="62"/>
    </row>
    <row r="587" spans="4:6" s="34" customFormat="1">
      <c r="D587" s="62"/>
      <c r="E587" s="62"/>
      <c r="F587" s="62"/>
    </row>
    <row r="588" spans="4:6" s="34" customFormat="1">
      <c r="D588" s="62"/>
      <c r="E588" s="62"/>
      <c r="F588" s="62"/>
    </row>
    <row r="589" spans="4:6" s="34" customFormat="1">
      <c r="D589" s="62"/>
      <c r="E589" s="62"/>
      <c r="F589" s="62"/>
    </row>
    <row r="590" spans="4:6" s="34" customFormat="1">
      <c r="D590" s="62"/>
      <c r="E590" s="62"/>
      <c r="F590" s="62"/>
    </row>
    <row r="591" spans="4:6" s="34" customFormat="1">
      <c r="D591" s="62"/>
      <c r="E591" s="62"/>
      <c r="F591" s="62"/>
    </row>
    <row r="592" spans="4:6" s="34" customFormat="1">
      <c r="D592" s="62"/>
      <c r="E592" s="62"/>
      <c r="F592" s="62"/>
    </row>
    <row r="593" spans="4:6" s="34" customFormat="1">
      <c r="D593" s="62"/>
      <c r="E593" s="62"/>
      <c r="F593" s="62"/>
    </row>
    <row r="594" spans="4:6" s="34" customFormat="1">
      <c r="D594" s="62"/>
      <c r="E594" s="62"/>
      <c r="F594" s="62"/>
    </row>
    <row r="595" spans="4:6" s="34" customFormat="1">
      <c r="D595" s="62"/>
      <c r="E595" s="62"/>
      <c r="F595" s="62"/>
    </row>
    <row r="596" spans="4:6" s="34" customFormat="1">
      <c r="D596" s="62"/>
      <c r="E596" s="62"/>
      <c r="F596" s="62"/>
    </row>
    <row r="597" spans="4:6" s="34" customFormat="1">
      <c r="D597" s="62"/>
      <c r="E597" s="62"/>
      <c r="F597" s="62"/>
    </row>
    <row r="598" spans="4:6" s="34" customFormat="1">
      <c r="D598" s="62"/>
      <c r="E598" s="62"/>
      <c r="F598" s="62"/>
    </row>
    <row r="599" spans="4:6" s="34" customFormat="1">
      <c r="D599" s="62"/>
      <c r="E599" s="62"/>
      <c r="F599" s="62"/>
    </row>
    <row r="600" spans="4:6" s="34" customFormat="1">
      <c r="D600" s="62"/>
      <c r="E600" s="62"/>
      <c r="F600" s="62"/>
    </row>
    <row r="601" spans="4:6" s="34" customFormat="1">
      <c r="D601" s="62"/>
      <c r="E601" s="62"/>
      <c r="F601" s="62"/>
    </row>
    <row r="602" spans="4:6" s="34" customFormat="1">
      <c r="D602" s="62"/>
      <c r="E602" s="62"/>
      <c r="F602" s="62"/>
    </row>
    <row r="603" spans="4:6" s="34" customFormat="1">
      <c r="D603" s="62"/>
      <c r="E603" s="62"/>
      <c r="F603" s="62"/>
    </row>
    <row r="604" spans="4:6" s="34" customFormat="1">
      <c r="D604" s="62"/>
      <c r="E604" s="62"/>
      <c r="F604" s="62"/>
    </row>
    <row r="605" spans="4:6" s="34" customFormat="1">
      <c r="D605" s="62"/>
      <c r="E605" s="62"/>
      <c r="F605" s="62"/>
    </row>
    <row r="606" spans="4:6" s="34" customFormat="1">
      <c r="D606" s="62"/>
      <c r="E606" s="62"/>
      <c r="F606" s="62"/>
    </row>
    <row r="607" spans="4:6" s="34" customFormat="1">
      <c r="D607" s="62"/>
      <c r="E607" s="62"/>
      <c r="F607" s="62"/>
    </row>
    <row r="608" spans="4:6" s="34" customFormat="1">
      <c r="D608" s="62"/>
      <c r="E608" s="62"/>
      <c r="F608" s="62"/>
    </row>
    <row r="609" spans="4:6" s="34" customFormat="1">
      <c r="D609" s="62"/>
      <c r="E609" s="62"/>
      <c r="F609" s="62"/>
    </row>
    <row r="610" spans="4:6" s="34" customFormat="1">
      <c r="D610" s="62"/>
      <c r="E610" s="62"/>
      <c r="F610" s="62"/>
    </row>
    <row r="611" spans="4:6" s="34" customFormat="1">
      <c r="D611" s="62"/>
      <c r="E611" s="62"/>
      <c r="F611" s="62"/>
    </row>
    <row r="612" spans="4:6" s="34" customFormat="1">
      <c r="D612" s="62"/>
      <c r="E612" s="62"/>
      <c r="F612" s="62"/>
    </row>
    <row r="613" spans="4:6" s="34" customFormat="1">
      <c r="D613" s="62"/>
      <c r="E613" s="62"/>
      <c r="F613" s="62"/>
    </row>
    <row r="614" spans="4:6" s="34" customFormat="1">
      <c r="D614" s="62"/>
      <c r="E614" s="62"/>
      <c r="F614" s="62"/>
    </row>
    <row r="615" spans="4:6" s="34" customFormat="1">
      <c r="D615" s="62"/>
      <c r="E615" s="62"/>
      <c r="F615" s="62"/>
    </row>
    <row r="616" spans="4:6" s="34" customFormat="1">
      <c r="D616" s="62"/>
      <c r="E616" s="62"/>
      <c r="F616" s="62"/>
    </row>
    <row r="617" spans="4:6" s="34" customFormat="1">
      <c r="D617" s="62"/>
      <c r="E617" s="62"/>
      <c r="F617" s="62"/>
    </row>
    <row r="618" spans="4:6" s="34" customFormat="1">
      <c r="D618" s="62"/>
      <c r="E618" s="62"/>
      <c r="F618" s="62"/>
    </row>
    <row r="619" spans="4:6" s="34" customFormat="1">
      <c r="D619" s="62"/>
      <c r="E619" s="62"/>
      <c r="F619" s="62"/>
    </row>
    <row r="620" spans="4:6" s="34" customFormat="1">
      <c r="D620" s="62"/>
      <c r="E620" s="62"/>
      <c r="F620" s="62"/>
    </row>
    <row r="621" spans="4:6" s="34" customFormat="1">
      <c r="D621" s="62"/>
      <c r="E621" s="62"/>
      <c r="F621" s="62"/>
    </row>
    <row r="622" spans="4:6" s="34" customFormat="1">
      <c r="D622" s="62"/>
      <c r="E622" s="62"/>
      <c r="F622" s="62"/>
    </row>
    <row r="623" spans="4:6" s="34" customFormat="1">
      <c r="D623" s="62"/>
      <c r="E623" s="62"/>
      <c r="F623" s="62"/>
    </row>
    <row r="624" spans="4:6" s="34" customFormat="1">
      <c r="D624" s="62"/>
      <c r="E624" s="62"/>
      <c r="F624" s="62"/>
    </row>
    <row r="625" spans="4:6" s="34" customFormat="1">
      <c r="D625" s="62"/>
      <c r="E625" s="62"/>
      <c r="F625" s="62"/>
    </row>
    <row r="626" spans="4:6" s="34" customFormat="1">
      <c r="D626" s="62"/>
      <c r="E626" s="62"/>
      <c r="F626" s="62"/>
    </row>
    <row r="627" spans="4:6" s="34" customFormat="1">
      <c r="D627" s="62"/>
      <c r="E627" s="62"/>
      <c r="F627" s="62"/>
    </row>
    <row r="628" spans="4:6" s="34" customFormat="1">
      <c r="D628" s="62"/>
      <c r="E628" s="62"/>
      <c r="F628" s="62"/>
    </row>
    <row r="629" spans="4:6" s="34" customFormat="1">
      <c r="D629" s="62"/>
      <c r="E629" s="62"/>
      <c r="F629" s="62"/>
    </row>
    <row r="630" spans="4:6" s="34" customFormat="1">
      <c r="D630" s="62"/>
      <c r="E630" s="62"/>
      <c r="F630" s="62"/>
    </row>
    <row r="631" spans="4:6" s="34" customFormat="1">
      <c r="D631" s="62"/>
      <c r="E631" s="62"/>
      <c r="F631" s="62"/>
    </row>
    <row r="632" spans="4:6" s="34" customFormat="1">
      <c r="D632" s="62"/>
      <c r="E632" s="62"/>
      <c r="F632" s="62"/>
    </row>
    <row r="633" spans="4:6" s="34" customFormat="1">
      <c r="D633" s="62"/>
      <c r="E633" s="62"/>
      <c r="F633" s="62"/>
    </row>
    <row r="634" spans="4:6" s="34" customFormat="1">
      <c r="D634" s="62"/>
      <c r="E634" s="62"/>
      <c r="F634" s="62"/>
    </row>
    <row r="635" spans="4:6" s="34" customFormat="1">
      <c r="D635" s="62"/>
      <c r="E635" s="62"/>
      <c r="F635" s="62"/>
    </row>
    <row r="636" spans="4:6" s="34" customFormat="1">
      <c r="D636" s="62"/>
      <c r="E636" s="62"/>
      <c r="F636" s="62"/>
    </row>
    <row r="637" spans="4:6" s="34" customFormat="1">
      <c r="D637" s="62"/>
      <c r="E637" s="62"/>
      <c r="F637" s="62"/>
    </row>
    <row r="638" spans="4:6" s="34" customFormat="1">
      <c r="D638" s="62"/>
      <c r="E638" s="62"/>
      <c r="F638" s="62"/>
    </row>
    <row r="639" spans="4:6" s="34" customFormat="1">
      <c r="D639" s="62"/>
      <c r="E639" s="62"/>
      <c r="F639" s="62"/>
    </row>
    <row r="640" spans="4:6" s="34" customFormat="1">
      <c r="D640" s="62"/>
      <c r="E640" s="62"/>
      <c r="F640" s="62"/>
    </row>
    <row r="641" spans="4:6" s="34" customFormat="1">
      <c r="D641" s="62"/>
      <c r="E641" s="62"/>
      <c r="F641" s="62"/>
    </row>
    <row r="642" spans="4:6" s="34" customFormat="1">
      <c r="D642" s="62"/>
      <c r="E642" s="62"/>
      <c r="F642" s="62"/>
    </row>
    <row r="643" spans="4:6" s="34" customFormat="1">
      <c r="D643" s="62"/>
      <c r="E643" s="62"/>
      <c r="F643" s="62"/>
    </row>
    <row r="644" spans="4:6" s="34" customFormat="1">
      <c r="D644" s="62"/>
      <c r="E644" s="62"/>
      <c r="F644" s="62"/>
    </row>
    <row r="645" spans="4:6" s="34" customFormat="1">
      <c r="D645" s="62"/>
      <c r="E645" s="62"/>
      <c r="F645" s="62"/>
    </row>
    <row r="646" spans="4:6" s="34" customFormat="1">
      <c r="D646" s="62"/>
      <c r="E646" s="62"/>
      <c r="F646" s="62"/>
    </row>
    <row r="647" spans="4:6" s="34" customFormat="1">
      <c r="D647" s="62"/>
      <c r="E647" s="62"/>
      <c r="F647" s="62"/>
    </row>
    <row r="648" spans="4:6" s="34" customFormat="1">
      <c r="D648" s="62"/>
      <c r="E648" s="62"/>
      <c r="F648" s="62"/>
    </row>
    <row r="649" spans="4:6" s="34" customFormat="1">
      <c r="D649" s="62"/>
      <c r="E649" s="62"/>
      <c r="F649" s="62"/>
    </row>
    <row r="650" spans="4:6" s="34" customFormat="1">
      <c r="D650" s="62"/>
      <c r="E650" s="62"/>
      <c r="F650" s="62"/>
    </row>
    <row r="651" spans="4:6" s="34" customFormat="1">
      <c r="D651" s="62"/>
      <c r="E651" s="62"/>
      <c r="F651" s="62"/>
    </row>
    <row r="652" spans="4:6" s="34" customFormat="1">
      <c r="D652" s="62"/>
      <c r="E652" s="62"/>
      <c r="F652" s="62"/>
    </row>
    <row r="653" spans="4:6" s="34" customFormat="1">
      <c r="D653" s="62"/>
      <c r="E653" s="62"/>
      <c r="F653" s="62"/>
    </row>
    <row r="654" spans="4:6" s="34" customFormat="1">
      <c r="D654" s="62"/>
      <c r="E654" s="62"/>
      <c r="F654" s="62"/>
    </row>
    <row r="655" spans="4:6" s="34" customFormat="1">
      <c r="D655" s="62"/>
      <c r="E655" s="62"/>
      <c r="F655" s="62"/>
    </row>
    <row r="656" spans="4:6" s="34" customFormat="1">
      <c r="D656" s="62"/>
      <c r="E656" s="62"/>
      <c r="F656" s="62"/>
    </row>
    <row r="657" spans="4:6" s="34" customFormat="1">
      <c r="D657" s="62"/>
      <c r="E657" s="62"/>
      <c r="F657" s="62"/>
    </row>
    <row r="658" spans="4:6" s="34" customFormat="1">
      <c r="D658" s="62"/>
      <c r="E658" s="62"/>
      <c r="F658" s="62"/>
    </row>
    <row r="659" spans="4:6" s="34" customFormat="1">
      <c r="D659" s="62"/>
      <c r="E659" s="62"/>
      <c r="F659" s="62"/>
    </row>
    <row r="660" spans="4:6" s="34" customFormat="1">
      <c r="D660" s="62"/>
      <c r="E660" s="62"/>
      <c r="F660" s="62"/>
    </row>
    <row r="661" spans="4:6" s="34" customFormat="1">
      <c r="D661" s="62"/>
      <c r="E661" s="62"/>
      <c r="F661" s="62"/>
    </row>
    <row r="662" spans="4:6" s="34" customFormat="1">
      <c r="D662" s="62"/>
      <c r="E662" s="62"/>
      <c r="F662" s="62"/>
    </row>
    <row r="663" spans="4:6" s="34" customFormat="1">
      <c r="D663" s="62"/>
      <c r="E663" s="62"/>
      <c r="F663" s="62"/>
    </row>
    <row r="664" spans="4:6" s="34" customFormat="1">
      <c r="D664" s="62"/>
      <c r="E664" s="62"/>
      <c r="F664" s="62"/>
    </row>
    <row r="665" spans="4:6" s="34" customFormat="1">
      <c r="D665" s="62"/>
      <c r="E665" s="62"/>
      <c r="F665" s="62"/>
    </row>
    <row r="666" spans="4:6" s="34" customFormat="1">
      <c r="D666" s="62"/>
      <c r="E666" s="62"/>
      <c r="F666" s="62"/>
    </row>
    <row r="667" spans="4:6" s="34" customFormat="1">
      <c r="D667" s="62"/>
      <c r="E667" s="62"/>
      <c r="F667" s="62"/>
    </row>
    <row r="668" spans="4:6" s="34" customFormat="1">
      <c r="D668" s="62"/>
      <c r="E668" s="62"/>
      <c r="F668" s="62"/>
    </row>
    <row r="669" spans="4:6" s="34" customFormat="1">
      <c r="D669" s="62"/>
      <c r="E669" s="62"/>
      <c r="F669" s="62"/>
    </row>
    <row r="670" spans="4:6" s="34" customFormat="1">
      <c r="D670" s="62"/>
      <c r="E670" s="62"/>
      <c r="F670" s="62"/>
    </row>
    <row r="671" spans="4:6" s="34" customFormat="1">
      <c r="D671" s="62"/>
      <c r="E671" s="62"/>
      <c r="F671" s="62"/>
    </row>
    <row r="672" spans="4:6" s="34" customFormat="1">
      <c r="D672" s="62"/>
      <c r="E672" s="62"/>
      <c r="F672" s="62"/>
    </row>
    <row r="673" spans="4:6" s="34" customFormat="1">
      <c r="D673" s="62"/>
      <c r="E673" s="62"/>
      <c r="F673" s="62"/>
    </row>
    <row r="674" spans="4:6" s="34" customFormat="1">
      <c r="D674" s="62"/>
      <c r="E674" s="62"/>
      <c r="F674" s="62"/>
    </row>
    <row r="675" spans="4:6" s="34" customFormat="1">
      <c r="D675" s="62"/>
      <c r="E675" s="62"/>
      <c r="F675" s="62"/>
    </row>
    <row r="676" spans="4:6" s="34" customFormat="1">
      <c r="D676" s="62"/>
      <c r="E676" s="62"/>
      <c r="F676" s="62"/>
    </row>
    <row r="677" spans="4:6" s="34" customFormat="1">
      <c r="D677" s="62"/>
      <c r="E677" s="62"/>
      <c r="F677" s="62"/>
    </row>
    <row r="678" spans="4:6" s="34" customFormat="1">
      <c r="D678" s="62"/>
      <c r="E678" s="62"/>
      <c r="F678" s="62"/>
    </row>
    <row r="679" spans="4:6" s="34" customFormat="1">
      <c r="D679" s="62"/>
      <c r="E679" s="62"/>
      <c r="F679" s="62"/>
    </row>
    <row r="680" spans="4:6" s="34" customFormat="1">
      <c r="D680" s="62"/>
      <c r="E680" s="62"/>
      <c r="F680" s="62"/>
    </row>
    <row r="681" spans="4:6" s="34" customFormat="1">
      <c r="D681" s="62"/>
      <c r="E681" s="62"/>
      <c r="F681" s="62"/>
    </row>
    <row r="682" spans="4:6" s="34" customFormat="1">
      <c r="D682" s="62"/>
      <c r="E682" s="62"/>
      <c r="F682" s="62"/>
    </row>
    <row r="683" spans="4:6" s="34" customFormat="1">
      <c r="D683" s="62"/>
      <c r="E683" s="62"/>
      <c r="F683" s="62"/>
    </row>
    <row r="684" spans="4:6" s="34" customFormat="1">
      <c r="D684" s="62"/>
      <c r="E684" s="62"/>
      <c r="F684" s="62"/>
    </row>
    <row r="685" spans="4:6" s="34" customFormat="1">
      <c r="D685" s="62"/>
      <c r="E685" s="62"/>
      <c r="F685" s="62"/>
    </row>
    <row r="686" spans="4:6" s="34" customFormat="1">
      <c r="D686" s="62"/>
      <c r="E686" s="62"/>
      <c r="F686" s="62"/>
    </row>
    <row r="687" spans="4:6" s="34" customFormat="1">
      <c r="D687" s="62"/>
      <c r="E687" s="62"/>
      <c r="F687" s="62"/>
    </row>
    <row r="688" spans="4:6" s="34" customFormat="1">
      <c r="D688" s="62"/>
      <c r="E688" s="62"/>
      <c r="F688" s="62"/>
    </row>
    <row r="689" spans="4:6" s="34" customFormat="1">
      <c r="D689" s="62"/>
      <c r="E689" s="62"/>
      <c r="F689" s="62"/>
    </row>
    <row r="690" spans="4:6" s="34" customFormat="1">
      <c r="D690" s="62"/>
      <c r="E690" s="62"/>
      <c r="F690" s="62"/>
    </row>
    <row r="691" spans="4:6" s="34" customFormat="1">
      <c r="D691" s="62"/>
      <c r="E691" s="62"/>
      <c r="F691" s="62"/>
    </row>
    <row r="692" spans="4:6" s="34" customFormat="1">
      <c r="D692" s="62"/>
      <c r="E692" s="62"/>
      <c r="F692" s="62"/>
    </row>
    <row r="693" spans="4:6" s="34" customFormat="1">
      <c r="D693" s="62"/>
      <c r="E693" s="62"/>
      <c r="F693" s="62"/>
    </row>
    <row r="694" spans="4:6" s="34" customFormat="1">
      <c r="D694" s="62"/>
      <c r="E694" s="62"/>
      <c r="F694" s="62"/>
    </row>
    <row r="695" spans="4:6" s="34" customFormat="1">
      <c r="D695" s="62"/>
      <c r="E695" s="62"/>
      <c r="F695" s="62"/>
    </row>
    <row r="696" spans="4:6" s="34" customFormat="1">
      <c r="D696" s="62"/>
      <c r="E696" s="62"/>
      <c r="F696" s="62"/>
    </row>
    <row r="697" spans="4:6" s="34" customFormat="1">
      <c r="D697" s="62"/>
      <c r="E697" s="62"/>
      <c r="F697" s="62"/>
    </row>
    <row r="698" spans="4:6" s="34" customFormat="1">
      <c r="D698" s="62"/>
      <c r="E698" s="62"/>
      <c r="F698" s="62"/>
    </row>
    <row r="699" spans="4:6" s="34" customFormat="1">
      <c r="D699" s="62"/>
      <c r="E699" s="62"/>
      <c r="F699" s="62"/>
    </row>
    <row r="700" spans="4:6" s="34" customFormat="1">
      <c r="D700" s="62"/>
      <c r="E700" s="62"/>
      <c r="F700" s="62"/>
    </row>
    <row r="701" spans="4:6" s="34" customFormat="1">
      <c r="D701" s="62"/>
      <c r="E701" s="62"/>
      <c r="F701" s="62"/>
    </row>
    <row r="702" spans="4:6" s="34" customFormat="1">
      <c r="D702" s="62"/>
      <c r="E702" s="62"/>
      <c r="F702" s="62"/>
    </row>
    <row r="703" spans="4:6" s="34" customFormat="1">
      <c r="D703" s="62"/>
      <c r="E703" s="62"/>
      <c r="F703" s="62"/>
    </row>
    <row r="704" spans="4:6" s="34" customFormat="1">
      <c r="D704" s="62"/>
      <c r="E704" s="62"/>
      <c r="F704" s="62"/>
    </row>
    <row r="705" spans="4:6" s="34" customFormat="1">
      <c r="D705" s="62"/>
      <c r="E705" s="62"/>
      <c r="F705" s="62"/>
    </row>
    <row r="706" spans="4:6" s="34" customFormat="1">
      <c r="D706" s="62"/>
      <c r="E706" s="62"/>
      <c r="F706" s="62"/>
    </row>
    <row r="707" spans="4:6" s="34" customFormat="1">
      <c r="D707" s="62"/>
      <c r="E707" s="62"/>
      <c r="F707" s="62"/>
    </row>
    <row r="708" spans="4:6" s="34" customFormat="1">
      <c r="D708" s="62"/>
      <c r="E708" s="62"/>
      <c r="F708" s="62"/>
    </row>
    <row r="709" spans="4:6" s="34" customFormat="1">
      <c r="D709" s="62"/>
      <c r="E709" s="62"/>
      <c r="F709" s="62"/>
    </row>
    <row r="710" spans="4:6" s="34" customFormat="1">
      <c r="D710" s="62"/>
      <c r="E710" s="62"/>
      <c r="F710" s="62"/>
    </row>
    <row r="711" spans="4:6" s="34" customFormat="1">
      <c r="D711" s="62"/>
      <c r="E711" s="62"/>
      <c r="F711" s="62"/>
    </row>
    <row r="712" spans="4:6" s="34" customFormat="1">
      <c r="D712" s="62"/>
      <c r="E712" s="62"/>
      <c r="F712" s="62"/>
    </row>
    <row r="713" spans="4:6" s="34" customFormat="1">
      <c r="D713" s="62"/>
      <c r="E713" s="62"/>
      <c r="F713" s="62"/>
    </row>
    <row r="714" spans="4:6" s="34" customFormat="1">
      <c r="D714" s="62"/>
      <c r="E714" s="62"/>
      <c r="F714" s="62"/>
    </row>
    <row r="715" spans="4:6" s="34" customFormat="1">
      <c r="D715" s="62"/>
      <c r="E715" s="62"/>
      <c r="F715" s="62"/>
    </row>
    <row r="716" spans="4:6" s="34" customFormat="1">
      <c r="D716" s="62"/>
      <c r="E716" s="62"/>
      <c r="F716" s="62"/>
    </row>
    <row r="717" spans="4:6" s="34" customFormat="1">
      <c r="D717" s="62"/>
      <c r="E717" s="62"/>
      <c r="F717" s="62"/>
    </row>
    <row r="718" spans="4:6" s="34" customFormat="1">
      <c r="D718" s="62"/>
      <c r="E718" s="62"/>
      <c r="F718" s="62"/>
    </row>
    <row r="719" spans="4:6" s="34" customFormat="1">
      <c r="D719" s="62"/>
      <c r="E719" s="62"/>
      <c r="F719" s="62"/>
    </row>
    <row r="720" spans="4:6" s="34" customFormat="1">
      <c r="D720" s="62"/>
      <c r="E720" s="62"/>
      <c r="F720" s="62"/>
    </row>
    <row r="721" spans="4:6" s="34" customFormat="1">
      <c r="D721" s="62"/>
      <c r="E721" s="62"/>
      <c r="F721" s="62"/>
    </row>
    <row r="722" spans="4:6" s="34" customFormat="1">
      <c r="D722" s="62"/>
      <c r="E722" s="62"/>
      <c r="F722" s="62"/>
    </row>
    <row r="723" spans="4:6" s="34" customFormat="1">
      <c r="D723" s="62"/>
      <c r="E723" s="62"/>
      <c r="F723" s="62"/>
    </row>
    <row r="724" spans="4:6" s="34" customFormat="1">
      <c r="D724" s="62"/>
      <c r="E724" s="62"/>
      <c r="F724" s="62"/>
    </row>
    <row r="725" spans="4:6" s="34" customFormat="1">
      <c r="D725" s="62"/>
      <c r="E725" s="62"/>
      <c r="F725" s="62"/>
    </row>
    <row r="726" spans="4:6" s="34" customFormat="1">
      <c r="D726" s="62"/>
      <c r="E726" s="62"/>
      <c r="F726" s="62"/>
    </row>
    <row r="727" spans="4:6" s="34" customFormat="1">
      <c r="D727" s="62"/>
      <c r="E727" s="62"/>
      <c r="F727" s="62"/>
    </row>
    <row r="728" spans="4:6" s="34" customFormat="1">
      <c r="D728" s="62"/>
      <c r="E728" s="62"/>
      <c r="F728" s="62"/>
    </row>
    <row r="729" spans="4:6" s="34" customFormat="1">
      <c r="D729" s="62"/>
      <c r="E729" s="62"/>
      <c r="F729" s="62"/>
    </row>
    <row r="730" spans="4:6" s="34" customFormat="1">
      <c r="D730" s="62"/>
      <c r="E730" s="62"/>
      <c r="F730" s="62"/>
    </row>
    <row r="731" spans="4:6" s="34" customFormat="1">
      <c r="D731" s="62"/>
      <c r="E731" s="62"/>
      <c r="F731" s="62"/>
    </row>
    <row r="732" spans="4:6" s="34" customFormat="1">
      <c r="D732" s="62"/>
      <c r="E732" s="62"/>
      <c r="F732" s="62"/>
    </row>
    <row r="733" spans="4:6" s="34" customFormat="1">
      <c r="D733" s="62"/>
      <c r="E733" s="62"/>
      <c r="F733" s="62"/>
    </row>
    <row r="734" spans="4:6" s="34" customFormat="1">
      <c r="D734" s="62"/>
      <c r="E734" s="62"/>
      <c r="F734" s="62"/>
    </row>
    <row r="735" spans="4:6" s="34" customFormat="1">
      <c r="D735" s="62"/>
      <c r="E735" s="62"/>
      <c r="F735" s="62"/>
    </row>
    <row r="736" spans="4:6" s="34" customFormat="1">
      <c r="D736" s="62"/>
      <c r="E736" s="62"/>
      <c r="F736" s="62"/>
    </row>
    <row r="737" spans="4:6" s="34" customFormat="1">
      <c r="D737" s="62"/>
      <c r="E737" s="62"/>
      <c r="F737" s="62"/>
    </row>
    <row r="738" spans="4:6" s="34" customFormat="1">
      <c r="D738" s="62"/>
      <c r="E738" s="62"/>
      <c r="F738" s="62"/>
    </row>
    <row r="739" spans="4:6" s="34" customFormat="1">
      <c r="D739" s="62"/>
      <c r="E739" s="62"/>
      <c r="F739" s="62"/>
    </row>
    <row r="740" spans="4:6" s="34" customFormat="1">
      <c r="D740" s="62"/>
      <c r="E740" s="62"/>
      <c r="F740" s="62"/>
    </row>
    <row r="741" spans="4:6" s="34" customFormat="1">
      <c r="D741" s="62"/>
      <c r="E741" s="62"/>
      <c r="F741" s="62"/>
    </row>
    <row r="742" spans="4:6" s="34" customFormat="1">
      <c r="D742" s="62"/>
      <c r="E742" s="62"/>
      <c r="F742" s="62"/>
    </row>
    <row r="743" spans="4:6" s="34" customFormat="1">
      <c r="D743" s="62"/>
      <c r="E743" s="62"/>
      <c r="F743" s="62"/>
    </row>
    <row r="744" spans="4:6" s="34" customFormat="1">
      <c r="D744" s="62"/>
      <c r="E744" s="62"/>
      <c r="F744" s="62"/>
    </row>
    <row r="745" spans="4:6" s="34" customFormat="1">
      <c r="D745" s="62"/>
      <c r="E745" s="62"/>
      <c r="F745" s="62"/>
    </row>
    <row r="746" spans="4:6" s="34" customFormat="1">
      <c r="D746" s="62"/>
      <c r="E746" s="62"/>
      <c r="F746" s="62"/>
    </row>
    <row r="747" spans="4:6" s="34" customFormat="1">
      <c r="D747" s="62"/>
      <c r="E747" s="62"/>
      <c r="F747" s="62"/>
    </row>
    <row r="748" spans="4:6" s="34" customFormat="1">
      <c r="D748" s="62"/>
      <c r="E748" s="62"/>
      <c r="F748" s="62"/>
    </row>
    <row r="749" spans="4:6" s="34" customFormat="1">
      <c r="D749" s="62"/>
      <c r="E749" s="62"/>
      <c r="F749" s="62"/>
    </row>
    <row r="750" spans="4:6" s="34" customFormat="1">
      <c r="D750" s="62"/>
      <c r="E750" s="62"/>
      <c r="F750" s="62"/>
    </row>
    <row r="751" spans="4:6" s="34" customFormat="1">
      <c r="D751" s="62"/>
      <c r="E751" s="62"/>
      <c r="F751" s="62"/>
    </row>
    <row r="752" spans="4:6" s="34" customFormat="1">
      <c r="D752" s="62"/>
      <c r="E752" s="62"/>
      <c r="F752" s="62"/>
    </row>
    <row r="753" spans="4:6" s="34" customFormat="1">
      <c r="D753" s="62"/>
      <c r="E753" s="62"/>
      <c r="F753" s="62"/>
    </row>
    <row r="754" spans="4:6" s="34" customFormat="1">
      <c r="D754" s="62"/>
      <c r="E754" s="62"/>
      <c r="F754" s="62"/>
    </row>
    <row r="755" spans="4:6" s="34" customFormat="1">
      <c r="D755" s="62"/>
      <c r="E755" s="62"/>
      <c r="F755" s="62"/>
    </row>
    <row r="756" spans="4:6" s="34" customFormat="1">
      <c r="D756" s="62"/>
      <c r="E756" s="62"/>
      <c r="F756" s="62"/>
    </row>
    <row r="757" spans="4:6" s="34" customFormat="1">
      <c r="D757" s="62"/>
      <c r="E757" s="62"/>
      <c r="F757" s="62"/>
    </row>
    <row r="758" spans="4:6" s="34" customFormat="1">
      <c r="D758" s="62"/>
      <c r="E758" s="62"/>
      <c r="F758" s="62"/>
    </row>
    <row r="759" spans="4:6" s="34" customFormat="1">
      <c r="D759" s="62"/>
      <c r="E759" s="62"/>
      <c r="F759" s="62"/>
    </row>
    <row r="760" spans="4:6" s="34" customFormat="1">
      <c r="D760" s="62"/>
      <c r="E760" s="62"/>
      <c r="F760" s="62"/>
    </row>
    <row r="761" spans="4:6" s="34" customFormat="1">
      <c r="D761" s="62"/>
      <c r="E761" s="62"/>
      <c r="F761" s="62"/>
    </row>
    <row r="762" spans="4:6" s="34" customFormat="1">
      <c r="D762" s="62"/>
      <c r="E762" s="62"/>
      <c r="F762" s="62"/>
    </row>
    <row r="763" spans="4:6" s="34" customFormat="1">
      <c r="D763" s="62"/>
      <c r="E763" s="62"/>
      <c r="F763" s="62"/>
    </row>
    <row r="764" spans="4:6" s="34" customFormat="1">
      <c r="D764" s="62"/>
      <c r="E764" s="62"/>
      <c r="F764" s="62"/>
    </row>
    <row r="765" spans="4:6" s="34" customFormat="1">
      <c r="D765" s="62"/>
      <c r="E765" s="62"/>
      <c r="F765" s="62"/>
    </row>
    <row r="766" spans="4:6" s="34" customFormat="1">
      <c r="D766" s="62"/>
      <c r="E766" s="62"/>
      <c r="F766" s="62"/>
    </row>
    <row r="767" spans="4:6" s="34" customFormat="1">
      <c r="D767" s="62"/>
      <c r="E767" s="62"/>
      <c r="F767" s="62"/>
    </row>
    <row r="768" spans="4:6" s="34" customFormat="1">
      <c r="D768" s="62"/>
      <c r="E768" s="62"/>
      <c r="F768" s="62"/>
    </row>
    <row r="769" spans="4:6" s="34" customFormat="1">
      <c r="D769" s="62"/>
      <c r="E769" s="62"/>
      <c r="F769" s="62"/>
    </row>
    <row r="770" spans="4:6" s="34" customFormat="1">
      <c r="D770" s="62"/>
      <c r="E770" s="62"/>
      <c r="F770" s="62"/>
    </row>
    <row r="771" spans="4:6" s="34" customFormat="1">
      <c r="D771" s="62"/>
      <c r="E771" s="62"/>
      <c r="F771" s="62"/>
    </row>
    <row r="772" spans="4:6" s="34" customFormat="1">
      <c r="D772" s="62"/>
      <c r="E772" s="62"/>
      <c r="F772" s="62"/>
    </row>
    <row r="773" spans="4:6" s="34" customFormat="1">
      <c r="D773" s="62"/>
      <c r="E773" s="62"/>
      <c r="F773" s="62"/>
    </row>
    <row r="774" spans="4:6" s="34" customFormat="1">
      <c r="D774" s="62"/>
      <c r="E774" s="62"/>
      <c r="F774" s="62"/>
    </row>
    <row r="775" spans="4:6" s="34" customFormat="1">
      <c r="D775" s="62"/>
      <c r="E775" s="62"/>
      <c r="F775" s="62"/>
    </row>
    <row r="776" spans="4:6" s="34" customFormat="1">
      <c r="D776" s="62"/>
      <c r="E776" s="62"/>
      <c r="F776" s="62"/>
    </row>
    <row r="777" spans="4:6" s="34" customFormat="1">
      <c r="D777" s="62"/>
      <c r="E777" s="62"/>
      <c r="F777" s="62"/>
    </row>
    <row r="778" spans="4:6" s="34" customFormat="1">
      <c r="D778" s="62"/>
      <c r="E778" s="62"/>
      <c r="F778" s="62"/>
    </row>
    <row r="779" spans="4:6" s="34" customFormat="1">
      <c r="D779" s="62"/>
      <c r="E779" s="62"/>
      <c r="F779" s="62"/>
    </row>
    <row r="780" spans="4:6" s="34" customFormat="1">
      <c r="D780" s="62"/>
      <c r="E780" s="62"/>
      <c r="F780" s="62"/>
    </row>
    <row r="781" spans="4:6" s="34" customFormat="1">
      <c r="D781" s="62"/>
      <c r="E781" s="62"/>
      <c r="F781" s="62"/>
    </row>
    <row r="782" spans="4:6" s="34" customFormat="1">
      <c r="D782" s="62"/>
      <c r="E782" s="62"/>
      <c r="F782" s="62"/>
    </row>
    <row r="783" spans="4:6" s="34" customFormat="1">
      <c r="D783" s="62"/>
      <c r="E783" s="62"/>
      <c r="F783" s="62"/>
    </row>
    <row r="784" spans="4:6" s="34" customFormat="1">
      <c r="D784" s="62"/>
      <c r="E784" s="62"/>
      <c r="F784" s="62"/>
    </row>
    <row r="785" spans="4:6" s="34" customFormat="1">
      <c r="D785" s="62"/>
      <c r="E785" s="62"/>
      <c r="F785" s="62"/>
    </row>
    <row r="786" spans="4:6" s="34" customFormat="1">
      <c r="D786" s="62"/>
      <c r="E786" s="62"/>
      <c r="F786" s="62"/>
    </row>
    <row r="787" spans="4:6" s="34" customFormat="1">
      <c r="D787" s="62"/>
      <c r="E787" s="62"/>
      <c r="F787" s="62"/>
    </row>
    <row r="788" spans="4:6" s="34" customFormat="1">
      <c r="D788" s="62"/>
      <c r="E788" s="62"/>
      <c r="F788" s="62"/>
    </row>
    <row r="789" spans="4:6" s="34" customFormat="1">
      <c r="D789" s="62"/>
      <c r="E789" s="62"/>
      <c r="F789" s="62"/>
    </row>
    <row r="790" spans="4:6" s="34" customFormat="1">
      <c r="D790" s="62"/>
      <c r="E790" s="62"/>
      <c r="F790" s="62"/>
    </row>
    <row r="791" spans="4:6" s="34" customFormat="1">
      <c r="D791" s="62"/>
      <c r="E791" s="62"/>
      <c r="F791" s="62"/>
    </row>
    <row r="792" spans="4:6" s="34" customFormat="1">
      <c r="D792" s="62"/>
      <c r="E792" s="62"/>
      <c r="F792" s="62"/>
    </row>
    <row r="793" spans="4:6" s="34" customFormat="1">
      <c r="D793" s="62"/>
      <c r="E793" s="62"/>
      <c r="F793" s="62"/>
    </row>
    <row r="794" spans="4:6" s="34" customFormat="1">
      <c r="D794" s="62"/>
      <c r="E794" s="62"/>
      <c r="F794" s="62"/>
    </row>
    <row r="795" spans="4:6" s="34" customFormat="1">
      <c r="D795" s="62"/>
      <c r="E795" s="62"/>
      <c r="F795" s="62"/>
    </row>
    <row r="796" spans="4:6" s="34" customFormat="1">
      <c r="D796" s="62"/>
      <c r="E796" s="62"/>
      <c r="F796" s="62"/>
    </row>
    <row r="797" spans="4:6" s="34" customFormat="1">
      <c r="D797" s="62"/>
      <c r="E797" s="62"/>
      <c r="F797" s="62"/>
    </row>
    <row r="798" spans="4:6" s="34" customFormat="1">
      <c r="D798" s="62"/>
      <c r="E798" s="62"/>
      <c r="F798" s="62"/>
    </row>
    <row r="799" spans="4:6" s="34" customFormat="1">
      <c r="D799" s="62"/>
      <c r="E799" s="62"/>
      <c r="F799" s="62"/>
    </row>
    <row r="800" spans="4:6" s="34" customFormat="1">
      <c r="D800" s="62"/>
      <c r="E800" s="62"/>
      <c r="F800" s="62"/>
    </row>
    <row r="801" spans="4:6" s="34" customFormat="1">
      <c r="D801" s="62"/>
      <c r="E801" s="62"/>
      <c r="F801" s="62"/>
    </row>
    <row r="802" spans="4:6" s="34" customFormat="1">
      <c r="D802" s="62"/>
      <c r="E802" s="62"/>
      <c r="F802" s="62"/>
    </row>
    <row r="803" spans="4:6" s="34" customFormat="1">
      <c r="D803" s="62"/>
      <c r="E803" s="62"/>
      <c r="F803" s="62"/>
    </row>
    <row r="804" spans="4:6" s="34" customFormat="1">
      <c r="D804" s="62"/>
      <c r="E804" s="62"/>
      <c r="F804" s="62"/>
    </row>
    <row r="805" spans="4:6" s="34" customFormat="1">
      <c r="D805" s="62"/>
      <c r="E805" s="62"/>
      <c r="F805" s="62"/>
    </row>
    <row r="806" spans="4:6" s="34" customFormat="1">
      <c r="D806" s="62"/>
      <c r="E806" s="62"/>
      <c r="F806" s="62"/>
    </row>
    <row r="807" spans="4:6" s="34" customFormat="1">
      <c r="D807" s="62"/>
      <c r="E807" s="62"/>
      <c r="F807" s="62"/>
    </row>
    <row r="808" spans="4:6" s="34" customFormat="1">
      <c r="D808" s="62"/>
      <c r="E808" s="62"/>
      <c r="F808" s="62"/>
    </row>
    <row r="809" spans="4:6" s="34" customFormat="1">
      <c r="D809" s="62"/>
      <c r="E809" s="62"/>
      <c r="F809" s="62"/>
    </row>
    <row r="810" spans="4:6" s="34" customFormat="1">
      <c r="D810" s="62"/>
      <c r="E810" s="62"/>
      <c r="F810" s="62"/>
    </row>
    <row r="811" spans="4:6" s="34" customFormat="1">
      <c r="D811" s="62"/>
      <c r="E811" s="62"/>
      <c r="F811" s="62"/>
    </row>
    <row r="812" spans="4:6" s="34" customFormat="1">
      <c r="D812" s="62"/>
      <c r="E812" s="62"/>
      <c r="F812" s="62"/>
    </row>
    <row r="813" spans="4:6" s="34" customFormat="1">
      <c r="D813" s="62"/>
      <c r="E813" s="62"/>
      <c r="F813" s="62"/>
    </row>
    <row r="814" spans="4:6" s="34" customFormat="1">
      <c r="D814" s="62"/>
      <c r="E814" s="62"/>
      <c r="F814" s="62"/>
    </row>
    <row r="815" spans="4:6" s="34" customFormat="1">
      <c r="D815" s="62"/>
      <c r="E815" s="62"/>
      <c r="F815" s="62"/>
    </row>
    <row r="816" spans="4:6" s="34" customFormat="1">
      <c r="D816" s="62"/>
      <c r="E816" s="62"/>
      <c r="F816" s="62"/>
    </row>
    <row r="817" spans="4:6" s="34" customFormat="1">
      <c r="D817" s="62"/>
      <c r="E817" s="62"/>
      <c r="F817" s="62"/>
    </row>
    <row r="818" spans="4:6" s="34" customFormat="1">
      <c r="D818" s="62"/>
      <c r="E818" s="62"/>
      <c r="F818" s="62"/>
    </row>
    <row r="819" spans="4:6" s="34" customFormat="1">
      <c r="D819" s="62"/>
      <c r="E819" s="62"/>
      <c r="F819" s="62"/>
    </row>
    <row r="820" spans="4:6" s="34" customFormat="1">
      <c r="D820" s="62"/>
      <c r="E820" s="62"/>
      <c r="F820" s="62"/>
    </row>
    <row r="821" spans="4:6" s="34" customFormat="1">
      <c r="D821" s="62"/>
      <c r="E821" s="62"/>
      <c r="F821" s="62"/>
    </row>
    <row r="822" spans="4:6" s="34" customFormat="1">
      <c r="D822" s="62"/>
      <c r="E822" s="62"/>
      <c r="F822" s="62"/>
    </row>
    <row r="823" spans="4:6" s="34" customFormat="1">
      <c r="D823" s="62"/>
      <c r="E823" s="62"/>
      <c r="F823" s="62"/>
    </row>
    <row r="824" spans="4:6" s="34" customFormat="1">
      <c r="D824" s="62"/>
      <c r="E824" s="62"/>
      <c r="F824" s="62"/>
    </row>
    <row r="825" spans="4:6" s="34" customFormat="1">
      <c r="D825" s="62"/>
      <c r="E825" s="62"/>
      <c r="F825" s="62"/>
    </row>
    <row r="826" spans="4:6" s="34" customFormat="1">
      <c r="D826" s="62"/>
      <c r="E826" s="62"/>
      <c r="F826" s="62"/>
    </row>
    <row r="827" spans="4:6" s="34" customFormat="1">
      <c r="D827" s="62"/>
      <c r="E827" s="62"/>
      <c r="F827" s="62"/>
    </row>
    <row r="828" spans="4:6" s="34" customFormat="1">
      <c r="D828" s="62"/>
      <c r="E828" s="62"/>
      <c r="F828" s="62"/>
    </row>
    <row r="829" spans="4:6" s="34" customFormat="1">
      <c r="D829" s="62"/>
      <c r="E829" s="62"/>
      <c r="F829" s="62"/>
    </row>
    <row r="830" spans="4:6" s="34" customFormat="1">
      <c r="D830" s="62"/>
      <c r="E830" s="62"/>
      <c r="F830" s="62"/>
    </row>
    <row r="831" spans="4:6" s="34" customFormat="1">
      <c r="D831" s="62"/>
      <c r="E831" s="62"/>
      <c r="F831" s="62"/>
    </row>
    <row r="832" spans="4:6" s="34" customFormat="1">
      <c r="D832" s="62"/>
      <c r="E832" s="62"/>
      <c r="F832" s="62"/>
    </row>
    <row r="833" spans="4:6" s="34" customFormat="1">
      <c r="D833" s="62"/>
      <c r="E833" s="62"/>
      <c r="F833" s="62"/>
    </row>
    <row r="834" spans="4:6" s="34" customFormat="1">
      <c r="D834" s="62"/>
      <c r="E834" s="62"/>
      <c r="F834" s="62"/>
    </row>
    <row r="835" spans="4:6" s="34" customFormat="1">
      <c r="D835" s="62"/>
      <c r="E835" s="62"/>
      <c r="F835" s="62"/>
    </row>
    <row r="836" spans="4:6" s="34" customFormat="1">
      <c r="D836" s="62"/>
      <c r="E836" s="62"/>
      <c r="F836" s="62"/>
    </row>
    <row r="837" spans="4:6" s="34" customFormat="1">
      <c r="D837" s="62"/>
      <c r="E837" s="62"/>
      <c r="F837" s="62"/>
    </row>
    <row r="838" spans="4:6" s="34" customFormat="1">
      <c r="D838" s="62"/>
      <c r="E838" s="62"/>
      <c r="F838" s="62"/>
    </row>
    <row r="839" spans="4:6" s="34" customFormat="1">
      <c r="D839" s="62"/>
      <c r="E839" s="62"/>
      <c r="F839" s="62"/>
    </row>
    <row r="840" spans="4:6" s="34" customFormat="1">
      <c r="D840" s="62"/>
      <c r="E840" s="62"/>
      <c r="F840" s="62"/>
    </row>
    <row r="841" spans="4:6" s="34" customFormat="1">
      <c r="D841" s="62"/>
      <c r="E841" s="62"/>
      <c r="F841" s="62"/>
    </row>
    <row r="842" spans="4:6" s="34" customFormat="1">
      <c r="D842" s="62"/>
      <c r="E842" s="62"/>
      <c r="F842" s="62"/>
    </row>
    <row r="843" spans="4:6" s="34" customFormat="1">
      <c r="D843" s="62"/>
      <c r="E843" s="62"/>
      <c r="F843" s="62"/>
    </row>
    <row r="844" spans="4:6" s="34" customFormat="1">
      <c r="D844" s="62"/>
      <c r="E844" s="62"/>
      <c r="F844" s="62"/>
    </row>
    <row r="845" spans="4:6" s="34" customFormat="1">
      <c r="D845" s="62"/>
      <c r="E845" s="62"/>
      <c r="F845" s="62"/>
    </row>
    <row r="846" spans="4:6" s="34" customFormat="1">
      <c r="D846" s="62"/>
      <c r="E846" s="62"/>
      <c r="F846" s="62"/>
    </row>
    <row r="847" spans="4:6" s="34" customFormat="1">
      <c r="D847" s="62"/>
      <c r="E847" s="62"/>
      <c r="F847" s="62"/>
    </row>
    <row r="848" spans="4:6" s="34" customFormat="1">
      <c r="D848" s="62"/>
      <c r="E848" s="62"/>
      <c r="F848" s="62"/>
    </row>
    <row r="849" spans="4:6" s="34" customFormat="1">
      <c r="D849" s="62"/>
      <c r="E849" s="62"/>
      <c r="F849" s="62"/>
    </row>
    <row r="850" spans="4:6" s="34" customFormat="1">
      <c r="D850" s="62"/>
      <c r="E850" s="62"/>
      <c r="F850" s="62"/>
    </row>
    <row r="851" spans="4:6" s="34" customFormat="1">
      <c r="D851" s="62"/>
      <c r="E851" s="62"/>
      <c r="F851" s="62"/>
    </row>
    <row r="852" spans="4:6" s="34" customFormat="1">
      <c r="D852" s="62"/>
      <c r="E852" s="62"/>
      <c r="F852" s="62"/>
    </row>
    <row r="853" spans="4:6" s="34" customFormat="1">
      <c r="D853" s="62"/>
      <c r="E853" s="62"/>
      <c r="F853" s="62"/>
    </row>
    <row r="854" spans="4:6" s="34" customFormat="1">
      <c r="D854" s="62"/>
      <c r="E854" s="62"/>
      <c r="F854" s="62"/>
    </row>
    <row r="855" spans="4:6" s="34" customFormat="1">
      <c r="D855" s="62"/>
      <c r="E855" s="62"/>
      <c r="F855" s="62"/>
    </row>
    <row r="856" spans="4:6" s="34" customFormat="1">
      <c r="D856" s="62"/>
      <c r="E856" s="62"/>
      <c r="F856" s="62"/>
    </row>
    <row r="857" spans="4:6" s="34" customFormat="1">
      <c r="D857" s="62"/>
      <c r="E857" s="62"/>
      <c r="F857" s="62"/>
    </row>
    <row r="858" spans="4:6" s="34" customFormat="1">
      <c r="D858" s="62"/>
      <c r="E858" s="62"/>
      <c r="F858" s="62"/>
    </row>
    <row r="859" spans="4:6" s="34" customFormat="1">
      <c r="D859" s="62"/>
      <c r="E859" s="62"/>
      <c r="F859" s="62"/>
    </row>
    <row r="860" spans="4:6" s="34" customFormat="1">
      <c r="D860" s="62"/>
      <c r="E860" s="62"/>
      <c r="F860" s="62"/>
    </row>
    <row r="861" spans="4:6" s="34" customFormat="1">
      <c r="D861" s="62"/>
      <c r="E861" s="62"/>
      <c r="F861" s="62"/>
    </row>
    <row r="862" spans="4:6" s="34" customFormat="1">
      <c r="D862" s="62"/>
      <c r="E862" s="62"/>
      <c r="F862" s="62"/>
    </row>
    <row r="863" spans="4:6" s="34" customFormat="1">
      <c r="D863" s="62"/>
      <c r="E863" s="62"/>
      <c r="F863" s="62"/>
    </row>
    <row r="864" spans="4:6" s="34" customFormat="1">
      <c r="D864" s="62"/>
      <c r="E864" s="62"/>
      <c r="F864" s="62"/>
    </row>
    <row r="865" spans="4:6" s="34" customFormat="1">
      <c r="D865" s="62"/>
      <c r="E865" s="62"/>
      <c r="F865" s="62"/>
    </row>
    <row r="866" spans="4:6" s="34" customFormat="1">
      <c r="D866" s="62"/>
      <c r="E866" s="62"/>
      <c r="F866" s="62"/>
    </row>
    <row r="867" spans="4:6" s="34" customFormat="1">
      <c r="D867" s="62"/>
      <c r="E867" s="62"/>
      <c r="F867" s="62"/>
    </row>
    <row r="868" spans="4:6" s="34" customFormat="1">
      <c r="D868" s="62"/>
      <c r="E868" s="62"/>
      <c r="F868" s="62"/>
    </row>
    <row r="869" spans="4:6" s="34" customFormat="1">
      <c r="D869" s="62"/>
      <c r="E869" s="62"/>
      <c r="F869" s="62"/>
    </row>
    <row r="870" spans="4:6" s="34" customFormat="1">
      <c r="D870" s="62"/>
      <c r="E870" s="62"/>
      <c r="F870" s="62"/>
    </row>
    <row r="871" spans="4:6" s="34" customFormat="1">
      <c r="D871" s="62"/>
      <c r="E871" s="62"/>
      <c r="F871" s="62"/>
    </row>
    <row r="872" spans="4:6" s="34" customFormat="1">
      <c r="D872" s="62"/>
      <c r="E872" s="62"/>
      <c r="F872" s="62"/>
    </row>
    <row r="873" spans="4:6" s="34" customFormat="1">
      <c r="D873" s="62"/>
      <c r="E873" s="62"/>
      <c r="F873" s="62"/>
    </row>
    <row r="874" spans="4:6" s="34" customFormat="1">
      <c r="D874" s="62"/>
      <c r="E874" s="62"/>
      <c r="F874" s="62"/>
    </row>
    <row r="875" spans="4:6" s="34" customFormat="1">
      <c r="D875" s="62"/>
      <c r="E875" s="62"/>
      <c r="F875" s="62"/>
    </row>
    <row r="876" spans="4:6" s="34" customFormat="1">
      <c r="D876" s="62"/>
      <c r="E876" s="62"/>
      <c r="F876" s="62"/>
    </row>
    <row r="877" spans="4:6" s="34" customFormat="1">
      <c r="D877" s="62"/>
      <c r="E877" s="62"/>
      <c r="F877" s="62"/>
    </row>
    <row r="878" spans="4:6" s="34" customFormat="1">
      <c r="D878" s="62"/>
      <c r="E878" s="62"/>
      <c r="F878" s="62"/>
    </row>
    <row r="879" spans="4:6" s="34" customFormat="1">
      <c r="D879" s="62"/>
      <c r="E879" s="62"/>
      <c r="F879" s="62"/>
    </row>
    <row r="880" spans="4:6" s="34" customFormat="1">
      <c r="D880" s="62"/>
      <c r="E880" s="62"/>
      <c r="F880" s="62"/>
    </row>
    <row r="881" spans="4:6" s="34" customFormat="1">
      <c r="D881" s="62"/>
      <c r="E881" s="62"/>
      <c r="F881" s="62"/>
    </row>
    <row r="882" spans="4:6" s="34" customFormat="1">
      <c r="D882" s="62"/>
      <c r="E882" s="62"/>
      <c r="F882" s="62"/>
    </row>
    <row r="883" spans="4:6" s="34" customFormat="1">
      <c r="D883" s="62"/>
      <c r="E883" s="62"/>
      <c r="F883" s="62"/>
    </row>
    <row r="884" spans="4:6" s="34" customFormat="1">
      <c r="D884" s="62"/>
      <c r="E884" s="62"/>
      <c r="F884" s="62"/>
    </row>
    <row r="885" spans="4:6" s="34" customFormat="1">
      <c r="D885" s="62"/>
      <c r="E885" s="62"/>
      <c r="F885" s="62"/>
    </row>
    <row r="886" spans="4:6" s="34" customFormat="1">
      <c r="D886" s="62"/>
      <c r="E886" s="62"/>
      <c r="F886" s="62"/>
    </row>
    <row r="887" spans="4:6" s="34" customFormat="1">
      <c r="D887" s="62"/>
      <c r="E887" s="62"/>
      <c r="F887" s="62"/>
    </row>
    <row r="888" spans="4:6" s="34" customFormat="1">
      <c r="D888" s="62"/>
      <c r="E888" s="62"/>
      <c r="F888" s="62"/>
    </row>
    <row r="889" spans="4:6" s="34" customFormat="1">
      <c r="D889" s="62"/>
      <c r="E889" s="62"/>
      <c r="F889" s="62"/>
    </row>
    <row r="890" spans="4:6" s="34" customFormat="1">
      <c r="D890" s="62"/>
      <c r="E890" s="62"/>
      <c r="F890" s="62"/>
    </row>
    <row r="891" spans="4:6" s="34" customFormat="1">
      <c r="D891" s="62"/>
      <c r="E891" s="62"/>
      <c r="F891" s="62"/>
    </row>
    <row r="892" spans="4:6" s="34" customFormat="1">
      <c r="D892" s="62"/>
      <c r="E892" s="62"/>
      <c r="F892" s="62"/>
    </row>
    <row r="893" spans="4:6" s="34" customFormat="1">
      <c r="D893" s="62"/>
      <c r="E893" s="62"/>
      <c r="F893" s="62"/>
    </row>
    <row r="894" spans="4:6" s="34" customFormat="1">
      <c r="D894" s="62"/>
      <c r="E894" s="62"/>
      <c r="F894" s="62"/>
    </row>
    <row r="895" spans="4:6" s="34" customFormat="1">
      <c r="D895" s="62"/>
      <c r="E895" s="62"/>
      <c r="F895" s="62"/>
    </row>
    <row r="896" spans="4:6" s="34" customFormat="1">
      <c r="D896" s="62"/>
      <c r="E896" s="62"/>
      <c r="F896" s="62"/>
    </row>
    <row r="897" spans="4:6" s="34" customFormat="1">
      <c r="D897" s="62"/>
      <c r="E897" s="62"/>
      <c r="F897" s="62"/>
    </row>
    <row r="898" spans="4:6" s="34" customFormat="1">
      <c r="D898" s="62"/>
      <c r="E898" s="62"/>
      <c r="F898" s="62"/>
    </row>
    <row r="899" spans="4:6" s="34" customFormat="1">
      <c r="D899" s="62"/>
      <c r="E899" s="62"/>
      <c r="F899" s="62"/>
    </row>
    <row r="900" spans="4:6" s="34" customFormat="1">
      <c r="D900" s="62"/>
      <c r="E900" s="62"/>
      <c r="F900" s="62"/>
    </row>
    <row r="901" spans="4:6" s="34" customFormat="1">
      <c r="D901" s="62"/>
      <c r="E901" s="62"/>
      <c r="F901" s="62"/>
    </row>
    <row r="902" spans="4:6" s="34" customFormat="1">
      <c r="D902" s="62"/>
      <c r="E902" s="62"/>
      <c r="F902" s="62"/>
    </row>
    <row r="903" spans="4:6" s="34" customFormat="1">
      <c r="D903" s="62"/>
      <c r="E903" s="62"/>
      <c r="F903" s="62"/>
    </row>
    <row r="904" spans="4:6" s="34" customFormat="1">
      <c r="D904" s="62"/>
      <c r="E904" s="62"/>
      <c r="F904" s="62"/>
    </row>
    <row r="905" spans="4:6" s="34" customFormat="1">
      <c r="D905" s="62"/>
      <c r="E905" s="62"/>
      <c r="F905" s="62"/>
    </row>
    <row r="906" spans="4:6" s="34" customFormat="1">
      <c r="D906" s="62"/>
      <c r="E906" s="62"/>
      <c r="F906" s="62"/>
    </row>
    <row r="907" spans="4:6" s="34" customFormat="1">
      <c r="D907" s="62"/>
      <c r="E907" s="62"/>
      <c r="F907" s="62"/>
    </row>
    <row r="908" spans="4:6" s="34" customFormat="1">
      <c r="D908" s="62"/>
      <c r="E908" s="62"/>
      <c r="F908" s="62"/>
    </row>
    <row r="909" spans="4:6" s="34" customFormat="1">
      <c r="D909" s="62"/>
      <c r="E909" s="62"/>
      <c r="F909" s="62"/>
    </row>
    <row r="910" spans="4:6" s="34" customFormat="1">
      <c r="D910" s="62"/>
      <c r="E910" s="62"/>
      <c r="F910" s="62"/>
    </row>
    <row r="911" spans="4:6" s="34" customFormat="1">
      <c r="D911" s="62"/>
      <c r="E911" s="62"/>
      <c r="F911" s="62"/>
    </row>
    <row r="912" spans="4:6" s="34" customFormat="1">
      <c r="D912" s="62"/>
      <c r="E912" s="62"/>
      <c r="F912" s="62"/>
    </row>
    <row r="913" spans="4:6" s="34" customFormat="1">
      <c r="D913" s="62"/>
      <c r="E913" s="62"/>
      <c r="F913" s="62"/>
    </row>
    <row r="914" spans="4:6" s="34" customFormat="1">
      <c r="D914" s="62"/>
      <c r="E914" s="62"/>
      <c r="F914" s="62"/>
    </row>
    <row r="915" spans="4:6" s="34" customFormat="1">
      <c r="D915" s="62"/>
      <c r="E915" s="62"/>
      <c r="F915" s="62"/>
    </row>
    <row r="916" spans="4:6" s="34" customFormat="1">
      <c r="D916" s="62"/>
      <c r="E916" s="62"/>
      <c r="F916" s="62"/>
    </row>
    <row r="917" spans="4:6" s="34" customFormat="1">
      <c r="D917" s="62"/>
      <c r="E917" s="62"/>
      <c r="F917" s="62"/>
    </row>
    <row r="918" spans="4:6" s="34" customFormat="1">
      <c r="D918" s="62"/>
      <c r="E918" s="62"/>
      <c r="F918" s="62"/>
    </row>
    <row r="919" spans="4:6" s="34" customFormat="1">
      <c r="D919" s="62"/>
      <c r="E919" s="62"/>
      <c r="F919" s="62"/>
    </row>
    <row r="920" spans="4:6" s="34" customFormat="1">
      <c r="D920" s="62"/>
      <c r="E920" s="62"/>
      <c r="F920" s="62"/>
    </row>
    <row r="921" spans="4:6" s="34" customFormat="1">
      <c r="D921" s="62"/>
      <c r="E921" s="62"/>
      <c r="F921" s="62"/>
    </row>
    <row r="922" spans="4:6" s="34" customFormat="1">
      <c r="D922" s="62"/>
      <c r="E922" s="62"/>
      <c r="F922" s="62"/>
    </row>
    <row r="923" spans="4:6" s="34" customFormat="1">
      <c r="D923" s="62"/>
      <c r="E923" s="62"/>
      <c r="F923" s="62"/>
    </row>
    <row r="924" spans="4:6" s="34" customFormat="1">
      <c r="D924" s="62"/>
      <c r="E924" s="62"/>
      <c r="F924" s="62"/>
    </row>
    <row r="925" spans="4:6" s="34" customFormat="1">
      <c r="D925" s="62"/>
      <c r="E925" s="62"/>
      <c r="F925" s="62"/>
    </row>
    <row r="926" spans="4:6" s="34" customFormat="1">
      <c r="D926" s="62"/>
      <c r="E926" s="62"/>
      <c r="F926" s="62"/>
    </row>
    <row r="927" spans="4:6" s="34" customFormat="1">
      <c r="D927" s="62"/>
      <c r="E927" s="62"/>
      <c r="F927" s="62"/>
    </row>
    <row r="928" spans="4:6" s="34" customFormat="1">
      <c r="D928" s="62"/>
      <c r="E928" s="62"/>
      <c r="F928" s="62"/>
    </row>
    <row r="929" spans="4:6" s="34" customFormat="1">
      <c r="D929" s="62"/>
      <c r="E929" s="62"/>
      <c r="F929" s="62"/>
    </row>
    <row r="930" spans="4:6" s="34" customFormat="1">
      <c r="D930" s="62"/>
      <c r="E930" s="62"/>
      <c r="F930" s="62"/>
    </row>
    <row r="931" spans="4:6" s="34" customFormat="1">
      <c r="D931" s="62"/>
      <c r="E931" s="62"/>
      <c r="F931" s="62"/>
    </row>
    <row r="932" spans="4:6" s="34" customFormat="1">
      <c r="D932" s="62"/>
      <c r="E932" s="62"/>
      <c r="F932" s="62"/>
    </row>
    <row r="933" spans="4:6" s="34" customFormat="1">
      <c r="D933" s="62"/>
      <c r="E933" s="62"/>
      <c r="F933" s="62"/>
    </row>
    <row r="934" spans="4:6" s="34" customFormat="1">
      <c r="D934" s="62"/>
      <c r="E934" s="62"/>
      <c r="F934" s="62"/>
    </row>
    <row r="935" spans="4:6" s="34" customFormat="1">
      <c r="D935" s="62"/>
      <c r="E935" s="62"/>
      <c r="F935" s="62"/>
    </row>
    <row r="936" spans="4:6" s="34" customFormat="1">
      <c r="D936" s="62"/>
      <c r="E936" s="62"/>
      <c r="F936" s="62"/>
    </row>
    <row r="937" spans="4:6" s="34" customFormat="1">
      <c r="D937" s="62"/>
      <c r="E937" s="62"/>
      <c r="F937" s="62"/>
    </row>
    <row r="938" spans="4:6" s="34" customFormat="1">
      <c r="D938" s="62"/>
      <c r="E938" s="62"/>
      <c r="F938" s="62"/>
    </row>
    <row r="939" spans="4:6" s="34" customFormat="1">
      <c r="D939" s="62"/>
      <c r="E939" s="62"/>
      <c r="F939" s="62"/>
    </row>
    <row r="940" spans="4:6" s="34" customFormat="1">
      <c r="D940" s="62"/>
      <c r="E940" s="62"/>
      <c r="F940" s="62"/>
    </row>
    <row r="941" spans="4:6" s="34" customFormat="1">
      <c r="D941" s="62"/>
      <c r="E941" s="62"/>
      <c r="F941" s="62"/>
    </row>
    <row r="942" spans="4:6" s="34" customFormat="1">
      <c r="D942" s="62"/>
      <c r="E942" s="62"/>
      <c r="F942" s="62"/>
    </row>
    <row r="943" spans="4:6" s="34" customFormat="1">
      <c r="D943" s="62"/>
      <c r="E943" s="62"/>
      <c r="F943" s="62"/>
    </row>
    <row r="944" spans="4:6" s="34" customFormat="1">
      <c r="D944" s="62"/>
      <c r="E944" s="62"/>
      <c r="F944" s="62"/>
    </row>
    <row r="945" spans="4:6" s="34" customFormat="1">
      <c r="D945" s="62"/>
      <c r="E945" s="62"/>
      <c r="F945" s="62"/>
    </row>
    <row r="946" spans="4:6" s="34" customFormat="1">
      <c r="D946" s="62"/>
      <c r="E946" s="62"/>
      <c r="F946" s="62"/>
    </row>
    <row r="947" spans="4:6" s="34" customFormat="1">
      <c r="D947" s="62"/>
      <c r="E947" s="62"/>
      <c r="F947" s="62"/>
    </row>
    <row r="948" spans="4:6" s="34" customFormat="1">
      <c r="D948" s="62"/>
      <c r="E948" s="62"/>
      <c r="F948" s="62"/>
    </row>
    <row r="949" spans="4:6" s="34" customFormat="1">
      <c r="D949" s="62"/>
      <c r="E949" s="62"/>
      <c r="F949" s="62"/>
    </row>
    <row r="950" spans="4:6" s="34" customFormat="1">
      <c r="D950" s="62"/>
      <c r="E950" s="62"/>
      <c r="F950" s="62"/>
    </row>
    <row r="951" spans="4:6" s="34" customFormat="1">
      <c r="D951" s="62"/>
      <c r="E951" s="62"/>
      <c r="F951" s="62"/>
    </row>
    <row r="952" spans="4:6" s="34" customFormat="1">
      <c r="D952" s="62"/>
      <c r="E952" s="62"/>
      <c r="F952" s="62"/>
    </row>
    <row r="953" spans="4:6" s="34" customFormat="1">
      <c r="D953" s="62"/>
      <c r="E953" s="62"/>
      <c r="F953" s="62"/>
    </row>
    <row r="954" spans="4:6" s="34" customFormat="1">
      <c r="D954" s="62"/>
      <c r="E954" s="62"/>
      <c r="F954" s="62"/>
    </row>
    <row r="955" spans="4:6" s="34" customFormat="1">
      <c r="D955" s="62"/>
      <c r="E955" s="62"/>
      <c r="F955" s="62"/>
    </row>
    <row r="956" spans="4:6" s="34" customFormat="1">
      <c r="D956" s="62"/>
      <c r="E956" s="62"/>
      <c r="F956" s="62"/>
    </row>
    <row r="957" spans="4:6" s="34" customFormat="1">
      <c r="D957" s="62"/>
      <c r="E957" s="62"/>
      <c r="F957" s="62"/>
    </row>
    <row r="958" spans="4:6" s="34" customFormat="1">
      <c r="D958" s="62"/>
      <c r="E958" s="62"/>
      <c r="F958" s="62"/>
    </row>
    <row r="959" spans="4:6" s="34" customFormat="1">
      <c r="D959" s="62"/>
      <c r="E959" s="62"/>
      <c r="F959" s="62"/>
    </row>
    <row r="960" spans="4:6" s="34" customFormat="1">
      <c r="D960" s="62"/>
      <c r="E960" s="62"/>
      <c r="F960" s="62"/>
    </row>
    <row r="961" spans="4:6" s="34" customFormat="1">
      <c r="D961" s="62"/>
      <c r="E961" s="62"/>
      <c r="F961" s="62"/>
    </row>
    <row r="962" spans="4:6" s="34" customFormat="1">
      <c r="D962" s="62"/>
      <c r="E962" s="62"/>
      <c r="F962" s="62"/>
    </row>
    <row r="963" spans="4:6" s="34" customFormat="1">
      <c r="D963" s="62"/>
      <c r="E963" s="62"/>
      <c r="F963" s="62"/>
    </row>
    <row r="964" spans="4:6" s="34" customFormat="1">
      <c r="D964" s="62"/>
      <c r="E964" s="62"/>
      <c r="F964" s="62"/>
    </row>
    <row r="965" spans="4:6" s="34" customFormat="1">
      <c r="D965" s="62"/>
      <c r="E965" s="62"/>
      <c r="F965" s="62"/>
    </row>
    <row r="966" spans="4:6" s="34" customFormat="1">
      <c r="D966" s="62"/>
      <c r="E966" s="62"/>
      <c r="F966" s="62"/>
    </row>
    <row r="967" spans="4:6" s="34" customFormat="1">
      <c r="D967" s="62"/>
      <c r="E967" s="62"/>
      <c r="F967" s="62"/>
    </row>
    <row r="968" spans="4:6" s="34" customFormat="1">
      <c r="D968" s="62"/>
      <c r="E968" s="62"/>
      <c r="F968" s="62"/>
    </row>
    <row r="969" spans="4:6" s="34" customFormat="1">
      <c r="D969" s="62"/>
      <c r="E969" s="62"/>
      <c r="F969" s="62"/>
    </row>
    <row r="970" spans="4:6" s="34" customFormat="1">
      <c r="D970" s="62"/>
      <c r="E970" s="62"/>
      <c r="F970" s="62"/>
    </row>
    <row r="971" spans="4:6" s="34" customFormat="1">
      <c r="D971" s="62"/>
      <c r="E971" s="62"/>
      <c r="F971" s="62"/>
    </row>
    <row r="972" spans="4:6" s="34" customFormat="1">
      <c r="D972" s="62"/>
      <c r="E972" s="62"/>
      <c r="F972" s="62"/>
    </row>
    <row r="973" spans="4:6" s="34" customFormat="1">
      <c r="D973" s="62"/>
      <c r="E973" s="62"/>
      <c r="F973" s="62"/>
    </row>
    <row r="974" spans="4:6" s="34" customFormat="1">
      <c r="D974" s="62"/>
      <c r="E974" s="62"/>
      <c r="F974" s="62"/>
    </row>
    <row r="975" spans="4:6" s="34" customFormat="1">
      <c r="D975" s="62"/>
      <c r="E975" s="62"/>
      <c r="F975" s="62"/>
    </row>
    <row r="976" spans="4:6" s="34" customFormat="1">
      <c r="D976" s="62"/>
      <c r="E976" s="62"/>
      <c r="F976" s="62"/>
    </row>
    <row r="977" spans="4:6" s="34" customFormat="1">
      <c r="D977" s="62"/>
      <c r="E977" s="62"/>
      <c r="F977" s="62"/>
    </row>
    <row r="978" spans="4:6" s="34" customFormat="1">
      <c r="D978" s="62"/>
      <c r="E978" s="62"/>
      <c r="F978" s="62"/>
    </row>
    <row r="979" spans="4:6" s="34" customFormat="1">
      <c r="D979" s="62"/>
      <c r="E979" s="62"/>
      <c r="F979" s="62"/>
    </row>
    <row r="980" spans="4:6" s="34" customFormat="1">
      <c r="D980" s="62"/>
      <c r="E980" s="62"/>
      <c r="F980" s="62"/>
    </row>
    <row r="981" spans="4:6" s="34" customFormat="1">
      <c r="D981" s="62"/>
      <c r="E981" s="62"/>
      <c r="F981" s="62"/>
    </row>
    <row r="982" spans="4:6" s="34" customFormat="1">
      <c r="D982" s="62"/>
      <c r="E982" s="62"/>
      <c r="F982" s="62"/>
    </row>
    <row r="983" spans="4:6" s="34" customFormat="1">
      <c r="D983" s="62"/>
      <c r="E983" s="62"/>
      <c r="F983" s="62"/>
    </row>
    <row r="984" spans="4:6" s="34" customFormat="1">
      <c r="D984" s="62"/>
      <c r="E984" s="62"/>
      <c r="F984" s="62"/>
    </row>
    <row r="985" spans="4:6" s="34" customFormat="1">
      <c r="D985" s="62"/>
      <c r="E985" s="62"/>
      <c r="F985" s="62"/>
    </row>
    <row r="986" spans="4:6" s="34" customFormat="1">
      <c r="D986" s="62"/>
      <c r="E986" s="62"/>
      <c r="F986" s="62"/>
    </row>
    <row r="987" spans="4:6" s="34" customFormat="1">
      <c r="D987" s="62"/>
      <c r="E987" s="62"/>
      <c r="F987" s="62"/>
    </row>
    <row r="988" spans="4:6" s="34" customFormat="1">
      <c r="D988" s="62"/>
      <c r="E988" s="62"/>
      <c r="F988" s="62"/>
    </row>
    <row r="989" spans="4:6" s="34" customFormat="1">
      <c r="D989" s="62"/>
      <c r="E989" s="62"/>
      <c r="F989" s="62"/>
    </row>
    <row r="990" spans="4:6" s="34" customFormat="1">
      <c r="D990" s="62"/>
      <c r="E990" s="62"/>
      <c r="F990" s="62"/>
    </row>
    <row r="991" spans="4:6" s="34" customFormat="1">
      <c r="D991" s="62"/>
      <c r="E991" s="62"/>
      <c r="F991" s="62"/>
    </row>
    <row r="992" spans="4:6" s="34" customFormat="1">
      <c r="D992" s="62"/>
      <c r="E992" s="62"/>
      <c r="F992" s="62"/>
    </row>
    <row r="993" spans="4:6" s="34" customFormat="1">
      <c r="D993" s="62"/>
      <c r="E993" s="62"/>
      <c r="F993" s="62"/>
    </row>
    <row r="994" spans="4:6" s="34" customFormat="1">
      <c r="D994" s="62"/>
      <c r="E994" s="62"/>
      <c r="F994" s="62"/>
    </row>
    <row r="995" spans="4:6" s="34" customFormat="1">
      <c r="D995" s="62"/>
      <c r="E995" s="62"/>
      <c r="F995" s="62"/>
    </row>
    <row r="996" spans="4:6" s="34" customFormat="1">
      <c r="D996" s="62"/>
      <c r="E996" s="62"/>
      <c r="F996" s="62"/>
    </row>
    <row r="997" spans="4:6" s="34" customFormat="1">
      <c r="D997" s="62"/>
      <c r="E997" s="62"/>
      <c r="F997" s="62"/>
    </row>
    <row r="998" spans="4:6" s="34" customFormat="1">
      <c r="D998" s="62"/>
      <c r="E998" s="62"/>
      <c r="F998" s="62"/>
    </row>
    <row r="999" spans="4:6" s="34" customFormat="1">
      <c r="D999" s="62"/>
      <c r="E999" s="62"/>
      <c r="F999" s="62"/>
    </row>
    <row r="1000" spans="4:6" s="34" customFormat="1">
      <c r="D1000" s="62"/>
      <c r="E1000" s="62"/>
      <c r="F1000" s="62"/>
    </row>
    <row r="1001" spans="4:6" s="34" customFormat="1">
      <c r="D1001" s="62"/>
      <c r="E1001" s="62"/>
      <c r="F1001" s="62"/>
    </row>
    <row r="1002" spans="4:6" s="34" customFormat="1">
      <c r="D1002" s="62"/>
      <c r="E1002" s="62"/>
      <c r="F1002" s="62"/>
    </row>
    <row r="1003" spans="4:6" s="34" customFormat="1">
      <c r="D1003" s="62"/>
      <c r="E1003" s="62"/>
      <c r="F1003" s="62"/>
    </row>
    <row r="1004" spans="4:6" s="34" customFormat="1">
      <c r="D1004" s="62"/>
      <c r="E1004" s="62"/>
      <c r="F1004" s="62"/>
    </row>
    <row r="1005" spans="4:6" s="34" customFormat="1">
      <c r="D1005" s="62"/>
      <c r="E1005" s="62"/>
      <c r="F1005" s="62"/>
    </row>
    <row r="1006" spans="4:6" s="34" customFormat="1">
      <c r="D1006" s="62"/>
      <c r="E1006" s="62"/>
      <c r="F1006" s="62"/>
    </row>
    <row r="1007" spans="4:6" s="34" customFormat="1">
      <c r="D1007" s="62"/>
      <c r="E1007" s="62"/>
      <c r="F1007" s="62"/>
    </row>
    <row r="1008" spans="4:6" s="34" customFormat="1">
      <c r="D1008" s="62"/>
      <c r="E1008" s="62"/>
      <c r="F1008" s="62"/>
    </row>
    <row r="1009" spans="4:6" s="34" customFormat="1">
      <c r="D1009" s="62"/>
      <c r="E1009" s="62"/>
      <c r="F1009" s="62"/>
    </row>
    <row r="1010" spans="4:6" s="34" customFormat="1">
      <c r="D1010" s="62"/>
      <c r="E1010" s="62"/>
      <c r="F1010" s="62"/>
    </row>
    <row r="1011" spans="4:6" s="34" customFormat="1">
      <c r="D1011" s="62"/>
      <c r="E1011" s="62"/>
      <c r="F1011" s="62"/>
    </row>
    <row r="1012" spans="4:6" s="34" customFormat="1">
      <c r="D1012" s="62"/>
      <c r="E1012" s="62"/>
      <c r="F1012" s="62"/>
    </row>
    <row r="1013" spans="4:6" s="34" customFormat="1">
      <c r="D1013" s="62"/>
      <c r="E1013" s="62"/>
      <c r="F1013" s="62"/>
    </row>
    <row r="1014" spans="4:6" s="34" customFormat="1">
      <c r="D1014" s="62"/>
      <c r="E1014" s="62"/>
      <c r="F1014" s="62"/>
    </row>
    <row r="1015" spans="4:6" s="34" customFormat="1">
      <c r="D1015" s="62"/>
      <c r="E1015" s="62"/>
      <c r="F1015" s="62"/>
    </row>
    <row r="1016" spans="4:6" s="34" customFormat="1">
      <c r="D1016" s="62"/>
      <c r="E1016" s="62"/>
      <c r="F1016" s="62"/>
    </row>
    <row r="1017" spans="4:6" s="34" customFormat="1">
      <c r="D1017" s="62"/>
      <c r="E1017" s="62"/>
      <c r="F1017" s="62"/>
    </row>
    <row r="1018" spans="4:6" s="34" customFormat="1">
      <c r="D1018" s="62"/>
      <c r="E1018" s="62"/>
      <c r="F1018" s="62"/>
    </row>
    <row r="1019" spans="4:6" s="34" customFormat="1">
      <c r="D1019" s="62"/>
      <c r="E1019" s="62"/>
      <c r="F1019" s="62"/>
    </row>
    <row r="1020" spans="4:6" s="34" customFormat="1">
      <c r="D1020" s="62"/>
      <c r="E1020" s="62"/>
      <c r="F1020" s="62"/>
    </row>
    <row r="1021" spans="4:6" s="34" customFormat="1">
      <c r="D1021" s="62"/>
      <c r="E1021" s="62"/>
      <c r="F1021" s="62"/>
    </row>
    <row r="1022" spans="4:6" s="34" customFormat="1">
      <c r="D1022" s="62"/>
      <c r="E1022" s="62"/>
      <c r="F1022" s="62"/>
    </row>
    <row r="1023" spans="4:6" s="34" customFormat="1">
      <c r="D1023" s="62"/>
      <c r="E1023" s="62"/>
      <c r="F1023" s="62"/>
    </row>
    <row r="1024" spans="4:6" s="34" customFormat="1">
      <c r="D1024" s="62"/>
      <c r="E1024" s="62"/>
      <c r="F1024" s="62"/>
    </row>
    <row r="1025" spans="4:6" s="34" customFormat="1">
      <c r="D1025" s="62"/>
      <c r="E1025" s="62"/>
      <c r="F1025" s="62"/>
    </row>
    <row r="1026" spans="4:6" s="34" customFormat="1">
      <c r="D1026" s="62"/>
      <c r="E1026" s="62"/>
      <c r="F1026" s="62"/>
    </row>
    <row r="1027" spans="4:6" s="34" customFormat="1">
      <c r="D1027" s="62"/>
      <c r="E1027" s="62"/>
      <c r="F1027" s="62"/>
    </row>
    <row r="1028" spans="4:6" s="34" customFormat="1">
      <c r="D1028" s="62"/>
      <c r="E1028" s="62"/>
      <c r="F1028" s="62"/>
    </row>
    <row r="1029" spans="4:6" s="34" customFormat="1">
      <c r="D1029" s="62"/>
      <c r="E1029" s="62"/>
      <c r="F1029" s="62"/>
    </row>
    <row r="1030" spans="4:6" s="34" customFormat="1">
      <c r="D1030" s="62"/>
      <c r="E1030" s="62"/>
      <c r="F1030" s="62"/>
    </row>
    <row r="1031" spans="4:6" s="34" customFormat="1">
      <c r="D1031" s="62"/>
      <c r="E1031" s="62"/>
      <c r="F1031" s="62"/>
    </row>
    <row r="1032" spans="4:6" s="34" customFormat="1">
      <c r="D1032" s="62"/>
      <c r="E1032" s="62"/>
      <c r="F1032" s="62"/>
    </row>
    <row r="1033" spans="4:6" s="34" customFormat="1">
      <c r="D1033" s="62"/>
      <c r="E1033" s="62"/>
      <c r="F1033" s="62"/>
    </row>
    <row r="1034" spans="4:6" s="34" customFormat="1">
      <c r="D1034" s="62"/>
      <c r="E1034" s="62"/>
      <c r="F1034" s="62"/>
    </row>
    <row r="1035" spans="4:6" s="34" customFormat="1">
      <c r="D1035" s="62"/>
      <c r="E1035" s="62"/>
      <c r="F1035" s="62"/>
    </row>
    <row r="1036" spans="4:6" s="34" customFormat="1">
      <c r="D1036" s="62"/>
      <c r="E1036" s="62"/>
      <c r="F1036" s="62"/>
    </row>
    <row r="1037" spans="4:6" s="34" customFormat="1">
      <c r="D1037" s="62"/>
      <c r="E1037" s="62"/>
      <c r="F1037" s="62"/>
    </row>
    <row r="1038" spans="4:6" s="34" customFormat="1">
      <c r="D1038" s="62"/>
      <c r="E1038" s="62"/>
      <c r="F1038" s="62"/>
    </row>
    <row r="1039" spans="4:6" s="34" customFormat="1">
      <c r="D1039" s="62"/>
      <c r="E1039" s="62"/>
      <c r="F1039" s="62"/>
    </row>
    <row r="1040" spans="4:6" s="34" customFormat="1">
      <c r="D1040" s="62"/>
      <c r="E1040" s="62"/>
      <c r="F1040" s="62"/>
    </row>
    <row r="1041" spans="4:6" s="34" customFormat="1">
      <c r="D1041" s="62"/>
      <c r="E1041" s="62"/>
      <c r="F1041" s="62"/>
    </row>
    <row r="1042" spans="4:6" s="34" customFormat="1">
      <c r="D1042" s="62"/>
      <c r="E1042" s="62"/>
      <c r="F1042" s="62"/>
    </row>
    <row r="1043" spans="4:6" s="34" customFormat="1">
      <c r="D1043" s="62"/>
      <c r="E1043" s="62"/>
      <c r="F1043" s="62"/>
    </row>
    <row r="1044" spans="4:6" s="34" customFormat="1">
      <c r="D1044" s="62"/>
      <c r="E1044" s="62"/>
      <c r="F1044" s="62"/>
    </row>
    <row r="1045" spans="4:6" s="34" customFormat="1">
      <c r="D1045" s="62"/>
      <c r="E1045" s="62"/>
      <c r="F1045" s="62"/>
    </row>
    <row r="1046" spans="4:6" s="34" customFormat="1">
      <c r="D1046" s="62"/>
      <c r="E1046" s="62"/>
      <c r="F1046" s="62"/>
    </row>
    <row r="1047" spans="4:6" s="34" customFormat="1">
      <c r="D1047" s="62"/>
      <c r="E1047" s="62"/>
      <c r="F1047" s="62"/>
    </row>
    <row r="1048" spans="4:6" s="34" customFormat="1">
      <c r="D1048" s="62"/>
      <c r="E1048" s="62"/>
      <c r="F1048" s="62"/>
    </row>
    <row r="1049" spans="4:6" s="34" customFormat="1">
      <c r="D1049" s="62"/>
      <c r="E1049" s="62"/>
      <c r="F1049" s="62"/>
    </row>
    <row r="1050" spans="4:6" s="34" customFormat="1">
      <c r="D1050" s="62"/>
      <c r="E1050" s="62"/>
      <c r="F1050" s="62"/>
    </row>
    <row r="1051" spans="4:6" s="34" customFormat="1">
      <c r="D1051" s="62"/>
      <c r="E1051" s="62"/>
      <c r="F1051" s="62"/>
    </row>
    <row r="1052" spans="4:6" s="34" customFormat="1">
      <c r="D1052" s="62"/>
      <c r="E1052" s="62"/>
      <c r="F1052" s="62"/>
    </row>
    <row r="1053" spans="4:6" s="34" customFormat="1">
      <c r="D1053" s="62"/>
      <c r="E1053" s="62"/>
      <c r="F1053" s="62"/>
    </row>
    <row r="1054" spans="4:6" s="34" customFormat="1">
      <c r="D1054" s="62"/>
      <c r="E1054" s="62"/>
      <c r="F1054" s="62"/>
    </row>
    <row r="1055" spans="4:6" s="34" customFormat="1">
      <c r="D1055" s="62"/>
      <c r="E1055" s="62"/>
      <c r="F1055" s="62"/>
    </row>
    <row r="1056" spans="4:6" s="34" customFormat="1">
      <c r="D1056" s="62"/>
      <c r="E1056" s="62"/>
      <c r="F1056" s="62"/>
    </row>
    <row r="1057" spans="4:6" s="34" customFormat="1">
      <c r="D1057" s="62"/>
      <c r="E1057" s="62"/>
      <c r="F1057" s="62"/>
    </row>
    <row r="1058" spans="4:6" s="34" customFormat="1">
      <c r="D1058" s="62"/>
      <c r="E1058" s="62"/>
      <c r="F1058" s="62"/>
    </row>
    <row r="1059" spans="4:6" s="34" customFormat="1">
      <c r="D1059" s="62"/>
      <c r="E1059" s="62"/>
      <c r="F1059" s="62"/>
    </row>
    <row r="1060" spans="4:6" s="34" customFormat="1">
      <c r="D1060" s="62"/>
      <c r="E1060" s="62"/>
      <c r="F1060" s="62"/>
    </row>
    <row r="1061" spans="4:6" s="34" customFormat="1">
      <c r="D1061" s="62"/>
      <c r="E1061" s="62"/>
      <c r="F1061" s="62"/>
    </row>
    <row r="1062" spans="4:6" s="34" customFormat="1">
      <c r="D1062" s="62"/>
      <c r="E1062" s="62"/>
      <c r="F1062" s="62"/>
    </row>
    <row r="1063" spans="4:6" s="34" customFormat="1">
      <c r="D1063" s="62"/>
      <c r="E1063" s="62"/>
      <c r="F1063" s="62"/>
    </row>
    <row r="1064" spans="4:6" s="34" customFormat="1">
      <c r="D1064" s="62"/>
      <c r="E1064" s="62"/>
      <c r="F1064" s="62"/>
    </row>
    <row r="1065" spans="4:6" s="34" customFormat="1">
      <c r="D1065" s="62"/>
      <c r="E1065" s="62"/>
      <c r="F1065" s="62"/>
    </row>
    <row r="1066" spans="4:6" s="34" customFormat="1">
      <c r="D1066" s="62"/>
      <c r="E1066" s="62"/>
      <c r="F1066" s="62"/>
    </row>
    <row r="1067" spans="4:6" s="34" customFormat="1">
      <c r="D1067" s="62"/>
      <c r="E1067" s="62"/>
      <c r="F1067" s="62"/>
    </row>
    <row r="1068" spans="4:6" s="34" customFormat="1">
      <c r="D1068" s="62"/>
      <c r="E1068" s="62"/>
      <c r="F1068" s="62"/>
    </row>
    <row r="1069" spans="4:6" s="34" customFormat="1">
      <c r="D1069" s="62"/>
      <c r="E1069" s="62"/>
      <c r="F1069" s="62"/>
    </row>
    <row r="1070" spans="4:6" s="34" customFormat="1">
      <c r="D1070" s="62"/>
      <c r="E1070" s="62"/>
      <c r="F1070" s="62"/>
    </row>
    <row r="1071" spans="4:6" s="34" customFormat="1">
      <c r="D1071" s="62"/>
      <c r="E1071" s="62"/>
      <c r="F1071" s="62"/>
    </row>
    <row r="1072" spans="4:6" s="34" customFormat="1">
      <c r="D1072" s="62"/>
      <c r="E1072" s="62"/>
      <c r="F1072" s="62"/>
    </row>
    <row r="1073" spans="4:6" s="34" customFormat="1">
      <c r="D1073" s="62"/>
      <c r="E1073" s="62"/>
      <c r="F1073" s="62"/>
    </row>
    <row r="1074" spans="4:6" s="34" customFormat="1">
      <c r="D1074" s="62"/>
      <c r="E1074" s="62"/>
      <c r="F1074" s="62"/>
    </row>
    <row r="1075" spans="4:6" s="34" customFormat="1">
      <c r="D1075" s="62"/>
      <c r="E1075" s="62"/>
      <c r="F1075" s="62"/>
    </row>
    <row r="1076" spans="4:6" s="34" customFormat="1">
      <c r="D1076" s="62"/>
      <c r="E1076" s="62"/>
      <c r="F1076" s="62"/>
    </row>
    <row r="1077" spans="4:6" s="34" customFormat="1">
      <c r="D1077" s="62"/>
      <c r="E1077" s="62"/>
      <c r="F1077" s="62"/>
    </row>
    <row r="1078" spans="4:6" s="34" customFormat="1">
      <c r="D1078" s="62"/>
      <c r="E1078" s="62"/>
      <c r="F1078" s="62"/>
    </row>
    <row r="1079" spans="4:6" s="34" customFormat="1">
      <c r="D1079" s="62"/>
      <c r="E1079" s="62"/>
      <c r="F1079" s="62"/>
    </row>
    <row r="1080" spans="4:6" s="34" customFormat="1">
      <c r="D1080" s="62"/>
      <c r="E1080" s="62"/>
      <c r="F1080" s="62"/>
    </row>
    <row r="1081" spans="4:6" s="34" customFormat="1">
      <c r="D1081" s="62"/>
      <c r="E1081" s="62"/>
      <c r="F1081" s="62"/>
    </row>
    <row r="1082" spans="4:6" s="34" customFormat="1">
      <c r="D1082" s="62"/>
      <c r="E1082" s="62"/>
      <c r="F1082" s="62"/>
    </row>
    <row r="1083" spans="4:6" s="34" customFormat="1">
      <c r="D1083" s="62"/>
      <c r="E1083" s="62"/>
      <c r="F1083" s="62"/>
    </row>
    <row r="1084" spans="4:6" s="34" customFormat="1">
      <c r="D1084" s="62"/>
      <c r="E1084" s="62"/>
      <c r="F1084" s="62"/>
    </row>
    <row r="1085" spans="4:6" s="34" customFormat="1">
      <c r="D1085" s="62"/>
      <c r="E1085" s="62"/>
      <c r="F1085" s="62"/>
    </row>
    <row r="1086" spans="4:6" s="34" customFormat="1">
      <c r="D1086" s="62"/>
      <c r="E1086" s="62"/>
      <c r="F1086" s="62"/>
    </row>
    <row r="1087" spans="4:6" s="34" customFormat="1">
      <c r="D1087" s="62"/>
      <c r="E1087" s="62"/>
      <c r="F1087" s="62"/>
    </row>
    <row r="1088" spans="4:6" s="34" customFormat="1">
      <c r="D1088" s="62"/>
      <c r="E1088" s="62"/>
      <c r="F1088" s="62"/>
    </row>
    <row r="1089" spans="4:6" s="34" customFormat="1">
      <c r="D1089" s="62"/>
      <c r="E1089" s="62"/>
      <c r="F1089" s="62"/>
    </row>
    <row r="1090" spans="4:6" s="34" customFormat="1">
      <c r="D1090" s="62"/>
      <c r="E1090" s="62"/>
      <c r="F1090" s="62"/>
    </row>
    <row r="1091" spans="4:6" s="34" customFormat="1">
      <c r="D1091" s="62"/>
      <c r="E1091" s="62"/>
      <c r="F1091" s="62"/>
    </row>
    <row r="1092" spans="4:6" s="34" customFormat="1">
      <c r="D1092" s="62"/>
      <c r="E1092" s="62"/>
      <c r="F1092" s="62"/>
    </row>
    <row r="1093" spans="4:6" s="34" customFormat="1">
      <c r="D1093" s="62"/>
      <c r="E1093" s="62"/>
      <c r="F1093" s="62"/>
    </row>
    <row r="1094" spans="4:6" s="34" customFormat="1">
      <c r="D1094" s="62"/>
      <c r="E1094" s="62"/>
      <c r="F1094" s="62"/>
    </row>
    <row r="1095" spans="4:6" s="34" customFormat="1">
      <c r="D1095" s="62"/>
      <c r="E1095" s="62"/>
      <c r="F1095" s="62"/>
    </row>
    <row r="1096" spans="4:6" s="34" customFormat="1">
      <c r="D1096" s="62"/>
      <c r="E1096" s="62"/>
      <c r="F1096" s="62"/>
    </row>
    <row r="1097" spans="4:6" s="34" customFormat="1">
      <c r="D1097" s="62"/>
      <c r="E1097" s="62"/>
      <c r="F1097" s="62"/>
    </row>
    <row r="1098" spans="4:6" s="34" customFormat="1">
      <c r="D1098" s="62"/>
      <c r="E1098" s="62"/>
      <c r="F1098" s="62"/>
    </row>
    <row r="1099" spans="4:6" s="34" customFormat="1">
      <c r="D1099" s="62"/>
      <c r="E1099" s="62"/>
      <c r="F1099" s="62"/>
    </row>
    <row r="1100" spans="4:6" s="34" customFormat="1">
      <c r="D1100" s="62"/>
      <c r="E1100" s="62"/>
      <c r="F1100" s="62"/>
    </row>
    <row r="1101" spans="4:6" s="34" customFormat="1">
      <c r="D1101" s="62"/>
      <c r="E1101" s="62"/>
      <c r="F1101" s="62"/>
    </row>
    <row r="1102" spans="4:6" s="34" customFormat="1">
      <c r="D1102" s="62"/>
      <c r="E1102" s="62"/>
      <c r="F1102" s="62"/>
    </row>
    <row r="1103" spans="4:6" s="34" customFormat="1">
      <c r="D1103" s="62"/>
      <c r="E1103" s="62"/>
      <c r="F1103" s="62"/>
    </row>
    <row r="1104" spans="4:6" s="34" customFormat="1">
      <c r="D1104" s="62"/>
      <c r="E1104" s="62"/>
      <c r="F1104" s="62"/>
    </row>
    <row r="1105" spans="4:6" s="34" customFormat="1">
      <c r="D1105" s="62"/>
      <c r="E1105" s="62"/>
      <c r="F1105" s="62"/>
    </row>
    <row r="1106" spans="4:6" s="34" customFormat="1">
      <c r="D1106" s="62"/>
      <c r="E1106" s="62"/>
      <c r="F1106" s="62"/>
    </row>
    <row r="1107" spans="4:6" s="34" customFormat="1">
      <c r="D1107" s="62"/>
      <c r="E1107" s="62"/>
      <c r="F1107" s="62"/>
    </row>
    <row r="1108" spans="4:6" s="34" customFormat="1">
      <c r="D1108" s="62"/>
      <c r="E1108" s="62"/>
      <c r="F1108" s="62"/>
    </row>
    <row r="1109" spans="4:6" s="34" customFormat="1">
      <c r="D1109" s="62"/>
      <c r="E1109" s="62"/>
      <c r="F1109" s="62"/>
    </row>
    <row r="1110" spans="4:6" s="34" customFormat="1">
      <c r="D1110" s="62"/>
      <c r="E1110" s="62"/>
      <c r="F1110" s="62"/>
    </row>
    <row r="1111" spans="4:6" s="34" customFormat="1">
      <c r="D1111" s="62"/>
      <c r="E1111" s="62"/>
      <c r="F1111" s="62"/>
    </row>
    <row r="1112" spans="4:6" s="34" customFormat="1">
      <c r="D1112" s="62"/>
      <c r="E1112" s="62"/>
      <c r="F1112" s="62"/>
    </row>
    <row r="1113" spans="4:6" s="34" customFormat="1">
      <c r="D1113" s="62"/>
      <c r="E1113" s="62"/>
      <c r="F1113" s="62"/>
    </row>
    <row r="1114" spans="4:6" s="34" customFormat="1">
      <c r="D1114" s="62"/>
      <c r="E1114" s="62"/>
      <c r="F1114" s="62"/>
    </row>
    <row r="1115" spans="4:6" s="34" customFormat="1">
      <c r="D1115" s="62"/>
      <c r="E1115" s="62"/>
      <c r="F1115" s="62"/>
    </row>
    <row r="1116" spans="4:6" s="34" customFormat="1">
      <c r="D1116" s="62"/>
      <c r="E1116" s="62"/>
      <c r="F1116" s="62"/>
    </row>
    <row r="1117" spans="4:6" s="34" customFormat="1">
      <c r="D1117" s="62"/>
      <c r="E1117" s="62"/>
      <c r="F1117" s="62"/>
    </row>
    <row r="1118" spans="4:6" s="34" customFormat="1">
      <c r="D1118" s="62"/>
      <c r="E1118" s="62"/>
      <c r="F1118" s="62"/>
    </row>
    <row r="1119" spans="4:6" s="34" customFormat="1">
      <c r="D1119" s="62"/>
      <c r="E1119" s="62"/>
      <c r="F1119" s="62"/>
    </row>
    <row r="1120" spans="4:6" s="34" customFormat="1">
      <c r="D1120" s="62"/>
      <c r="E1120" s="62"/>
      <c r="F1120" s="62"/>
    </row>
    <row r="1121" spans="4:6" s="34" customFormat="1">
      <c r="D1121" s="62"/>
      <c r="E1121" s="62"/>
      <c r="F1121" s="62"/>
    </row>
    <row r="1122" spans="4:6" s="34" customFormat="1">
      <c r="D1122" s="62"/>
      <c r="E1122" s="62"/>
      <c r="F1122" s="62"/>
    </row>
    <row r="1123" spans="4:6" s="34" customFormat="1">
      <c r="D1123" s="62"/>
      <c r="E1123" s="62"/>
      <c r="F1123" s="62"/>
    </row>
    <row r="1124" spans="4:6" s="34" customFormat="1">
      <c r="D1124" s="62"/>
      <c r="E1124" s="62"/>
      <c r="F1124" s="62"/>
    </row>
    <row r="1125" spans="4:6" s="34" customFormat="1">
      <c r="D1125" s="62"/>
      <c r="E1125" s="62"/>
      <c r="F1125" s="62"/>
    </row>
    <row r="1126" spans="4:6" s="34" customFormat="1">
      <c r="D1126" s="62"/>
      <c r="E1126" s="62"/>
      <c r="F1126" s="62"/>
    </row>
    <row r="1127" spans="4:6" s="34" customFormat="1">
      <c r="D1127" s="62"/>
      <c r="E1127" s="62"/>
      <c r="F1127" s="62"/>
    </row>
    <row r="1128" spans="4:6" s="34" customFormat="1">
      <c r="D1128" s="62"/>
      <c r="E1128" s="62"/>
      <c r="F1128" s="62"/>
    </row>
    <row r="1129" spans="4:6" s="34" customFormat="1">
      <c r="D1129" s="62"/>
      <c r="E1129" s="62"/>
      <c r="F1129" s="62"/>
    </row>
    <row r="1130" spans="4:6" s="34" customFormat="1">
      <c r="D1130" s="62"/>
      <c r="E1130" s="62"/>
      <c r="F1130" s="62"/>
    </row>
    <row r="1131" spans="4:6" s="34" customFormat="1">
      <c r="D1131" s="62"/>
      <c r="E1131" s="62"/>
      <c r="F1131" s="62"/>
    </row>
    <row r="1132" spans="4:6" s="34" customFormat="1">
      <c r="D1132" s="62"/>
      <c r="E1132" s="62"/>
      <c r="F1132" s="62"/>
    </row>
    <row r="1133" spans="4:6" s="34" customFormat="1">
      <c r="D1133" s="62"/>
      <c r="E1133" s="62"/>
      <c r="F1133" s="62"/>
    </row>
    <row r="1134" spans="4:6" s="34" customFormat="1">
      <c r="D1134" s="62"/>
      <c r="E1134" s="62"/>
      <c r="F1134" s="62"/>
    </row>
    <row r="1135" spans="4:6" s="34" customFormat="1">
      <c r="D1135" s="62"/>
      <c r="E1135" s="62"/>
      <c r="F1135" s="62"/>
    </row>
    <row r="1136" spans="4:6" s="34" customFormat="1">
      <c r="D1136" s="62"/>
      <c r="E1136" s="62"/>
      <c r="F1136" s="62"/>
    </row>
    <row r="1137" spans="4:6" s="34" customFormat="1">
      <c r="D1137" s="62"/>
      <c r="E1137" s="62"/>
      <c r="F1137" s="62"/>
    </row>
    <row r="1138" spans="4:6" s="34" customFormat="1">
      <c r="D1138" s="62"/>
      <c r="E1138" s="62"/>
      <c r="F1138" s="62"/>
    </row>
    <row r="1139" spans="4:6" s="34" customFormat="1">
      <c r="D1139" s="62"/>
      <c r="E1139" s="62"/>
      <c r="F1139" s="62"/>
    </row>
    <row r="1140" spans="4:6" s="34" customFormat="1">
      <c r="D1140" s="62"/>
      <c r="E1140" s="62"/>
      <c r="F1140" s="62"/>
    </row>
    <row r="1141" spans="4:6" s="34" customFormat="1">
      <c r="D1141" s="62"/>
      <c r="E1141" s="62"/>
      <c r="F1141" s="62"/>
    </row>
    <row r="1142" spans="4:6" s="34" customFormat="1">
      <c r="D1142" s="62"/>
      <c r="E1142" s="62"/>
      <c r="F1142" s="62"/>
    </row>
    <row r="1143" spans="4:6" s="34" customFormat="1">
      <c r="D1143" s="62"/>
      <c r="E1143" s="62"/>
      <c r="F1143" s="62"/>
    </row>
    <row r="1144" spans="4:6" s="34" customFormat="1">
      <c r="D1144" s="62"/>
      <c r="E1144" s="62"/>
      <c r="F1144" s="62"/>
    </row>
    <row r="1145" spans="4:6" s="34" customFormat="1">
      <c r="D1145" s="62"/>
      <c r="E1145" s="62"/>
      <c r="F1145" s="62"/>
    </row>
    <row r="1146" spans="4:6" s="34" customFormat="1">
      <c r="D1146" s="62"/>
      <c r="E1146" s="62"/>
      <c r="F1146" s="62"/>
    </row>
    <row r="1147" spans="4:6" s="34" customFormat="1">
      <c r="D1147" s="62"/>
      <c r="E1147" s="62"/>
      <c r="F1147" s="62"/>
    </row>
    <row r="1148" spans="4:6" s="34" customFormat="1">
      <c r="D1148" s="62"/>
      <c r="E1148" s="62"/>
      <c r="F1148" s="62"/>
    </row>
    <row r="1149" spans="4:6" s="34" customFormat="1">
      <c r="D1149" s="62"/>
      <c r="E1149" s="62"/>
      <c r="F1149" s="62"/>
    </row>
    <row r="1150" spans="4:6" s="34" customFormat="1">
      <c r="D1150" s="62"/>
      <c r="E1150" s="62"/>
      <c r="F1150" s="62"/>
    </row>
    <row r="1151" spans="4:6" s="34" customFormat="1">
      <c r="D1151" s="62"/>
      <c r="E1151" s="62"/>
      <c r="F1151" s="62"/>
    </row>
    <row r="1152" spans="4:6" s="34" customFormat="1">
      <c r="D1152" s="62"/>
      <c r="E1152" s="62"/>
      <c r="F1152" s="62"/>
    </row>
    <row r="1153" spans="4:6" s="34" customFormat="1">
      <c r="D1153" s="62"/>
      <c r="E1153" s="62"/>
      <c r="F1153" s="62"/>
    </row>
    <row r="1154" spans="4:6" s="34" customFormat="1">
      <c r="D1154" s="62"/>
      <c r="E1154" s="62"/>
      <c r="F1154" s="62"/>
    </row>
    <row r="1155" spans="4:6" s="34" customFormat="1">
      <c r="D1155" s="62"/>
      <c r="E1155" s="62"/>
      <c r="F1155" s="62"/>
    </row>
    <row r="1156" spans="4:6" s="34" customFormat="1">
      <c r="D1156" s="62"/>
      <c r="E1156" s="62"/>
      <c r="F1156" s="62"/>
    </row>
    <row r="1157" spans="4:6" s="34" customFormat="1">
      <c r="D1157" s="62"/>
      <c r="E1157" s="62"/>
      <c r="F1157" s="62"/>
    </row>
    <row r="1158" spans="4:6" s="34" customFormat="1">
      <c r="D1158" s="62"/>
      <c r="E1158" s="62"/>
      <c r="F1158" s="62"/>
    </row>
    <row r="1159" spans="4:6" s="34" customFormat="1">
      <c r="D1159" s="62"/>
      <c r="E1159" s="62"/>
      <c r="F1159" s="62"/>
    </row>
    <row r="1160" spans="4:6" s="34" customFormat="1">
      <c r="D1160" s="62"/>
      <c r="E1160" s="62"/>
      <c r="F1160" s="62"/>
    </row>
    <row r="1161" spans="4:6" s="34" customFormat="1">
      <c r="D1161" s="62"/>
      <c r="E1161" s="62"/>
      <c r="F1161" s="62"/>
    </row>
    <row r="1162" spans="4:6" s="34" customFormat="1">
      <c r="D1162" s="62"/>
      <c r="E1162" s="62"/>
      <c r="F1162" s="62"/>
    </row>
    <row r="1163" spans="4:6" s="34" customFormat="1">
      <c r="D1163" s="62"/>
      <c r="E1163" s="62"/>
      <c r="F1163" s="62"/>
    </row>
    <row r="1164" spans="4:6" s="34" customFormat="1">
      <c r="D1164" s="62"/>
      <c r="E1164" s="62"/>
      <c r="F1164" s="62"/>
    </row>
    <row r="1165" spans="4:6" s="34" customFormat="1">
      <c r="D1165" s="62"/>
      <c r="E1165" s="62"/>
      <c r="F1165" s="62"/>
    </row>
    <row r="1166" spans="4:6" s="34" customFormat="1">
      <c r="D1166" s="62"/>
      <c r="E1166" s="62"/>
      <c r="F1166" s="62"/>
    </row>
    <row r="1167" spans="4:6" s="34" customFormat="1">
      <c r="D1167" s="62"/>
      <c r="E1167" s="62"/>
      <c r="F1167" s="62"/>
    </row>
    <row r="1168" spans="4:6" s="34" customFormat="1">
      <c r="D1168" s="62"/>
      <c r="E1168" s="62"/>
      <c r="F1168" s="62"/>
    </row>
    <row r="1169" spans="4:6" s="34" customFormat="1">
      <c r="D1169" s="62"/>
      <c r="E1169" s="62"/>
      <c r="F1169" s="62"/>
    </row>
    <row r="1170" spans="4:6" s="34" customFormat="1">
      <c r="D1170" s="62"/>
      <c r="E1170" s="62"/>
      <c r="F1170" s="62"/>
    </row>
    <row r="1171" spans="4:6" s="34" customFormat="1">
      <c r="D1171" s="62"/>
      <c r="E1171" s="62"/>
      <c r="F1171" s="62"/>
    </row>
    <row r="1172" spans="4:6" s="34" customFormat="1">
      <c r="D1172" s="62"/>
      <c r="E1172" s="62"/>
      <c r="F1172" s="62"/>
    </row>
    <row r="1173" spans="4:6" s="34" customFormat="1">
      <c r="D1173" s="62"/>
      <c r="E1173" s="62"/>
      <c r="F1173" s="62"/>
    </row>
    <row r="1174" spans="4:6" s="34" customFormat="1">
      <c r="D1174" s="62"/>
      <c r="E1174" s="62"/>
      <c r="F1174" s="62"/>
    </row>
    <row r="1175" spans="4:6" s="34" customFormat="1">
      <c r="D1175" s="62"/>
      <c r="E1175" s="62"/>
      <c r="F1175" s="62"/>
    </row>
    <row r="1176" spans="4:6" s="34" customFormat="1">
      <c r="D1176" s="62"/>
      <c r="E1176" s="62"/>
      <c r="F1176" s="62"/>
    </row>
    <row r="1177" spans="4:6" s="34" customFormat="1">
      <c r="D1177" s="62"/>
      <c r="E1177" s="62"/>
      <c r="F1177" s="62"/>
    </row>
    <row r="1178" spans="4:6" s="34" customFormat="1">
      <c r="D1178" s="62"/>
      <c r="E1178" s="62"/>
      <c r="F1178" s="62"/>
    </row>
    <row r="1179" spans="4:6" s="34" customFormat="1">
      <c r="D1179" s="62"/>
      <c r="E1179" s="62"/>
      <c r="F1179" s="62"/>
    </row>
    <row r="1180" spans="4:6" s="34" customFormat="1">
      <c r="D1180" s="62"/>
      <c r="E1180" s="62"/>
      <c r="F1180" s="62"/>
    </row>
    <row r="1181" spans="4:6" s="34" customFormat="1">
      <c r="D1181" s="62"/>
      <c r="E1181" s="62"/>
      <c r="F1181" s="62"/>
    </row>
    <row r="1182" spans="4:6" s="34" customFormat="1">
      <c r="D1182" s="62"/>
      <c r="E1182" s="62"/>
      <c r="F1182" s="62"/>
    </row>
    <row r="1183" spans="4:6" s="34" customFormat="1">
      <c r="D1183" s="62"/>
      <c r="E1183" s="62"/>
      <c r="F1183" s="62"/>
    </row>
    <row r="1184" spans="4:6" s="34" customFormat="1">
      <c r="D1184" s="62"/>
      <c r="E1184" s="62"/>
      <c r="F1184" s="62"/>
    </row>
    <row r="1185" spans="4:6" s="34" customFormat="1">
      <c r="D1185" s="62"/>
      <c r="E1185" s="62"/>
      <c r="F1185" s="62"/>
    </row>
    <row r="1186" spans="4:6" s="34" customFormat="1">
      <c r="D1186" s="62"/>
      <c r="E1186" s="62"/>
      <c r="F1186" s="62"/>
    </row>
    <row r="1187" spans="4:6" s="34" customFormat="1">
      <c r="D1187" s="62"/>
      <c r="E1187" s="62"/>
      <c r="F1187" s="62"/>
    </row>
    <row r="1188" spans="4:6" s="34" customFormat="1">
      <c r="D1188" s="62"/>
      <c r="E1188" s="62"/>
      <c r="F1188" s="62"/>
    </row>
    <row r="1189" spans="4:6" s="34" customFormat="1">
      <c r="D1189" s="62"/>
      <c r="E1189" s="62"/>
      <c r="F1189" s="62"/>
    </row>
    <row r="1190" spans="4:6" s="34" customFormat="1">
      <c r="D1190" s="62"/>
      <c r="E1190" s="62"/>
      <c r="F1190" s="62"/>
    </row>
    <row r="1191" spans="4:6" s="34" customFormat="1">
      <c r="D1191" s="62"/>
      <c r="E1191" s="62"/>
      <c r="F1191" s="62"/>
    </row>
    <row r="1192" spans="4:6" s="34" customFormat="1">
      <c r="D1192" s="62"/>
      <c r="E1192" s="62"/>
      <c r="F1192" s="62"/>
    </row>
    <row r="1193" spans="4:6" s="34" customFormat="1">
      <c r="D1193" s="62"/>
      <c r="E1193" s="62"/>
      <c r="F1193" s="62"/>
    </row>
    <row r="1194" spans="4:6" s="34" customFormat="1">
      <c r="D1194" s="62"/>
      <c r="E1194" s="62"/>
      <c r="F1194" s="62"/>
    </row>
    <row r="1195" spans="4:6" s="34" customFormat="1">
      <c r="D1195" s="62"/>
      <c r="E1195" s="62"/>
      <c r="F1195" s="62"/>
    </row>
    <row r="1196" spans="4:6" s="34" customFormat="1">
      <c r="D1196" s="62"/>
      <c r="E1196" s="62"/>
      <c r="F1196" s="62"/>
    </row>
    <row r="1197" spans="4:6" s="34" customFormat="1">
      <c r="D1197" s="62"/>
      <c r="E1197" s="62"/>
      <c r="F1197" s="62"/>
    </row>
    <row r="1198" spans="4:6" s="34" customFormat="1">
      <c r="D1198" s="62"/>
      <c r="E1198" s="62"/>
      <c r="F1198" s="62"/>
    </row>
    <row r="1199" spans="4:6" s="34" customFormat="1">
      <c r="D1199" s="62"/>
      <c r="E1199" s="62"/>
      <c r="F1199" s="62"/>
    </row>
    <row r="1200" spans="4:6" s="34" customFormat="1">
      <c r="D1200" s="62"/>
      <c r="E1200" s="62"/>
      <c r="F1200" s="62"/>
    </row>
    <row r="1201" spans="4:6" s="34" customFormat="1">
      <c r="D1201" s="62"/>
      <c r="E1201" s="62"/>
      <c r="F1201" s="62"/>
    </row>
    <row r="1202" spans="4:6" s="34" customFormat="1">
      <c r="D1202" s="62"/>
      <c r="E1202" s="62"/>
      <c r="F1202" s="62"/>
    </row>
    <row r="1203" spans="4:6" s="34" customFormat="1">
      <c r="D1203" s="62"/>
      <c r="E1203" s="62"/>
      <c r="F1203" s="62"/>
    </row>
    <row r="1204" spans="4:6" s="34" customFormat="1">
      <c r="D1204" s="62"/>
      <c r="E1204" s="62"/>
      <c r="F1204" s="62"/>
    </row>
    <row r="1205" spans="4:6" s="34" customFormat="1">
      <c r="D1205" s="62"/>
      <c r="E1205" s="62"/>
      <c r="F1205" s="62"/>
    </row>
    <row r="1206" spans="4:6" s="34" customFormat="1">
      <c r="D1206" s="62"/>
      <c r="E1206" s="62"/>
      <c r="F1206" s="62"/>
    </row>
    <row r="1207" spans="4:6" s="34" customFormat="1">
      <c r="D1207" s="62"/>
      <c r="E1207" s="62"/>
      <c r="F1207" s="62"/>
    </row>
    <row r="1208" spans="4:6" s="34" customFormat="1">
      <c r="D1208" s="62"/>
      <c r="E1208" s="62"/>
      <c r="F1208" s="62"/>
    </row>
    <row r="1209" spans="4:6" s="34" customFormat="1">
      <c r="D1209" s="62"/>
      <c r="E1209" s="62"/>
      <c r="F1209" s="62"/>
    </row>
    <row r="1210" spans="4:6" s="34" customFormat="1">
      <c r="D1210" s="62"/>
      <c r="E1210" s="62"/>
      <c r="F1210" s="62"/>
    </row>
    <row r="1211" spans="4:6" s="34" customFormat="1">
      <c r="D1211" s="62"/>
      <c r="E1211" s="62"/>
      <c r="F1211" s="62"/>
    </row>
    <row r="1212" spans="4:6" s="34" customFormat="1">
      <c r="D1212" s="62"/>
      <c r="E1212" s="62"/>
      <c r="F1212" s="62"/>
    </row>
    <row r="1213" spans="4:6" s="34" customFormat="1">
      <c r="D1213" s="62"/>
      <c r="E1213" s="62"/>
      <c r="F1213" s="62"/>
    </row>
    <row r="1214" spans="4:6" s="34" customFormat="1">
      <c r="D1214" s="62"/>
      <c r="E1214" s="62"/>
      <c r="F1214" s="62"/>
    </row>
    <row r="1215" spans="4:6" s="34" customFormat="1">
      <c r="D1215" s="62"/>
      <c r="E1215" s="62"/>
      <c r="F1215" s="62"/>
    </row>
    <row r="1216" spans="4:6" s="34" customFormat="1">
      <c r="D1216" s="62"/>
      <c r="E1216" s="62"/>
      <c r="F1216" s="62"/>
    </row>
    <row r="1217" spans="4:6" s="34" customFormat="1">
      <c r="D1217" s="62"/>
      <c r="E1217" s="62"/>
      <c r="F1217" s="62"/>
    </row>
    <row r="1218" spans="4:6" s="34" customFormat="1">
      <c r="D1218" s="62"/>
      <c r="E1218" s="62"/>
      <c r="F1218" s="62"/>
    </row>
    <row r="1219" spans="4:6" s="34" customFormat="1">
      <c r="D1219" s="62"/>
      <c r="E1219" s="62"/>
      <c r="F1219" s="62"/>
    </row>
    <row r="1220" spans="4:6" s="34" customFormat="1">
      <c r="D1220" s="62"/>
      <c r="E1220" s="62"/>
      <c r="F1220" s="62"/>
    </row>
    <row r="1221" spans="4:6" s="34" customFormat="1">
      <c r="D1221" s="62"/>
      <c r="E1221" s="62"/>
      <c r="F1221" s="62"/>
    </row>
    <row r="1222" spans="4:6" s="34" customFormat="1">
      <c r="D1222" s="62"/>
      <c r="E1222" s="62"/>
      <c r="F1222" s="62"/>
    </row>
    <row r="1223" spans="4:6" s="34" customFormat="1">
      <c r="D1223" s="62"/>
      <c r="E1223" s="62"/>
      <c r="F1223" s="62"/>
    </row>
    <row r="1224" spans="4:6" s="34" customFormat="1">
      <c r="D1224" s="62"/>
      <c r="E1224" s="62"/>
      <c r="F1224" s="62"/>
    </row>
    <row r="1225" spans="4:6" s="34" customFormat="1">
      <c r="D1225" s="62"/>
      <c r="E1225" s="62"/>
      <c r="F1225" s="62"/>
    </row>
    <row r="1226" spans="4:6" s="34" customFormat="1">
      <c r="D1226" s="62"/>
      <c r="E1226" s="62"/>
      <c r="F1226" s="62"/>
    </row>
    <row r="1227" spans="4:6" s="34" customFormat="1">
      <c r="D1227" s="62"/>
      <c r="E1227" s="62"/>
      <c r="F1227" s="62"/>
    </row>
    <row r="1228" spans="4:6" s="34" customFormat="1">
      <c r="D1228" s="62"/>
      <c r="E1228" s="62"/>
      <c r="F1228" s="62"/>
    </row>
    <row r="1229" spans="4:6" s="34" customFormat="1">
      <c r="D1229" s="62"/>
      <c r="E1229" s="62"/>
      <c r="F1229" s="62"/>
    </row>
    <row r="1230" spans="4:6" s="34" customFormat="1">
      <c r="D1230" s="62"/>
      <c r="E1230" s="62"/>
      <c r="F1230" s="62"/>
    </row>
    <row r="1231" spans="4:6" s="34" customFormat="1">
      <c r="D1231" s="62"/>
      <c r="E1231" s="62"/>
      <c r="F1231" s="62"/>
    </row>
    <row r="1232" spans="4:6" s="34" customFormat="1">
      <c r="D1232" s="62"/>
      <c r="E1232" s="62"/>
      <c r="F1232" s="62"/>
    </row>
    <row r="1233" spans="4:6" s="34" customFormat="1">
      <c r="D1233" s="62"/>
      <c r="E1233" s="62"/>
      <c r="F1233" s="62"/>
    </row>
    <row r="1234" spans="4:6" s="34" customFormat="1">
      <c r="D1234" s="62"/>
      <c r="E1234" s="62"/>
      <c r="F1234" s="62"/>
    </row>
    <row r="1235" spans="4:6" s="34" customFormat="1">
      <c r="D1235" s="62"/>
      <c r="E1235" s="62"/>
      <c r="F1235" s="62"/>
    </row>
    <row r="1236" spans="4:6" s="34" customFormat="1">
      <c r="D1236" s="62"/>
      <c r="E1236" s="62"/>
      <c r="F1236" s="62"/>
    </row>
    <row r="1237" spans="4:6" s="34" customFormat="1">
      <c r="D1237" s="62"/>
      <c r="E1237" s="62"/>
      <c r="F1237" s="62"/>
    </row>
    <row r="1238" spans="4:6" s="34" customFormat="1">
      <c r="D1238" s="62"/>
      <c r="E1238" s="62"/>
      <c r="F1238" s="62"/>
    </row>
    <row r="1239" spans="4:6" s="34" customFormat="1">
      <c r="D1239" s="62"/>
      <c r="E1239" s="62"/>
      <c r="F1239" s="62"/>
    </row>
    <row r="1240" spans="4:6" s="34" customFormat="1">
      <c r="D1240" s="62"/>
      <c r="E1240" s="62"/>
      <c r="F1240" s="62"/>
    </row>
    <row r="1241" spans="4:6" s="34" customFormat="1">
      <c r="D1241" s="62"/>
      <c r="E1241" s="62"/>
      <c r="F1241" s="62"/>
    </row>
    <row r="1242" spans="4:6" s="34" customFormat="1">
      <c r="D1242" s="62"/>
      <c r="E1242" s="62"/>
      <c r="F1242" s="62"/>
    </row>
    <row r="1243" spans="4:6" s="34" customFormat="1">
      <c r="D1243" s="62"/>
      <c r="E1243" s="62"/>
      <c r="F1243" s="62"/>
    </row>
    <row r="1244" spans="4:6" s="34" customFormat="1">
      <c r="D1244" s="62"/>
      <c r="E1244" s="62"/>
      <c r="F1244" s="62"/>
    </row>
    <row r="1245" spans="4:6" s="34" customFormat="1">
      <c r="D1245" s="62"/>
      <c r="E1245" s="62"/>
      <c r="F1245" s="62"/>
    </row>
    <row r="1246" spans="4:6" s="34" customFormat="1">
      <c r="D1246" s="62"/>
      <c r="E1246" s="62"/>
      <c r="F1246" s="62"/>
    </row>
    <row r="1247" spans="4:6" s="34" customFormat="1">
      <c r="D1247" s="62"/>
      <c r="E1247" s="62"/>
      <c r="F1247" s="62"/>
    </row>
    <row r="1248" spans="4:6" s="34" customFormat="1">
      <c r="D1248" s="62"/>
      <c r="E1248" s="62"/>
      <c r="F1248" s="62"/>
    </row>
    <row r="1249" spans="4:6" s="34" customFormat="1">
      <c r="D1249" s="62"/>
      <c r="E1249" s="62"/>
      <c r="F1249" s="62"/>
    </row>
    <row r="1250" spans="4:6" s="34" customFormat="1">
      <c r="D1250" s="62"/>
      <c r="E1250" s="62"/>
      <c r="F1250" s="62"/>
    </row>
    <row r="1251" spans="4:6" s="34" customFormat="1">
      <c r="D1251" s="62"/>
      <c r="E1251" s="62"/>
      <c r="F1251" s="62"/>
    </row>
    <row r="1252" spans="4:6" s="34" customFormat="1">
      <c r="D1252" s="62"/>
      <c r="E1252" s="62"/>
      <c r="F1252" s="62"/>
    </row>
    <row r="1253" spans="4:6" s="34" customFormat="1">
      <c r="D1253" s="62"/>
      <c r="E1253" s="62"/>
      <c r="F1253" s="62"/>
    </row>
    <row r="1254" spans="4:6" s="34" customFormat="1">
      <c r="D1254" s="62"/>
      <c r="E1254" s="62"/>
      <c r="F1254" s="62"/>
    </row>
    <row r="1255" spans="4:6" s="34" customFormat="1">
      <c r="D1255" s="62"/>
      <c r="E1255" s="62"/>
      <c r="F1255" s="62"/>
    </row>
    <row r="1256" spans="4:6" s="34" customFormat="1">
      <c r="D1256" s="62"/>
      <c r="E1256" s="62"/>
      <c r="F1256" s="62"/>
    </row>
    <row r="1257" spans="4:6" s="34" customFormat="1">
      <c r="D1257" s="62"/>
      <c r="E1257" s="62"/>
      <c r="F1257" s="62"/>
    </row>
    <row r="1258" spans="4:6" s="34" customFormat="1">
      <c r="D1258" s="62"/>
      <c r="E1258" s="62"/>
      <c r="F1258" s="62"/>
    </row>
    <row r="1259" spans="4:6" s="34" customFormat="1">
      <c r="D1259" s="62"/>
      <c r="E1259" s="62"/>
      <c r="F1259" s="62"/>
    </row>
    <row r="1260" spans="4:6" s="34" customFormat="1">
      <c r="D1260" s="62"/>
      <c r="E1260" s="62"/>
      <c r="F1260" s="62"/>
    </row>
    <row r="1261" spans="4:6" s="34" customFormat="1">
      <c r="D1261" s="62"/>
      <c r="E1261" s="62"/>
      <c r="F1261" s="62"/>
    </row>
    <row r="1262" spans="4:6" s="34" customFormat="1">
      <c r="D1262" s="62"/>
      <c r="E1262" s="62"/>
      <c r="F1262" s="62"/>
    </row>
    <row r="1263" spans="4:6" s="34" customFormat="1">
      <c r="D1263" s="62"/>
      <c r="E1263" s="62"/>
      <c r="F1263" s="62"/>
    </row>
    <row r="1264" spans="4:6" s="34" customFormat="1">
      <c r="D1264" s="62"/>
      <c r="E1264" s="62"/>
      <c r="F1264" s="62"/>
    </row>
    <row r="1265" spans="4:6" s="34" customFormat="1">
      <c r="D1265" s="62"/>
      <c r="E1265" s="62"/>
      <c r="F1265" s="62"/>
    </row>
    <row r="1266" spans="4:6" s="34" customFormat="1">
      <c r="D1266" s="62"/>
      <c r="E1266" s="62"/>
      <c r="F1266" s="62"/>
    </row>
    <row r="1267" spans="4:6" s="34" customFormat="1">
      <c r="D1267" s="62"/>
      <c r="E1267" s="62"/>
      <c r="F1267" s="62"/>
    </row>
    <row r="1268" spans="4:6" s="34" customFormat="1">
      <c r="D1268" s="62"/>
      <c r="E1268" s="62"/>
      <c r="F1268" s="62"/>
    </row>
    <row r="1269" spans="4:6" s="34" customFormat="1">
      <c r="D1269" s="62"/>
      <c r="E1269" s="62"/>
      <c r="F1269" s="62"/>
    </row>
    <row r="1270" spans="4:6" s="34" customFormat="1">
      <c r="D1270" s="62"/>
      <c r="E1270" s="62"/>
      <c r="F1270" s="62"/>
    </row>
    <row r="1271" spans="4:6" s="34" customFormat="1">
      <c r="D1271" s="62"/>
      <c r="E1271" s="62"/>
      <c r="F1271" s="62"/>
    </row>
    <row r="1272" spans="4:6" s="34" customFormat="1">
      <c r="D1272" s="62"/>
      <c r="E1272" s="62"/>
      <c r="F1272" s="62"/>
    </row>
    <row r="1273" spans="4:6" s="34" customFormat="1">
      <c r="D1273" s="62"/>
      <c r="E1273" s="62"/>
      <c r="F1273" s="62"/>
    </row>
    <row r="1274" spans="4:6" s="34" customFormat="1">
      <c r="D1274" s="62"/>
      <c r="E1274" s="62"/>
      <c r="F1274" s="62"/>
    </row>
    <row r="1275" spans="4:6" s="34" customFormat="1">
      <c r="D1275" s="62"/>
      <c r="E1275" s="62"/>
      <c r="F1275" s="62"/>
    </row>
    <row r="1276" spans="4:6" s="34" customFormat="1">
      <c r="D1276" s="62"/>
      <c r="E1276" s="62"/>
      <c r="F1276" s="62"/>
    </row>
    <row r="1277" spans="4:6" s="34" customFormat="1">
      <c r="D1277" s="62"/>
      <c r="E1277" s="62"/>
      <c r="F1277" s="62"/>
    </row>
    <row r="1278" spans="4:6" s="34" customFormat="1">
      <c r="D1278" s="62"/>
      <c r="E1278" s="62"/>
      <c r="F1278" s="62"/>
    </row>
    <row r="1279" spans="4:6" s="34" customFormat="1">
      <c r="D1279" s="62"/>
      <c r="E1279" s="62"/>
      <c r="F1279" s="62"/>
    </row>
    <row r="1280" spans="4:6" s="34" customFormat="1">
      <c r="D1280" s="62"/>
      <c r="E1280" s="62"/>
      <c r="F1280" s="62"/>
    </row>
    <row r="1281" spans="4:6" s="34" customFormat="1">
      <c r="D1281" s="62"/>
      <c r="E1281" s="62"/>
      <c r="F1281" s="62"/>
    </row>
    <row r="1282" spans="4:6" s="34" customFormat="1">
      <c r="D1282" s="62"/>
      <c r="E1282" s="62"/>
      <c r="F1282" s="62"/>
    </row>
    <row r="1283" spans="4:6" s="34" customFormat="1">
      <c r="D1283" s="62"/>
      <c r="E1283" s="62"/>
      <c r="F1283" s="62"/>
    </row>
    <row r="1284" spans="4:6" s="34" customFormat="1">
      <c r="D1284" s="62"/>
      <c r="E1284" s="62"/>
      <c r="F1284" s="62"/>
    </row>
    <row r="1285" spans="4:6" s="34" customFormat="1">
      <c r="D1285" s="62"/>
      <c r="E1285" s="62"/>
      <c r="F1285" s="62"/>
    </row>
    <row r="1286" spans="4:6" s="34" customFormat="1">
      <c r="D1286" s="62"/>
      <c r="E1286" s="62"/>
      <c r="F1286" s="62"/>
    </row>
    <row r="1287" spans="4:6" s="34" customFormat="1">
      <c r="D1287" s="62"/>
      <c r="E1287" s="62"/>
      <c r="F1287" s="62"/>
    </row>
    <row r="1288" spans="4:6" s="34" customFormat="1">
      <c r="D1288" s="62"/>
      <c r="E1288" s="62"/>
      <c r="F1288" s="62"/>
    </row>
    <row r="1289" spans="4:6" s="34" customFormat="1">
      <c r="D1289" s="62"/>
      <c r="E1289" s="62"/>
      <c r="F1289" s="62"/>
    </row>
    <row r="1290" spans="4:6" s="34" customFormat="1">
      <c r="D1290" s="62"/>
      <c r="E1290" s="62"/>
      <c r="F1290" s="62"/>
    </row>
    <row r="1291" spans="4:6" s="34" customFormat="1">
      <c r="D1291" s="62"/>
      <c r="E1291" s="62"/>
      <c r="F1291" s="62"/>
    </row>
    <row r="1292" spans="4:6" s="34" customFormat="1">
      <c r="D1292" s="62"/>
      <c r="E1292" s="62"/>
      <c r="F1292" s="62"/>
    </row>
    <row r="1293" spans="4:6" s="34" customFormat="1">
      <c r="D1293" s="62"/>
      <c r="E1293" s="62"/>
      <c r="F1293" s="62"/>
    </row>
    <row r="1294" spans="4:6" s="34" customFormat="1">
      <c r="D1294" s="62"/>
      <c r="E1294" s="62"/>
      <c r="F1294" s="62"/>
    </row>
    <row r="1295" spans="4:6" s="34" customFormat="1">
      <c r="D1295" s="62"/>
      <c r="E1295" s="62"/>
      <c r="F1295" s="62"/>
    </row>
    <row r="1296" spans="4:6" s="34" customFormat="1">
      <c r="D1296" s="62"/>
      <c r="E1296" s="62"/>
      <c r="F1296" s="62"/>
    </row>
    <row r="1297" spans="4:6" s="34" customFormat="1">
      <c r="D1297" s="62"/>
      <c r="E1297" s="62"/>
      <c r="F1297" s="62"/>
    </row>
    <row r="1298" spans="4:6" s="34" customFormat="1">
      <c r="D1298" s="62"/>
      <c r="E1298" s="62"/>
      <c r="F1298" s="62"/>
    </row>
    <row r="1299" spans="4:6" s="34" customFormat="1">
      <c r="D1299" s="62"/>
      <c r="E1299" s="62"/>
      <c r="F1299" s="62"/>
    </row>
    <row r="1300" spans="4:6" s="34" customFormat="1">
      <c r="D1300" s="62"/>
      <c r="E1300" s="62"/>
      <c r="F1300" s="62"/>
    </row>
    <row r="1301" spans="4:6" s="34" customFormat="1">
      <c r="D1301" s="62"/>
      <c r="E1301" s="62"/>
      <c r="F1301" s="62"/>
    </row>
    <row r="1302" spans="4:6" s="34" customFormat="1">
      <c r="D1302" s="62"/>
      <c r="E1302" s="62"/>
      <c r="F1302" s="62"/>
    </row>
    <row r="1303" spans="4:6" s="34" customFormat="1">
      <c r="D1303" s="62"/>
      <c r="E1303" s="62"/>
      <c r="F1303" s="62"/>
    </row>
    <row r="1304" spans="4:6" s="34" customFormat="1">
      <c r="D1304" s="62"/>
      <c r="E1304" s="62"/>
      <c r="F1304" s="62"/>
    </row>
    <row r="1305" spans="4:6" s="34" customFormat="1">
      <c r="D1305" s="62"/>
      <c r="E1305" s="62"/>
      <c r="F1305" s="62"/>
    </row>
    <row r="1306" spans="4:6" s="34" customFormat="1">
      <c r="D1306" s="62"/>
      <c r="E1306" s="62"/>
      <c r="F1306" s="62"/>
    </row>
    <row r="1307" spans="4:6" s="34" customFormat="1">
      <c r="D1307" s="62"/>
      <c r="E1307" s="62"/>
      <c r="F1307" s="62"/>
    </row>
    <row r="1308" spans="4:6" s="34" customFormat="1">
      <c r="D1308" s="62"/>
      <c r="E1308" s="62"/>
      <c r="F1308" s="62"/>
    </row>
    <row r="1309" spans="4:6" s="34" customFormat="1">
      <c r="D1309" s="62"/>
      <c r="E1309" s="62"/>
      <c r="F1309" s="62"/>
    </row>
    <row r="1310" spans="4:6" s="34" customFormat="1">
      <c r="D1310" s="62"/>
      <c r="E1310" s="62"/>
      <c r="F1310" s="62"/>
    </row>
    <row r="1311" spans="4:6" s="34" customFormat="1">
      <c r="D1311" s="62"/>
      <c r="E1311" s="62"/>
      <c r="F1311" s="62"/>
    </row>
    <row r="1312" spans="4:6" s="34" customFormat="1">
      <c r="D1312" s="62"/>
      <c r="E1312" s="62"/>
      <c r="F1312" s="62"/>
    </row>
    <row r="1313" spans="2:9" s="34" customFormat="1">
      <c r="D1313" s="62"/>
      <c r="E1313" s="62"/>
      <c r="F1313" s="62"/>
    </row>
    <row r="1314" spans="2:9" s="34" customFormat="1">
      <c r="D1314" s="62"/>
      <c r="E1314" s="62"/>
      <c r="F1314" s="62"/>
    </row>
    <row r="1315" spans="2:9" s="34" customFormat="1">
      <c r="D1315" s="62"/>
      <c r="E1315" s="62"/>
      <c r="F1315" s="62"/>
    </row>
    <row r="1316" spans="2:9" s="34" customFormat="1">
      <c r="D1316" s="62"/>
      <c r="E1316" s="62"/>
      <c r="F1316" s="62"/>
    </row>
    <row r="1317" spans="2:9" s="34" customFormat="1">
      <c r="D1317" s="62"/>
      <c r="E1317" s="62"/>
      <c r="F1317" s="62"/>
    </row>
    <row r="1318" spans="2:9" s="34" customFormat="1">
      <c r="D1318" s="62"/>
      <c r="E1318" s="62"/>
      <c r="F1318" s="62"/>
    </row>
    <row r="1319" spans="2:9" s="34" customFormat="1">
      <c r="D1319" s="62"/>
      <c r="E1319" s="62"/>
      <c r="F1319" s="62"/>
    </row>
    <row r="1320" spans="2:9" s="34" customFormat="1">
      <c r="D1320" s="62"/>
      <c r="E1320" s="62"/>
      <c r="F1320" s="62"/>
    </row>
    <row r="1321" spans="2:9" s="34" customFormat="1">
      <c r="D1321" s="62"/>
      <c r="E1321" s="62"/>
      <c r="F1321" s="62"/>
    </row>
    <row r="1322" spans="2:9" s="34" customFormat="1">
      <c r="D1322" s="62"/>
      <c r="E1322" s="62"/>
      <c r="F1322" s="62"/>
    </row>
    <row r="1323" spans="2:9" s="34" customFormat="1">
      <c r="D1323" s="62"/>
      <c r="E1323" s="62"/>
      <c r="F1323" s="62"/>
    </row>
    <row r="1324" spans="2:9">
      <c r="B1324" s="34"/>
      <c r="C1324" s="34"/>
      <c r="D1324" s="62"/>
      <c r="E1324" s="62"/>
      <c r="F1324" s="62"/>
      <c r="G1324" s="34"/>
      <c r="H1324" s="34"/>
      <c r="I1324" s="34"/>
    </row>
    <row r="1325" spans="2:9">
      <c r="B1325" s="34"/>
      <c r="C1325" s="34"/>
      <c r="D1325" s="62"/>
      <c r="E1325" s="62"/>
      <c r="F1325" s="62"/>
      <c r="G1325" s="34"/>
      <c r="H1325" s="34"/>
      <c r="I1325" s="34"/>
    </row>
    <row r="1326" spans="2:9">
      <c r="B1326" s="34"/>
      <c r="C1326" s="34"/>
      <c r="D1326" s="62"/>
      <c r="E1326" s="62"/>
      <c r="F1326" s="62"/>
      <c r="G1326" s="34"/>
      <c r="H1326" s="34"/>
      <c r="I1326" s="34"/>
    </row>
    <row r="1327" spans="2:9">
      <c r="B1327" s="34"/>
      <c r="C1327" s="34"/>
      <c r="D1327" s="62"/>
      <c r="E1327" s="62"/>
      <c r="F1327" s="62"/>
      <c r="G1327" s="34"/>
      <c r="H1327" s="34"/>
      <c r="I1327" s="34"/>
    </row>
    <row r="1328" spans="2:9">
      <c r="B1328" s="34"/>
      <c r="C1328" s="34"/>
      <c r="D1328" s="62"/>
      <c r="E1328" s="62"/>
      <c r="F1328" s="62"/>
      <c r="G1328" s="34"/>
      <c r="H1328" s="34"/>
      <c r="I1328" s="34"/>
    </row>
    <row r="1329" spans="2:9">
      <c r="B1329" s="34"/>
      <c r="C1329" s="34"/>
      <c r="D1329" s="62"/>
      <c r="E1329" s="62"/>
      <c r="F1329" s="62"/>
      <c r="G1329" s="34"/>
      <c r="H1329" s="34"/>
      <c r="I1329" s="34"/>
    </row>
    <row r="1330" spans="2:9">
      <c r="B1330" s="34"/>
      <c r="C1330" s="34"/>
      <c r="D1330" s="62"/>
      <c r="E1330" s="62"/>
      <c r="F1330" s="62"/>
      <c r="G1330" s="34"/>
      <c r="H1330" s="34"/>
      <c r="I1330" s="34"/>
    </row>
    <row r="1331" spans="2:9">
      <c r="B1331" s="34"/>
      <c r="C1331" s="34"/>
      <c r="D1331" s="62"/>
      <c r="E1331" s="62"/>
      <c r="F1331" s="62"/>
      <c r="G1331" s="34"/>
      <c r="H1331" s="34"/>
      <c r="I1331" s="34"/>
    </row>
    <row r="1332" spans="2:9">
      <c r="B1332" s="34"/>
      <c r="C1332" s="34"/>
      <c r="D1332" s="62"/>
      <c r="E1332" s="62"/>
      <c r="F1332" s="62"/>
      <c r="G1332" s="34"/>
      <c r="H1332" s="34"/>
      <c r="I1332" s="34"/>
    </row>
    <row r="1333" spans="2:9">
      <c r="B1333" s="34"/>
      <c r="C1333" s="34"/>
      <c r="D1333" s="62"/>
      <c r="E1333" s="62"/>
      <c r="F1333" s="62"/>
      <c r="G1333" s="34"/>
      <c r="H1333" s="34"/>
      <c r="I1333" s="34"/>
    </row>
    <row r="1334" spans="2:9">
      <c r="B1334" s="34"/>
      <c r="C1334" s="34"/>
      <c r="D1334" s="62"/>
      <c r="E1334" s="62"/>
      <c r="F1334" s="62"/>
      <c r="G1334" s="34"/>
      <c r="H1334" s="34"/>
      <c r="I1334" s="34"/>
    </row>
    <row r="1335" spans="2:9">
      <c r="B1335" s="34"/>
      <c r="C1335" s="34"/>
      <c r="D1335" s="62"/>
      <c r="E1335" s="62"/>
      <c r="F1335" s="62"/>
      <c r="G1335" s="34"/>
      <c r="H1335" s="34"/>
      <c r="I1335" s="34"/>
    </row>
    <row r="1336" spans="2:9">
      <c r="B1336" s="34"/>
      <c r="C1336" s="34"/>
      <c r="D1336" s="62"/>
      <c r="E1336" s="62"/>
      <c r="F1336" s="62"/>
      <c r="G1336" s="34"/>
      <c r="H1336" s="34"/>
      <c r="I1336" s="34"/>
    </row>
    <row r="1337" spans="2:9">
      <c r="B1337" s="34"/>
      <c r="C1337" s="34"/>
      <c r="D1337" s="62"/>
      <c r="E1337" s="62"/>
      <c r="F1337" s="62"/>
      <c r="G1337" s="34"/>
      <c r="H1337" s="34"/>
      <c r="I1337" s="34"/>
    </row>
    <row r="1338" spans="2:9">
      <c r="B1338" s="34"/>
      <c r="C1338" s="34"/>
      <c r="D1338" s="62"/>
      <c r="E1338" s="62"/>
      <c r="F1338" s="62"/>
      <c r="G1338" s="34"/>
      <c r="H1338" s="34"/>
      <c r="I1338" s="34"/>
    </row>
    <row r="1339" spans="2:9">
      <c r="B1339" s="34"/>
      <c r="C1339" s="34"/>
      <c r="D1339" s="62"/>
      <c r="E1339" s="62"/>
      <c r="F1339" s="62"/>
      <c r="G1339" s="34"/>
      <c r="H1339" s="34"/>
      <c r="I1339" s="34"/>
    </row>
    <row r="1340" spans="2:9">
      <c r="B1340" s="34"/>
      <c r="C1340" s="34"/>
      <c r="D1340" s="62"/>
      <c r="E1340" s="62"/>
      <c r="F1340" s="62"/>
      <c r="G1340" s="34"/>
      <c r="H1340" s="34"/>
      <c r="I1340" s="34"/>
    </row>
    <row r="1341" spans="2:9">
      <c r="B1341" s="34"/>
      <c r="C1341" s="34"/>
      <c r="D1341" s="62"/>
      <c r="E1341" s="62"/>
      <c r="F1341" s="62"/>
      <c r="G1341" s="34"/>
      <c r="H1341" s="34"/>
      <c r="I1341" s="34"/>
    </row>
    <row r="1342" spans="2:9">
      <c r="B1342" s="34"/>
      <c r="C1342" s="34"/>
      <c r="D1342" s="62"/>
      <c r="E1342" s="62"/>
      <c r="F1342" s="62"/>
      <c r="G1342" s="34"/>
      <c r="H1342" s="34"/>
      <c r="I1342" s="34"/>
    </row>
    <row r="1343" spans="2:9">
      <c r="B1343" s="34"/>
      <c r="C1343" s="34"/>
      <c r="D1343" s="62"/>
      <c r="E1343" s="62"/>
      <c r="F1343" s="62"/>
      <c r="G1343" s="34"/>
      <c r="H1343" s="34"/>
      <c r="I1343" s="34"/>
    </row>
    <row r="1344" spans="2:9">
      <c r="B1344" s="34"/>
      <c r="C1344" s="34"/>
      <c r="D1344" s="62"/>
      <c r="E1344" s="62"/>
      <c r="F1344" s="62"/>
      <c r="G1344" s="34"/>
      <c r="H1344" s="34"/>
      <c r="I1344" s="34"/>
    </row>
    <row r="1345" spans="2:9">
      <c r="B1345" s="34"/>
      <c r="C1345" s="34"/>
      <c r="D1345" s="62"/>
      <c r="E1345" s="62"/>
      <c r="F1345" s="62"/>
      <c r="G1345" s="34"/>
      <c r="H1345" s="34"/>
      <c r="I1345" s="34"/>
    </row>
    <row r="1346" spans="2:9">
      <c r="B1346" s="34"/>
      <c r="C1346" s="34"/>
      <c r="D1346" s="62"/>
      <c r="E1346" s="62"/>
      <c r="F1346" s="62"/>
      <c r="G1346" s="34"/>
      <c r="H1346" s="34"/>
      <c r="I1346" s="34"/>
    </row>
    <row r="1347" spans="2:9">
      <c r="B1347" s="34"/>
      <c r="C1347" s="34"/>
      <c r="D1347" s="62"/>
      <c r="E1347" s="62"/>
      <c r="F1347" s="62"/>
      <c r="G1347" s="34"/>
      <c r="H1347" s="34"/>
      <c r="I1347" s="34"/>
    </row>
    <row r="1348" spans="2:9">
      <c r="B1348" s="34"/>
      <c r="C1348" s="34"/>
      <c r="D1348" s="62"/>
      <c r="E1348" s="62"/>
      <c r="F1348" s="62"/>
      <c r="G1348" s="34"/>
      <c r="H1348" s="34"/>
      <c r="I1348" s="34"/>
    </row>
    <row r="1349" spans="2:9">
      <c r="B1349" s="34"/>
      <c r="C1349" s="34"/>
      <c r="D1349" s="62"/>
      <c r="E1349" s="62"/>
      <c r="F1349" s="62"/>
      <c r="G1349" s="34"/>
      <c r="H1349" s="34"/>
      <c r="I1349" s="34"/>
    </row>
    <row r="1350" spans="2:9">
      <c r="B1350" s="34"/>
      <c r="C1350" s="34"/>
      <c r="D1350" s="62"/>
      <c r="E1350" s="62"/>
      <c r="F1350" s="62"/>
      <c r="G1350" s="34"/>
      <c r="H1350" s="34"/>
      <c r="I1350" s="34"/>
    </row>
    <row r="1351" spans="2:9">
      <c r="B1351" s="34"/>
      <c r="C1351" s="34"/>
      <c r="D1351" s="62"/>
      <c r="E1351" s="62"/>
      <c r="F1351" s="62"/>
      <c r="G1351" s="34"/>
      <c r="H1351" s="34"/>
      <c r="I1351" s="34"/>
    </row>
    <row r="1352" spans="2:9">
      <c r="B1352" s="34"/>
      <c r="C1352" s="34"/>
      <c r="D1352" s="62"/>
      <c r="E1352" s="62"/>
      <c r="F1352" s="62"/>
      <c r="G1352" s="34"/>
      <c r="H1352" s="34"/>
      <c r="I1352" s="34"/>
    </row>
    <row r="1353" spans="2:9">
      <c r="B1353" s="34"/>
      <c r="C1353" s="34"/>
      <c r="D1353" s="62"/>
      <c r="E1353" s="62"/>
      <c r="F1353" s="62"/>
      <c r="G1353" s="34"/>
      <c r="H1353" s="34"/>
      <c r="I1353" s="34"/>
    </row>
  </sheetData>
  <sheetProtection algorithmName="SHA-512" hashValue="Z7BJHoFAb+TrUxfga9v11iE+Z+d2UubKRWvMH6UnmzNitvIi+rRSSBhqe3YMPq44qWlOC4wPxwinnHx/V5rPjA==" saltValue="As7h8zyXz58yIpPFO26OKg==" spinCount="100000" sheet="1" objects="1" scenarios="1"/>
  <mergeCells count="71">
    <mergeCell ref="E2:I5"/>
    <mergeCell ref="B7:B8"/>
    <mergeCell ref="C7:C8"/>
    <mergeCell ref="D7:D8"/>
    <mergeCell ref="E7:E8"/>
    <mergeCell ref="E13:E14"/>
    <mergeCell ref="B9:B10"/>
    <mergeCell ref="C9:C10"/>
    <mergeCell ref="D9:D10"/>
    <mergeCell ref="E9:E10"/>
    <mergeCell ref="B11:B12"/>
    <mergeCell ref="C11:C12"/>
    <mergeCell ref="D11:D12"/>
    <mergeCell ref="E11:E12"/>
    <mergeCell ref="B13:B14"/>
    <mergeCell ref="C13:C14"/>
    <mergeCell ref="D13:D14"/>
    <mergeCell ref="E15:E16"/>
    <mergeCell ref="B17:B18"/>
    <mergeCell ref="C17:C18"/>
    <mergeCell ref="D17:D18"/>
    <mergeCell ref="E17:E18"/>
    <mergeCell ref="B15:B16"/>
    <mergeCell ref="C15:C16"/>
    <mergeCell ref="D15:D16"/>
    <mergeCell ref="B23:B24"/>
    <mergeCell ref="C23:C24"/>
    <mergeCell ref="D23:D24"/>
    <mergeCell ref="E23:E24"/>
    <mergeCell ref="B25:B26"/>
    <mergeCell ref="C25:C26"/>
    <mergeCell ref="D25:D26"/>
    <mergeCell ref="E25:E26"/>
    <mergeCell ref="B19:B20"/>
    <mergeCell ref="C19:C20"/>
    <mergeCell ref="D19:D20"/>
    <mergeCell ref="E19:E20"/>
    <mergeCell ref="B21:B22"/>
    <mergeCell ref="C21:C22"/>
    <mergeCell ref="D21:D22"/>
    <mergeCell ref="E21:E22"/>
    <mergeCell ref="B31:B32"/>
    <mergeCell ref="C31:C32"/>
    <mergeCell ref="D31:D32"/>
    <mergeCell ref="E31:E32"/>
    <mergeCell ref="E27:E28"/>
    <mergeCell ref="B27:B28"/>
    <mergeCell ref="C27:C28"/>
    <mergeCell ref="D27:D28"/>
    <mergeCell ref="B29:B30"/>
    <mergeCell ref="C29:C30"/>
    <mergeCell ref="D29:D30"/>
    <mergeCell ref="E29:E30"/>
    <mergeCell ref="E40:H40"/>
    <mergeCell ref="E41:H41"/>
    <mergeCell ref="B33:B34"/>
    <mergeCell ref="C33:C34"/>
    <mergeCell ref="D33:D34"/>
    <mergeCell ref="E33:E34"/>
    <mergeCell ref="E37:H37"/>
    <mergeCell ref="E38:I39"/>
    <mergeCell ref="Q40:R40"/>
    <mergeCell ref="Q41:R41"/>
    <mergeCell ref="L37:M37"/>
    <mergeCell ref="L38:M38"/>
    <mergeCell ref="L39:M39"/>
    <mergeCell ref="L40:M40"/>
    <mergeCell ref="L41:M41"/>
    <mergeCell ref="Q37:R37"/>
    <mergeCell ref="Q38:R38"/>
    <mergeCell ref="Q39:R39"/>
  </mergeCells>
  <phoneticPr fontId="32" type="noConversion"/>
  <dataValidations count="1">
    <dataValidation type="whole" allowBlank="1" showInputMessage="1" showErrorMessage="1" error="Bitte Wert zwischen Null und dem Maximalwert eingeben!" sqref="G7 G9 G11 G13 G15 G17 G19 G21 G23 G25 G27 G29 G31 G33">
      <formula1>0</formula1>
      <formula2>D7</formula2>
    </dataValidation>
  </dataValidations>
  <pageMargins left="0.15748031496062992" right="0.15748031496062992" top="0.74803149606299213" bottom="0.55118110236220474" header="0.31496062992125984" footer="0.31496062992125984"/>
  <pageSetup paperSize="9" pageOrder="overThenDown" orientation="landscape" r:id="rId1"/>
  <headerFooter>
    <oddHeader>&amp;L&amp;"System Font,Standard"&amp;K000000&amp;G&amp;CAusschreibung
TZB-EC-2025&amp;RBschaffung
Vergabe
01-06</oddHeader>
    <oddFooter>&amp;L© BARMER&amp;CSeite &amp;P von &amp;N&amp;R&amp;"System Font,Standard"&amp;K000000Version 1.0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BC1353"/>
  <sheetViews>
    <sheetView showGridLines="0" topLeftCell="A2" zoomScaleNormal="100" zoomScaleSheetLayoutView="100" workbookViewId="0">
      <selection activeCell="G7" sqref="G7"/>
    </sheetView>
  </sheetViews>
  <sheetFormatPr baseColWidth="10" defaultColWidth="11.44140625" defaultRowHeight="12.7"/>
  <cols>
    <col min="1" max="1" width="2.44140625" style="33" customWidth="1"/>
    <col min="2" max="2" width="11.44140625" style="33" bestFit="1" customWidth="1"/>
    <col min="3" max="3" width="62.44140625" style="33" customWidth="1"/>
    <col min="4" max="4" width="15.77734375" style="69" customWidth="1"/>
    <col min="5" max="5" width="16.33203125" style="69" customWidth="1"/>
    <col min="6" max="6" width="17.33203125" style="69" customWidth="1"/>
    <col min="7" max="7" width="15.77734375" style="33" customWidth="1"/>
    <col min="8" max="9" width="20.33203125" style="33" customWidth="1"/>
    <col min="10" max="11" width="6.33203125" style="33" customWidth="1"/>
    <col min="12" max="12" width="22.77734375" style="34" customWidth="1"/>
    <col min="13" max="13" width="31.77734375" style="34" customWidth="1"/>
    <col min="14" max="14" width="19.6640625" style="34" customWidth="1"/>
    <col min="15" max="16" width="6.33203125" style="34" customWidth="1"/>
    <col min="17" max="17" width="22.77734375" style="34" customWidth="1"/>
    <col min="18" max="18" width="31.77734375" style="34" customWidth="1"/>
    <col min="19" max="19" width="19.6640625" style="34" customWidth="1"/>
    <col min="20" max="54" width="11.44140625" style="34"/>
    <col min="55" max="16384" width="11.44140625" style="33"/>
  </cols>
  <sheetData>
    <row r="1" spans="2:55" ht="6.05" customHeight="1"/>
    <row r="2" spans="2:55" ht="17" customHeight="1">
      <c r="C2" s="242" t="s">
        <v>462</v>
      </c>
      <c r="D2" s="242"/>
      <c r="E2" s="395" t="s">
        <v>368</v>
      </c>
      <c r="F2" s="395"/>
      <c r="G2" s="395"/>
      <c r="H2" s="395"/>
      <c r="I2" s="395"/>
    </row>
    <row r="3" spans="2:55" ht="17" customHeight="1">
      <c r="C3" s="242" t="s">
        <v>472</v>
      </c>
      <c r="D3" s="36"/>
      <c r="E3" s="395"/>
      <c r="F3" s="395"/>
      <c r="G3" s="395"/>
      <c r="H3" s="395"/>
      <c r="I3" s="395"/>
    </row>
    <row r="4" spans="2:55" ht="20.05" customHeight="1">
      <c r="B4" s="1" t="s">
        <v>2</v>
      </c>
      <c r="C4" s="17" t="str">
        <f>IF(Übersicht!C5="","",Übersicht!C5)</f>
        <v/>
      </c>
      <c r="D4" s="37"/>
      <c r="E4" s="395"/>
      <c r="F4" s="395"/>
      <c r="G4" s="395"/>
      <c r="H4" s="395"/>
      <c r="I4" s="395"/>
    </row>
    <row r="5" spans="2:55" ht="6.05" customHeight="1">
      <c r="B5" s="4"/>
      <c r="C5" s="4"/>
      <c r="D5" s="3"/>
      <c r="E5" s="395"/>
      <c r="F5" s="395"/>
      <c r="G5" s="395"/>
      <c r="H5" s="395"/>
      <c r="I5" s="395"/>
    </row>
    <row r="6" spans="2:55" ht="29.95" customHeight="1">
      <c r="B6" s="38" t="s">
        <v>10</v>
      </c>
      <c r="C6" s="39" t="s">
        <v>0</v>
      </c>
      <c r="D6" s="40" t="s">
        <v>24</v>
      </c>
      <c r="E6" s="40" t="s">
        <v>436</v>
      </c>
      <c r="F6" s="40" t="s">
        <v>380</v>
      </c>
      <c r="G6" s="40" t="s">
        <v>381</v>
      </c>
      <c r="H6" s="40" t="s">
        <v>370</v>
      </c>
      <c r="I6" s="40" t="s">
        <v>382</v>
      </c>
      <c r="J6" s="41"/>
      <c r="K6" s="41"/>
      <c r="L6" s="42" t="s">
        <v>383</v>
      </c>
      <c r="M6" s="42" t="s">
        <v>438</v>
      </c>
      <c r="N6" s="42" t="s">
        <v>384</v>
      </c>
      <c r="Q6" s="40" t="s">
        <v>385</v>
      </c>
      <c r="R6" s="40" t="s">
        <v>439</v>
      </c>
      <c r="S6" s="40" t="s">
        <v>386</v>
      </c>
      <c r="BB6" s="33"/>
    </row>
    <row r="7" spans="2:55" s="34" customFormat="1" ht="14.55" customHeight="1">
      <c r="B7" s="413" t="s">
        <v>387</v>
      </c>
      <c r="C7" s="420" t="s">
        <v>388</v>
      </c>
      <c r="D7" s="416">
        <v>50</v>
      </c>
      <c r="E7" s="418" t="s">
        <v>377</v>
      </c>
      <c r="F7" s="43" t="s">
        <v>389</v>
      </c>
      <c r="G7" s="322"/>
      <c r="H7" s="275">
        <f>+'Skillprofile BARMER'!H7</f>
        <v>0</v>
      </c>
      <c r="I7" s="26">
        <f>G7*H7</f>
        <v>0</v>
      </c>
      <c r="L7" s="44">
        <f>G7*0.2</f>
        <v>0</v>
      </c>
      <c r="M7" s="45">
        <f t="shared" ref="M7:M34" si="0">H7</f>
        <v>0</v>
      </c>
      <c r="N7" s="45">
        <f>L7*M7</f>
        <v>0</v>
      </c>
      <c r="Q7" s="44">
        <f t="shared" ref="Q7:Q34" si="1">G7*0.2</f>
        <v>0</v>
      </c>
      <c r="R7" s="45">
        <f t="shared" ref="R7:R34" si="2">H7</f>
        <v>0</v>
      </c>
      <c r="S7" s="45">
        <f>Q7*R7</f>
        <v>0</v>
      </c>
      <c r="BB7" s="33"/>
      <c r="BC7" s="33"/>
    </row>
    <row r="8" spans="2:55" s="34" customFormat="1" ht="14.55" customHeight="1" thickBot="1">
      <c r="B8" s="400"/>
      <c r="C8" s="415"/>
      <c r="D8" s="417"/>
      <c r="E8" s="406"/>
      <c r="F8" s="46" t="s">
        <v>390</v>
      </c>
      <c r="G8" s="27">
        <f>+D7-G7</f>
        <v>50</v>
      </c>
      <c r="H8" s="276">
        <f>+'Skillprofile BARMER'!H8</f>
        <v>0</v>
      </c>
      <c r="I8" s="28">
        <f>G8*H8</f>
        <v>0</v>
      </c>
      <c r="L8" s="47">
        <f>G8*0.2</f>
        <v>10</v>
      </c>
      <c r="M8" s="48">
        <f t="shared" si="0"/>
        <v>0</v>
      </c>
      <c r="N8" s="48">
        <f t="shared" ref="N8:N34" si="3">L8*M8</f>
        <v>0</v>
      </c>
      <c r="Q8" s="47">
        <f t="shared" si="1"/>
        <v>10</v>
      </c>
      <c r="R8" s="48">
        <f t="shared" si="2"/>
        <v>0</v>
      </c>
      <c r="S8" s="48">
        <f t="shared" ref="S8:S34" si="4">Q8*R8</f>
        <v>0</v>
      </c>
      <c r="BB8" s="33"/>
      <c r="BC8" s="33"/>
    </row>
    <row r="9" spans="2:55" s="34" customFormat="1" ht="14.55" customHeight="1">
      <c r="B9" s="413" t="s">
        <v>391</v>
      </c>
      <c r="C9" s="420" t="s">
        <v>392</v>
      </c>
      <c r="D9" s="416">
        <v>25</v>
      </c>
      <c r="E9" s="418" t="s">
        <v>377</v>
      </c>
      <c r="F9" s="43" t="s">
        <v>389</v>
      </c>
      <c r="G9" s="322"/>
      <c r="H9" s="277">
        <f>+'Skillprofile BARMER'!H9</f>
        <v>0</v>
      </c>
      <c r="I9" s="26">
        <f>G9*H9</f>
        <v>0</v>
      </c>
      <c r="L9" s="49">
        <f t="shared" ref="L9:L34" si="5">G9*0.2</f>
        <v>0</v>
      </c>
      <c r="M9" s="50">
        <f t="shared" si="0"/>
        <v>0</v>
      </c>
      <c r="N9" s="50">
        <f t="shared" si="3"/>
        <v>0</v>
      </c>
      <c r="Q9" s="49">
        <f t="shared" si="1"/>
        <v>0</v>
      </c>
      <c r="R9" s="50">
        <f t="shared" si="2"/>
        <v>0</v>
      </c>
      <c r="S9" s="50">
        <f t="shared" si="4"/>
        <v>0</v>
      </c>
      <c r="BB9" s="33"/>
      <c r="BC9" s="33"/>
    </row>
    <row r="10" spans="2:55" s="34" customFormat="1" ht="14.55" customHeight="1" thickBot="1">
      <c r="B10" s="400"/>
      <c r="C10" s="415"/>
      <c r="D10" s="417"/>
      <c r="E10" s="406"/>
      <c r="F10" s="46" t="s">
        <v>390</v>
      </c>
      <c r="G10" s="27">
        <f t="shared" ref="G10" si="6">+D9-G9</f>
        <v>25</v>
      </c>
      <c r="H10" s="276">
        <f>+'Skillprofile BARMER'!H10</f>
        <v>0</v>
      </c>
      <c r="I10" s="28">
        <f t="shared" ref="I10:I14" si="7">G10*H10</f>
        <v>0</v>
      </c>
      <c r="L10" s="47">
        <f t="shared" si="5"/>
        <v>5</v>
      </c>
      <c r="M10" s="48">
        <f t="shared" si="0"/>
        <v>0</v>
      </c>
      <c r="N10" s="48">
        <f t="shared" si="3"/>
        <v>0</v>
      </c>
      <c r="Q10" s="47">
        <f t="shared" si="1"/>
        <v>5</v>
      </c>
      <c r="R10" s="48">
        <f t="shared" si="2"/>
        <v>0</v>
      </c>
      <c r="S10" s="48">
        <f t="shared" si="4"/>
        <v>0</v>
      </c>
      <c r="BB10" s="33"/>
      <c r="BC10" s="33"/>
    </row>
    <row r="11" spans="2:55" s="34" customFormat="1" ht="14.55" customHeight="1">
      <c r="B11" s="413" t="s">
        <v>393</v>
      </c>
      <c r="C11" s="401" t="s">
        <v>394</v>
      </c>
      <c r="D11" s="416">
        <v>25</v>
      </c>
      <c r="E11" s="405" t="s">
        <v>377</v>
      </c>
      <c r="F11" s="51" t="s">
        <v>389</v>
      </c>
      <c r="G11" s="322"/>
      <c r="H11" s="278">
        <f>+'Skillprofile BARMER'!H11</f>
        <v>0</v>
      </c>
      <c r="I11" s="26">
        <f t="shared" si="7"/>
        <v>0</v>
      </c>
      <c r="L11" s="49">
        <f t="shared" si="5"/>
        <v>0</v>
      </c>
      <c r="M11" s="50">
        <f t="shared" si="0"/>
        <v>0</v>
      </c>
      <c r="N11" s="50">
        <f t="shared" si="3"/>
        <v>0</v>
      </c>
      <c r="Q11" s="49">
        <f t="shared" si="1"/>
        <v>0</v>
      </c>
      <c r="R11" s="50">
        <f t="shared" si="2"/>
        <v>0</v>
      </c>
      <c r="S11" s="50">
        <f t="shared" si="4"/>
        <v>0</v>
      </c>
      <c r="BB11" s="33"/>
      <c r="BC11" s="33"/>
    </row>
    <row r="12" spans="2:55" s="34" customFormat="1" ht="14.55" customHeight="1" thickBot="1">
      <c r="B12" s="400"/>
      <c r="C12" s="402"/>
      <c r="D12" s="417"/>
      <c r="E12" s="406"/>
      <c r="F12" s="46" t="s">
        <v>390</v>
      </c>
      <c r="G12" s="27">
        <f t="shared" ref="G12" si="8">+D11-G11</f>
        <v>25</v>
      </c>
      <c r="H12" s="276">
        <f>+'Skillprofile BARMER'!H12</f>
        <v>0</v>
      </c>
      <c r="I12" s="28">
        <f t="shared" si="7"/>
        <v>0</v>
      </c>
      <c r="L12" s="47">
        <f t="shared" si="5"/>
        <v>5</v>
      </c>
      <c r="M12" s="48">
        <f t="shared" si="0"/>
        <v>0</v>
      </c>
      <c r="N12" s="48">
        <f t="shared" si="3"/>
        <v>0</v>
      </c>
      <c r="Q12" s="47">
        <f t="shared" si="1"/>
        <v>5</v>
      </c>
      <c r="R12" s="48">
        <f t="shared" si="2"/>
        <v>0</v>
      </c>
      <c r="S12" s="48">
        <f t="shared" si="4"/>
        <v>0</v>
      </c>
      <c r="BB12" s="33"/>
      <c r="BC12" s="33"/>
    </row>
    <row r="13" spans="2:55" s="34" customFormat="1" ht="14.55" customHeight="1">
      <c r="B13" s="413" t="s">
        <v>395</v>
      </c>
      <c r="C13" s="414" t="s">
        <v>396</v>
      </c>
      <c r="D13" s="416">
        <v>25</v>
      </c>
      <c r="E13" s="418" t="s">
        <v>377</v>
      </c>
      <c r="F13" s="43" t="s">
        <v>389</v>
      </c>
      <c r="G13" s="322"/>
      <c r="H13" s="277">
        <f>+'Skillprofile BARMER'!H13</f>
        <v>0</v>
      </c>
      <c r="I13" s="26">
        <f t="shared" si="7"/>
        <v>0</v>
      </c>
      <c r="L13" s="49">
        <f t="shared" si="5"/>
        <v>0</v>
      </c>
      <c r="M13" s="50">
        <f t="shared" si="0"/>
        <v>0</v>
      </c>
      <c r="N13" s="50">
        <f t="shared" si="3"/>
        <v>0</v>
      </c>
      <c r="Q13" s="49">
        <f t="shared" si="1"/>
        <v>0</v>
      </c>
      <c r="R13" s="50">
        <f t="shared" si="2"/>
        <v>0</v>
      </c>
      <c r="S13" s="50">
        <f t="shared" si="4"/>
        <v>0</v>
      </c>
      <c r="BB13" s="33"/>
      <c r="BC13" s="33"/>
    </row>
    <row r="14" spans="2:55" s="34" customFormat="1" ht="14.55" customHeight="1" thickBot="1">
      <c r="B14" s="400"/>
      <c r="C14" s="415"/>
      <c r="D14" s="417"/>
      <c r="E14" s="406"/>
      <c r="F14" s="46" t="s">
        <v>390</v>
      </c>
      <c r="G14" s="27">
        <f t="shared" ref="G14" si="9">+D13-G13</f>
        <v>25</v>
      </c>
      <c r="H14" s="276">
        <f>+'Skillprofile BARMER'!H14</f>
        <v>0</v>
      </c>
      <c r="I14" s="28">
        <f t="shared" si="7"/>
        <v>0</v>
      </c>
      <c r="L14" s="47">
        <f t="shared" si="5"/>
        <v>5</v>
      </c>
      <c r="M14" s="48">
        <f t="shared" si="0"/>
        <v>0</v>
      </c>
      <c r="N14" s="48">
        <f t="shared" si="3"/>
        <v>0</v>
      </c>
      <c r="Q14" s="47">
        <f t="shared" si="1"/>
        <v>5</v>
      </c>
      <c r="R14" s="48">
        <f t="shared" si="2"/>
        <v>0</v>
      </c>
      <c r="S14" s="48">
        <f t="shared" si="4"/>
        <v>0</v>
      </c>
      <c r="BB14" s="33"/>
      <c r="BC14" s="33"/>
    </row>
    <row r="15" spans="2:55" s="34" customFormat="1" ht="14.55" customHeight="1">
      <c r="B15" s="413" t="s">
        <v>397</v>
      </c>
      <c r="C15" s="414" t="s">
        <v>398</v>
      </c>
      <c r="D15" s="416">
        <v>25</v>
      </c>
      <c r="E15" s="418" t="s">
        <v>377</v>
      </c>
      <c r="F15" s="43" t="s">
        <v>389</v>
      </c>
      <c r="G15" s="322"/>
      <c r="H15" s="277">
        <f>+'Skillprofile BARMER'!H15</f>
        <v>0</v>
      </c>
      <c r="I15" s="26">
        <f>G15*H15</f>
        <v>0</v>
      </c>
      <c r="L15" s="49">
        <f t="shared" si="5"/>
        <v>0</v>
      </c>
      <c r="M15" s="50">
        <f t="shared" si="0"/>
        <v>0</v>
      </c>
      <c r="N15" s="50">
        <f t="shared" si="3"/>
        <v>0</v>
      </c>
      <c r="Q15" s="49">
        <f t="shared" si="1"/>
        <v>0</v>
      </c>
      <c r="R15" s="50">
        <f t="shared" si="2"/>
        <v>0</v>
      </c>
      <c r="S15" s="50">
        <f t="shared" si="4"/>
        <v>0</v>
      </c>
      <c r="BC15" s="33"/>
    </row>
    <row r="16" spans="2:55" s="34" customFormat="1" ht="14.55" customHeight="1" thickBot="1">
      <c r="B16" s="400"/>
      <c r="C16" s="415"/>
      <c r="D16" s="417"/>
      <c r="E16" s="406"/>
      <c r="F16" s="46" t="s">
        <v>390</v>
      </c>
      <c r="G16" s="27">
        <f t="shared" ref="G16" si="10">+D15-G15</f>
        <v>25</v>
      </c>
      <c r="H16" s="276">
        <f>+'Skillprofile BARMER'!H16</f>
        <v>0</v>
      </c>
      <c r="I16" s="28">
        <f t="shared" ref="I16:I18" si="11">G16*H16</f>
        <v>0</v>
      </c>
      <c r="L16" s="47">
        <f t="shared" si="5"/>
        <v>5</v>
      </c>
      <c r="M16" s="48">
        <f t="shared" si="0"/>
        <v>0</v>
      </c>
      <c r="N16" s="48">
        <f t="shared" si="3"/>
        <v>0</v>
      </c>
      <c r="Q16" s="47">
        <f t="shared" si="1"/>
        <v>5</v>
      </c>
      <c r="R16" s="48">
        <f t="shared" si="2"/>
        <v>0</v>
      </c>
      <c r="S16" s="48">
        <f t="shared" si="4"/>
        <v>0</v>
      </c>
      <c r="BC16" s="33"/>
    </row>
    <row r="17" spans="2:55" s="34" customFormat="1" ht="14.55" customHeight="1">
      <c r="B17" s="413" t="s">
        <v>399</v>
      </c>
      <c r="C17" s="401" t="s">
        <v>400</v>
      </c>
      <c r="D17" s="403">
        <v>25</v>
      </c>
      <c r="E17" s="418" t="s">
        <v>377</v>
      </c>
      <c r="F17" s="43" t="s">
        <v>389</v>
      </c>
      <c r="G17" s="322"/>
      <c r="H17" s="277">
        <f>+'Skillprofile BARMER'!H17</f>
        <v>0</v>
      </c>
      <c r="I17" s="26">
        <f t="shared" si="11"/>
        <v>0</v>
      </c>
      <c r="L17" s="49">
        <f t="shared" si="5"/>
        <v>0</v>
      </c>
      <c r="M17" s="50">
        <f t="shared" si="0"/>
        <v>0</v>
      </c>
      <c r="N17" s="50">
        <f t="shared" si="3"/>
        <v>0</v>
      </c>
      <c r="Q17" s="49">
        <f t="shared" si="1"/>
        <v>0</v>
      </c>
      <c r="R17" s="50">
        <f t="shared" si="2"/>
        <v>0</v>
      </c>
      <c r="S17" s="50">
        <f t="shared" si="4"/>
        <v>0</v>
      </c>
      <c r="BC17" s="33"/>
    </row>
    <row r="18" spans="2:55" s="34" customFormat="1" ht="14.55" customHeight="1" thickBot="1">
      <c r="B18" s="400"/>
      <c r="C18" s="402"/>
      <c r="D18" s="404"/>
      <c r="E18" s="406"/>
      <c r="F18" s="46" t="s">
        <v>390</v>
      </c>
      <c r="G18" s="27">
        <f t="shared" ref="G18" si="12">+D17-G17</f>
        <v>25</v>
      </c>
      <c r="H18" s="276">
        <f>+'Skillprofile BARMER'!H18</f>
        <v>0</v>
      </c>
      <c r="I18" s="28">
        <f t="shared" si="11"/>
        <v>0</v>
      </c>
      <c r="J18" s="29"/>
      <c r="K18" s="29"/>
      <c r="L18" s="47">
        <f t="shared" si="5"/>
        <v>5</v>
      </c>
      <c r="M18" s="48">
        <f t="shared" si="0"/>
        <v>0</v>
      </c>
      <c r="N18" s="48">
        <f t="shared" si="3"/>
        <v>0</v>
      </c>
      <c r="Q18" s="47">
        <f t="shared" si="1"/>
        <v>5</v>
      </c>
      <c r="R18" s="48">
        <f t="shared" si="2"/>
        <v>0</v>
      </c>
      <c r="S18" s="48">
        <f t="shared" si="4"/>
        <v>0</v>
      </c>
    </row>
    <row r="19" spans="2:55" s="34" customFormat="1" ht="14.55" customHeight="1">
      <c r="B19" s="413" t="s">
        <v>401</v>
      </c>
      <c r="C19" s="414" t="s">
        <v>402</v>
      </c>
      <c r="D19" s="416">
        <v>25</v>
      </c>
      <c r="E19" s="418" t="s">
        <v>377</v>
      </c>
      <c r="F19" s="43" t="s">
        <v>389</v>
      </c>
      <c r="G19" s="322"/>
      <c r="H19" s="277">
        <f>+'Skillprofile BARMER'!H19</f>
        <v>0</v>
      </c>
      <c r="I19" s="26">
        <f>G19*H19</f>
        <v>0</v>
      </c>
      <c r="J19" s="29"/>
      <c r="K19" s="29"/>
      <c r="L19" s="49">
        <f t="shared" si="5"/>
        <v>0</v>
      </c>
      <c r="M19" s="50">
        <f t="shared" si="0"/>
        <v>0</v>
      </c>
      <c r="N19" s="50">
        <f t="shared" si="3"/>
        <v>0</v>
      </c>
      <c r="Q19" s="49">
        <f t="shared" si="1"/>
        <v>0</v>
      </c>
      <c r="R19" s="50">
        <f t="shared" si="2"/>
        <v>0</v>
      </c>
      <c r="S19" s="50">
        <f t="shared" si="4"/>
        <v>0</v>
      </c>
    </row>
    <row r="20" spans="2:55" s="34" customFormat="1" ht="14.55" customHeight="1" thickBot="1">
      <c r="B20" s="400"/>
      <c r="C20" s="415"/>
      <c r="D20" s="417"/>
      <c r="E20" s="406"/>
      <c r="F20" s="46" t="s">
        <v>390</v>
      </c>
      <c r="G20" s="27">
        <f t="shared" ref="G20" si="13">+D19-G19</f>
        <v>25</v>
      </c>
      <c r="H20" s="276">
        <f>+'Skillprofile BARMER'!H20</f>
        <v>0</v>
      </c>
      <c r="I20" s="28">
        <f t="shared" ref="I20:I34" si="14">G20*H20</f>
        <v>0</v>
      </c>
      <c r="J20" s="29"/>
      <c r="K20" s="29"/>
      <c r="L20" s="47">
        <f t="shared" si="5"/>
        <v>5</v>
      </c>
      <c r="M20" s="48">
        <f t="shared" si="0"/>
        <v>0</v>
      </c>
      <c r="N20" s="48">
        <f t="shared" si="3"/>
        <v>0</v>
      </c>
      <c r="Q20" s="47">
        <f t="shared" si="1"/>
        <v>5</v>
      </c>
      <c r="R20" s="48">
        <f t="shared" si="2"/>
        <v>0</v>
      </c>
      <c r="S20" s="48">
        <f t="shared" si="4"/>
        <v>0</v>
      </c>
    </row>
    <row r="21" spans="2:55" s="34" customFormat="1" ht="14.55" customHeight="1">
      <c r="B21" s="413" t="s">
        <v>403</v>
      </c>
      <c r="C21" s="414" t="s">
        <v>404</v>
      </c>
      <c r="D21" s="416">
        <v>50</v>
      </c>
      <c r="E21" s="418" t="s">
        <v>377</v>
      </c>
      <c r="F21" s="43" t="s">
        <v>389</v>
      </c>
      <c r="G21" s="322"/>
      <c r="H21" s="277">
        <f>+'Skillprofile BARMER'!H21</f>
        <v>0</v>
      </c>
      <c r="I21" s="26">
        <f t="shared" si="14"/>
        <v>0</v>
      </c>
      <c r="J21" s="29"/>
      <c r="K21" s="29"/>
      <c r="L21" s="49">
        <f t="shared" si="5"/>
        <v>0</v>
      </c>
      <c r="M21" s="50">
        <f t="shared" si="0"/>
        <v>0</v>
      </c>
      <c r="N21" s="50">
        <f t="shared" si="3"/>
        <v>0</v>
      </c>
      <c r="Q21" s="49">
        <f t="shared" si="1"/>
        <v>0</v>
      </c>
      <c r="R21" s="50">
        <f t="shared" si="2"/>
        <v>0</v>
      </c>
      <c r="S21" s="50">
        <f t="shared" si="4"/>
        <v>0</v>
      </c>
    </row>
    <row r="22" spans="2:55" s="34" customFormat="1" ht="14.55" customHeight="1" thickBot="1">
      <c r="B22" s="400"/>
      <c r="C22" s="415"/>
      <c r="D22" s="417"/>
      <c r="E22" s="406"/>
      <c r="F22" s="46" t="s">
        <v>390</v>
      </c>
      <c r="G22" s="27">
        <f t="shared" ref="G22" si="15">+D21-G21</f>
        <v>50</v>
      </c>
      <c r="H22" s="276">
        <f>+'Skillprofile BARMER'!H22</f>
        <v>0</v>
      </c>
      <c r="I22" s="28">
        <f t="shared" si="14"/>
        <v>0</v>
      </c>
      <c r="J22" s="29"/>
      <c r="K22" s="29"/>
      <c r="L22" s="47">
        <f t="shared" si="5"/>
        <v>10</v>
      </c>
      <c r="M22" s="48">
        <f t="shared" si="0"/>
        <v>0</v>
      </c>
      <c r="N22" s="48">
        <f t="shared" si="3"/>
        <v>0</v>
      </c>
      <c r="Q22" s="47">
        <f t="shared" si="1"/>
        <v>10</v>
      </c>
      <c r="R22" s="48">
        <f t="shared" si="2"/>
        <v>0</v>
      </c>
      <c r="S22" s="48">
        <f t="shared" si="4"/>
        <v>0</v>
      </c>
    </row>
    <row r="23" spans="2:55" s="34" customFormat="1" ht="14.55" customHeight="1">
      <c r="B23" s="413" t="s">
        <v>405</v>
      </c>
      <c r="C23" s="420" t="s">
        <v>406</v>
      </c>
      <c r="D23" s="416">
        <v>150</v>
      </c>
      <c r="E23" s="418" t="s">
        <v>377</v>
      </c>
      <c r="F23" s="43" t="s">
        <v>389</v>
      </c>
      <c r="G23" s="322"/>
      <c r="H23" s="277">
        <f>+'Skillprofile BARMER'!H23</f>
        <v>0</v>
      </c>
      <c r="I23" s="26">
        <f t="shared" si="14"/>
        <v>0</v>
      </c>
      <c r="J23" s="29"/>
      <c r="K23" s="29"/>
      <c r="L23" s="49">
        <f t="shared" si="5"/>
        <v>0</v>
      </c>
      <c r="M23" s="50">
        <f t="shared" si="0"/>
        <v>0</v>
      </c>
      <c r="N23" s="50">
        <f t="shared" si="3"/>
        <v>0</v>
      </c>
      <c r="Q23" s="49">
        <f t="shared" si="1"/>
        <v>0</v>
      </c>
      <c r="R23" s="50">
        <f t="shared" si="2"/>
        <v>0</v>
      </c>
      <c r="S23" s="50">
        <f t="shared" si="4"/>
        <v>0</v>
      </c>
    </row>
    <row r="24" spans="2:55" s="34" customFormat="1" ht="14.55" customHeight="1" thickBot="1">
      <c r="B24" s="400"/>
      <c r="C24" s="415"/>
      <c r="D24" s="417"/>
      <c r="E24" s="406"/>
      <c r="F24" s="46" t="s">
        <v>390</v>
      </c>
      <c r="G24" s="27">
        <f>+D23-G23</f>
        <v>150</v>
      </c>
      <c r="H24" s="276">
        <f>+'Skillprofile BARMER'!H24</f>
        <v>0</v>
      </c>
      <c r="I24" s="28">
        <f t="shared" si="14"/>
        <v>0</v>
      </c>
      <c r="J24" s="29"/>
      <c r="K24" s="29"/>
      <c r="L24" s="47">
        <f t="shared" si="5"/>
        <v>30</v>
      </c>
      <c r="M24" s="48">
        <f t="shared" si="0"/>
        <v>0</v>
      </c>
      <c r="N24" s="48">
        <f t="shared" si="3"/>
        <v>0</v>
      </c>
      <c r="Q24" s="47">
        <f t="shared" si="1"/>
        <v>30</v>
      </c>
      <c r="R24" s="48">
        <f t="shared" si="2"/>
        <v>0</v>
      </c>
      <c r="S24" s="48">
        <f t="shared" si="4"/>
        <v>0</v>
      </c>
    </row>
    <row r="25" spans="2:55" s="34" customFormat="1" ht="14.55" customHeight="1">
      <c r="B25" s="413" t="s">
        <v>407</v>
      </c>
      <c r="C25" s="414" t="s">
        <v>408</v>
      </c>
      <c r="D25" s="416">
        <v>10</v>
      </c>
      <c r="E25" s="418" t="s">
        <v>377</v>
      </c>
      <c r="F25" s="43" t="s">
        <v>389</v>
      </c>
      <c r="G25" s="322"/>
      <c r="H25" s="277">
        <f>+'Skillprofile BARMER'!H25</f>
        <v>0</v>
      </c>
      <c r="I25" s="26">
        <f t="shared" si="14"/>
        <v>0</v>
      </c>
      <c r="J25" s="29"/>
      <c r="K25" s="29"/>
      <c r="L25" s="49">
        <f t="shared" si="5"/>
        <v>0</v>
      </c>
      <c r="M25" s="50">
        <f t="shared" si="0"/>
        <v>0</v>
      </c>
      <c r="N25" s="50">
        <f t="shared" si="3"/>
        <v>0</v>
      </c>
      <c r="Q25" s="49">
        <f t="shared" si="1"/>
        <v>0</v>
      </c>
      <c r="R25" s="50">
        <f t="shared" si="2"/>
        <v>0</v>
      </c>
      <c r="S25" s="50">
        <f t="shared" si="4"/>
        <v>0</v>
      </c>
    </row>
    <row r="26" spans="2:55" s="34" customFormat="1" ht="14.55" customHeight="1" thickBot="1">
      <c r="B26" s="400"/>
      <c r="C26" s="415"/>
      <c r="D26" s="417"/>
      <c r="E26" s="406"/>
      <c r="F26" s="46" t="s">
        <v>390</v>
      </c>
      <c r="G26" s="27">
        <f>+D25-G25</f>
        <v>10</v>
      </c>
      <c r="H26" s="276">
        <f>+'Skillprofile BARMER'!H26</f>
        <v>0</v>
      </c>
      <c r="I26" s="28">
        <f t="shared" si="14"/>
        <v>0</v>
      </c>
      <c r="J26" s="29"/>
      <c r="K26" s="29"/>
      <c r="L26" s="47">
        <f t="shared" si="5"/>
        <v>2</v>
      </c>
      <c r="M26" s="48">
        <f t="shared" si="0"/>
        <v>0</v>
      </c>
      <c r="N26" s="48">
        <f t="shared" si="3"/>
        <v>0</v>
      </c>
      <c r="Q26" s="47">
        <f t="shared" si="1"/>
        <v>2</v>
      </c>
      <c r="R26" s="48">
        <f t="shared" si="2"/>
        <v>0</v>
      </c>
      <c r="S26" s="48">
        <f t="shared" si="4"/>
        <v>0</v>
      </c>
    </row>
    <row r="27" spans="2:55" s="34" customFormat="1" ht="14.55" customHeight="1">
      <c r="B27" s="413" t="s">
        <v>409</v>
      </c>
      <c r="C27" s="414" t="s">
        <v>410</v>
      </c>
      <c r="D27" s="419">
        <v>10</v>
      </c>
      <c r="E27" s="418" t="s">
        <v>377</v>
      </c>
      <c r="F27" s="43" t="s">
        <v>389</v>
      </c>
      <c r="G27" s="322"/>
      <c r="H27" s="277">
        <f>+'Skillprofile BARMER'!H27</f>
        <v>0</v>
      </c>
      <c r="I27" s="26">
        <f t="shared" si="14"/>
        <v>0</v>
      </c>
      <c r="J27" s="29"/>
      <c r="K27" s="29"/>
      <c r="L27" s="52">
        <f t="shared" si="5"/>
        <v>0</v>
      </c>
      <c r="M27" s="53">
        <f t="shared" si="0"/>
        <v>0</v>
      </c>
      <c r="N27" s="53">
        <f t="shared" si="3"/>
        <v>0</v>
      </c>
      <c r="Q27" s="52">
        <f t="shared" si="1"/>
        <v>0</v>
      </c>
      <c r="R27" s="53">
        <f t="shared" si="2"/>
        <v>0</v>
      </c>
      <c r="S27" s="53">
        <f t="shared" si="4"/>
        <v>0</v>
      </c>
    </row>
    <row r="28" spans="2:55" s="34" customFormat="1" ht="14.55" customHeight="1" thickBot="1">
      <c r="B28" s="400"/>
      <c r="C28" s="415"/>
      <c r="D28" s="417"/>
      <c r="E28" s="406"/>
      <c r="F28" s="46" t="s">
        <v>390</v>
      </c>
      <c r="G28" s="27">
        <f>+D27-G27</f>
        <v>10</v>
      </c>
      <c r="H28" s="276">
        <f>+'Skillprofile BARMER'!H28</f>
        <v>0</v>
      </c>
      <c r="I28" s="28">
        <f t="shared" si="14"/>
        <v>0</v>
      </c>
      <c r="J28" s="29"/>
      <c r="K28" s="29"/>
      <c r="L28" s="47">
        <f t="shared" si="5"/>
        <v>2</v>
      </c>
      <c r="M28" s="48">
        <f t="shared" si="0"/>
        <v>0</v>
      </c>
      <c r="N28" s="48">
        <f t="shared" si="3"/>
        <v>0</v>
      </c>
      <c r="Q28" s="47">
        <f t="shared" si="1"/>
        <v>2</v>
      </c>
      <c r="R28" s="48">
        <f t="shared" si="2"/>
        <v>0</v>
      </c>
      <c r="S28" s="48">
        <f t="shared" si="4"/>
        <v>0</v>
      </c>
    </row>
    <row r="29" spans="2:55" s="34" customFormat="1" ht="14.55" customHeight="1">
      <c r="B29" s="413" t="s">
        <v>411</v>
      </c>
      <c r="C29" s="420" t="s">
        <v>412</v>
      </c>
      <c r="D29" s="416">
        <v>25</v>
      </c>
      <c r="E29" s="418" t="s">
        <v>377</v>
      </c>
      <c r="F29" s="43" t="s">
        <v>389</v>
      </c>
      <c r="G29" s="322"/>
      <c r="H29" s="277">
        <f>+'Skillprofile BARMER'!H29</f>
        <v>0</v>
      </c>
      <c r="I29" s="26">
        <f t="shared" si="14"/>
        <v>0</v>
      </c>
      <c r="J29" s="29"/>
      <c r="K29" s="29"/>
      <c r="L29" s="49">
        <f t="shared" si="5"/>
        <v>0</v>
      </c>
      <c r="M29" s="50">
        <f t="shared" si="0"/>
        <v>0</v>
      </c>
      <c r="N29" s="50">
        <f t="shared" si="3"/>
        <v>0</v>
      </c>
      <c r="Q29" s="49">
        <f t="shared" si="1"/>
        <v>0</v>
      </c>
      <c r="R29" s="50">
        <f t="shared" si="2"/>
        <v>0</v>
      </c>
      <c r="S29" s="50">
        <f t="shared" si="4"/>
        <v>0</v>
      </c>
    </row>
    <row r="30" spans="2:55" s="34" customFormat="1" ht="14.55" customHeight="1" thickBot="1">
      <c r="B30" s="400"/>
      <c r="C30" s="415"/>
      <c r="D30" s="417"/>
      <c r="E30" s="406"/>
      <c r="F30" s="46" t="s">
        <v>390</v>
      </c>
      <c r="G30" s="27">
        <f>+D29-G29</f>
        <v>25</v>
      </c>
      <c r="H30" s="276">
        <f>+'Skillprofile BARMER'!H30</f>
        <v>0</v>
      </c>
      <c r="I30" s="28">
        <f t="shared" si="14"/>
        <v>0</v>
      </c>
      <c r="J30" s="29"/>
      <c r="K30" s="29"/>
      <c r="L30" s="47">
        <f t="shared" si="5"/>
        <v>5</v>
      </c>
      <c r="M30" s="48">
        <f t="shared" si="0"/>
        <v>0</v>
      </c>
      <c r="N30" s="48">
        <f t="shared" si="3"/>
        <v>0</v>
      </c>
      <c r="Q30" s="47">
        <f t="shared" si="1"/>
        <v>5</v>
      </c>
      <c r="R30" s="48">
        <f t="shared" si="2"/>
        <v>0</v>
      </c>
      <c r="S30" s="48">
        <f t="shared" si="4"/>
        <v>0</v>
      </c>
    </row>
    <row r="31" spans="2:55" s="34" customFormat="1" ht="14.55" customHeight="1">
      <c r="B31" s="413" t="s">
        <v>413</v>
      </c>
      <c r="C31" s="414" t="s">
        <v>414</v>
      </c>
      <c r="D31" s="416">
        <v>25</v>
      </c>
      <c r="E31" s="418" t="s">
        <v>377</v>
      </c>
      <c r="F31" s="43" t="s">
        <v>389</v>
      </c>
      <c r="G31" s="322"/>
      <c r="H31" s="277">
        <f>+'Skillprofile BARMER'!H31</f>
        <v>0</v>
      </c>
      <c r="I31" s="26">
        <f t="shared" si="14"/>
        <v>0</v>
      </c>
      <c r="J31" s="29"/>
      <c r="K31" s="29"/>
      <c r="L31" s="49">
        <f t="shared" si="5"/>
        <v>0</v>
      </c>
      <c r="M31" s="50">
        <f t="shared" si="0"/>
        <v>0</v>
      </c>
      <c r="N31" s="50">
        <f t="shared" si="3"/>
        <v>0</v>
      </c>
      <c r="Q31" s="49">
        <f t="shared" si="1"/>
        <v>0</v>
      </c>
      <c r="R31" s="50">
        <f t="shared" si="2"/>
        <v>0</v>
      </c>
      <c r="S31" s="50">
        <f t="shared" si="4"/>
        <v>0</v>
      </c>
    </row>
    <row r="32" spans="2:55" s="34" customFormat="1" ht="14.55" customHeight="1" thickBot="1">
      <c r="B32" s="400"/>
      <c r="C32" s="415"/>
      <c r="D32" s="417"/>
      <c r="E32" s="406"/>
      <c r="F32" s="46" t="s">
        <v>390</v>
      </c>
      <c r="G32" s="27">
        <f t="shared" ref="G32" si="16">+D31-G31</f>
        <v>25</v>
      </c>
      <c r="H32" s="276">
        <f>+'Skillprofile BARMER'!H32</f>
        <v>0</v>
      </c>
      <c r="I32" s="28">
        <f t="shared" si="14"/>
        <v>0</v>
      </c>
      <c r="J32" s="29"/>
      <c r="K32" s="29"/>
      <c r="L32" s="47">
        <f t="shared" si="5"/>
        <v>5</v>
      </c>
      <c r="M32" s="48">
        <f t="shared" si="0"/>
        <v>0</v>
      </c>
      <c r="N32" s="48">
        <f t="shared" si="3"/>
        <v>0</v>
      </c>
      <c r="Q32" s="47">
        <f t="shared" si="1"/>
        <v>5</v>
      </c>
      <c r="R32" s="48">
        <f t="shared" si="2"/>
        <v>0</v>
      </c>
      <c r="S32" s="48">
        <f t="shared" si="4"/>
        <v>0</v>
      </c>
    </row>
    <row r="33" spans="2:19" s="34" customFormat="1" ht="14.55" customHeight="1">
      <c r="B33" s="399" t="s">
        <v>415</v>
      </c>
      <c r="C33" s="401" t="s">
        <v>416</v>
      </c>
      <c r="D33" s="403">
        <v>25</v>
      </c>
      <c r="E33" s="405" t="s">
        <v>377</v>
      </c>
      <c r="F33" s="51" t="s">
        <v>389</v>
      </c>
      <c r="G33" s="327"/>
      <c r="H33" s="278">
        <f>+'Skillprofile BARMER'!H33</f>
        <v>0</v>
      </c>
      <c r="I33" s="30">
        <f t="shared" si="14"/>
        <v>0</v>
      </c>
      <c r="J33" s="29"/>
      <c r="K33" s="29"/>
      <c r="L33" s="52">
        <f t="shared" si="5"/>
        <v>0</v>
      </c>
      <c r="M33" s="53">
        <f t="shared" si="0"/>
        <v>0</v>
      </c>
      <c r="N33" s="53">
        <f t="shared" si="3"/>
        <v>0</v>
      </c>
      <c r="Q33" s="49">
        <f t="shared" si="1"/>
        <v>0</v>
      </c>
      <c r="R33" s="50">
        <f t="shared" si="2"/>
        <v>0</v>
      </c>
      <c r="S33" s="50">
        <f t="shared" si="4"/>
        <v>0</v>
      </c>
    </row>
    <row r="34" spans="2:19" s="34" customFormat="1" ht="14.55" customHeight="1" thickBot="1">
      <c r="B34" s="400"/>
      <c r="C34" s="402"/>
      <c r="D34" s="404"/>
      <c r="E34" s="406"/>
      <c r="F34" s="46" t="s">
        <v>390</v>
      </c>
      <c r="G34" s="27">
        <f t="shared" ref="G34" si="17">+D33-G33</f>
        <v>25</v>
      </c>
      <c r="H34" s="276">
        <f>+'Skillprofile BARMER'!H34</f>
        <v>0</v>
      </c>
      <c r="I34" s="28">
        <f t="shared" si="14"/>
        <v>0</v>
      </c>
      <c r="J34" s="29"/>
      <c r="K34" s="29"/>
      <c r="L34" s="47">
        <f t="shared" si="5"/>
        <v>5</v>
      </c>
      <c r="M34" s="48">
        <f t="shared" si="0"/>
        <v>0</v>
      </c>
      <c r="N34" s="48">
        <f t="shared" si="3"/>
        <v>0</v>
      </c>
      <c r="Q34" s="47">
        <f t="shared" si="1"/>
        <v>5</v>
      </c>
      <c r="R34" s="48">
        <f t="shared" si="2"/>
        <v>0</v>
      </c>
      <c r="S34" s="48">
        <f t="shared" si="4"/>
        <v>0</v>
      </c>
    </row>
    <row r="35" spans="2:19" s="34" customFormat="1" ht="28.1" customHeight="1" thickBot="1">
      <c r="B35" s="54" t="s">
        <v>419</v>
      </c>
      <c r="C35" s="55" t="s">
        <v>418</v>
      </c>
      <c r="D35" s="56">
        <v>50</v>
      </c>
      <c r="E35" s="57" t="s">
        <v>417</v>
      </c>
      <c r="F35" s="57" t="s">
        <v>59</v>
      </c>
      <c r="G35" s="57" t="s">
        <v>59</v>
      </c>
      <c r="H35" s="58"/>
      <c r="I35" s="59">
        <f>D35*H35</f>
        <v>0</v>
      </c>
      <c r="J35" s="29"/>
      <c r="K35" s="29"/>
      <c r="L35" s="60">
        <f>D35*0.2</f>
        <v>10</v>
      </c>
      <c r="M35" s="61">
        <f t="shared" ref="M35" si="18">H35</f>
        <v>0</v>
      </c>
      <c r="N35" s="61">
        <f t="shared" ref="N35" si="19">L35*M35</f>
        <v>0</v>
      </c>
      <c r="Q35" s="60">
        <f>D35*0.2</f>
        <v>10</v>
      </c>
      <c r="R35" s="61">
        <f t="shared" ref="R35" si="20">H35</f>
        <v>0</v>
      </c>
      <c r="S35" s="61">
        <f t="shared" ref="S35" si="21">Q35*R35</f>
        <v>0</v>
      </c>
    </row>
    <row r="36" spans="2:19" s="34" customFormat="1">
      <c r="E36" s="62"/>
      <c r="J36" s="63"/>
      <c r="K36" s="63"/>
    </row>
    <row r="37" spans="2:19" s="34" customFormat="1" ht="20.05" customHeight="1">
      <c r="E37" s="348" t="s">
        <v>455</v>
      </c>
      <c r="F37" s="349"/>
      <c r="G37" s="349"/>
      <c r="H37" s="350"/>
      <c r="I37" s="31">
        <f>SUM(I7:I35)</f>
        <v>0</v>
      </c>
      <c r="J37" s="63"/>
      <c r="K37" s="63"/>
      <c r="L37" s="339" t="s">
        <v>456</v>
      </c>
      <c r="M37" s="341"/>
      <c r="N37" s="64">
        <f>SUM(N7:N35)</f>
        <v>0</v>
      </c>
      <c r="Q37" s="339" t="s">
        <v>459</v>
      </c>
      <c r="R37" s="341"/>
      <c r="S37" s="64">
        <f>SUM(S7:S35)</f>
        <v>0</v>
      </c>
    </row>
    <row r="38" spans="2:19" s="34" customFormat="1" ht="20.05" customHeight="1">
      <c r="D38" s="65"/>
      <c r="E38" s="407"/>
      <c r="F38" s="408"/>
      <c r="G38" s="408"/>
      <c r="H38" s="408"/>
      <c r="I38" s="409"/>
      <c r="L38" s="397" t="s">
        <v>310</v>
      </c>
      <c r="M38" s="398"/>
      <c r="N38" s="66">
        <v>0.8</v>
      </c>
      <c r="Q38" s="397" t="s">
        <v>310</v>
      </c>
      <c r="R38" s="398"/>
      <c r="S38" s="66">
        <v>0.8</v>
      </c>
    </row>
    <row r="39" spans="2:19" s="34" customFormat="1" ht="20.05" customHeight="1">
      <c r="D39" s="62"/>
      <c r="E39" s="410"/>
      <c r="F39" s="411"/>
      <c r="G39" s="411"/>
      <c r="H39" s="411"/>
      <c r="I39" s="412"/>
      <c r="L39" s="339" t="s">
        <v>457</v>
      </c>
      <c r="M39" s="341"/>
      <c r="N39" s="67">
        <f>N37*N38</f>
        <v>0</v>
      </c>
      <c r="Q39" s="339" t="s">
        <v>460</v>
      </c>
      <c r="R39" s="341"/>
      <c r="S39" s="67">
        <f>S37*S38*N38</f>
        <v>0</v>
      </c>
    </row>
    <row r="40" spans="2:19" s="34" customFormat="1" ht="20.05" customHeight="1">
      <c r="D40" s="62"/>
      <c r="E40" s="348" t="s">
        <v>313</v>
      </c>
      <c r="F40" s="349"/>
      <c r="G40" s="349"/>
      <c r="H40" s="350"/>
      <c r="I40" s="299">
        <v>0.19</v>
      </c>
      <c r="L40" s="339" t="s">
        <v>313</v>
      </c>
      <c r="M40" s="341"/>
      <c r="N40" s="8">
        <v>0.19</v>
      </c>
      <c r="Q40" s="339" t="s">
        <v>313</v>
      </c>
      <c r="R40" s="341"/>
      <c r="S40" s="8">
        <v>0.19</v>
      </c>
    </row>
    <row r="41" spans="2:19" s="34" customFormat="1" ht="20.05" customHeight="1">
      <c r="D41" s="62"/>
      <c r="E41" s="348" t="s">
        <v>428</v>
      </c>
      <c r="F41" s="349"/>
      <c r="G41" s="349"/>
      <c r="H41" s="350"/>
      <c r="I41" s="6">
        <f>I37+(I37*I40)</f>
        <v>0</v>
      </c>
      <c r="L41" s="339" t="s">
        <v>458</v>
      </c>
      <c r="M41" s="341"/>
      <c r="N41" s="10">
        <f>N39+(N39*N40)</f>
        <v>0</v>
      </c>
      <c r="Q41" s="339" t="s">
        <v>461</v>
      </c>
      <c r="R41" s="341"/>
      <c r="S41" s="10">
        <f>S39+(S39*S40)</f>
        <v>0</v>
      </c>
    </row>
    <row r="42" spans="2:19" s="34" customFormat="1">
      <c r="D42" s="62"/>
      <c r="E42" s="62"/>
      <c r="F42" s="62"/>
      <c r="H42" s="32"/>
      <c r="I42" s="29"/>
    </row>
    <row r="43" spans="2:19" s="34" customFormat="1">
      <c r="D43" s="62"/>
      <c r="E43" s="62"/>
      <c r="F43" s="62"/>
    </row>
    <row r="44" spans="2:19" s="34" customFormat="1">
      <c r="D44" s="62"/>
      <c r="E44" s="62"/>
      <c r="F44" s="62"/>
      <c r="I44" s="68"/>
    </row>
    <row r="45" spans="2:19" s="34" customFormat="1">
      <c r="D45" s="62"/>
      <c r="E45" s="62"/>
      <c r="F45" s="62"/>
    </row>
    <row r="46" spans="2:19" s="34" customFormat="1">
      <c r="D46" s="62"/>
      <c r="E46" s="62"/>
      <c r="F46" s="62"/>
      <c r="H46" s="32"/>
      <c r="I46" s="29"/>
    </row>
    <row r="47" spans="2:19" s="34" customFormat="1">
      <c r="D47" s="62"/>
      <c r="E47" s="62"/>
      <c r="F47" s="62"/>
      <c r="H47" s="32"/>
      <c r="I47" s="29"/>
    </row>
    <row r="48" spans="2:19" s="34" customFormat="1">
      <c r="D48" s="62"/>
      <c r="E48" s="62"/>
      <c r="F48" s="62"/>
      <c r="H48" s="32"/>
      <c r="I48" s="29"/>
    </row>
    <row r="49" spans="4:9" s="34" customFormat="1">
      <c r="D49" s="62"/>
      <c r="E49" s="62"/>
      <c r="F49" s="62"/>
      <c r="H49" s="32"/>
      <c r="I49" s="29"/>
    </row>
    <row r="50" spans="4:9" s="34" customFormat="1">
      <c r="D50" s="62"/>
      <c r="E50" s="62"/>
      <c r="F50" s="62"/>
      <c r="H50" s="32"/>
      <c r="I50" s="29"/>
    </row>
    <row r="51" spans="4:9" s="34" customFormat="1">
      <c r="D51" s="62"/>
      <c r="E51" s="62"/>
      <c r="F51" s="62"/>
      <c r="H51" s="32"/>
      <c r="I51" s="29"/>
    </row>
    <row r="52" spans="4:9" s="34" customFormat="1">
      <c r="D52" s="62"/>
      <c r="E52" s="62"/>
      <c r="F52" s="62"/>
      <c r="H52" s="32"/>
      <c r="I52" s="29"/>
    </row>
    <row r="53" spans="4:9" s="34" customFormat="1">
      <c r="D53" s="62"/>
      <c r="E53" s="62"/>
      <c r="F53" s="62"/>
      <c r="H53" s="32"/>
      <c r="I53" s="29"/>
    </row>
    <row r="54" spans="4:9" s="34" customFormat="1">
      <c r="D54" s="62"/>
      <c r="E54" s="62"/>
      <c r="F54" s="62"/>
      <c r="H54" s="32"/>
      <c r="I54" s="29"/>
    </row>
    <row r="55" spans="4:9" s="34" customFormat="1">
      <c r="D55" s="62"/>
      <c r="E55" s="62"/>
      <c r="F55" s="62"/>
    </row>
    <row r="56" spans="4:9" s="34" customFormat="1">
      <c r="D56" s="62"/>
      <c r="E56" s="62"/>
      <c r="F56" s="62"/>
    </row>
    <row r="57" spans="4:9" s="34" customFormat="1">
      <c r="D57" s="62"/>
      <c r="E57" s="62"/>
      <c r="F57" s="62"/>
    </row>
    <row r="58" spans="4:9" s="34" customFormat="1">
      <c r="D58" s="62"/>
      <c r="E58" s="62"/>
      <c r="F58" s="62"/>
    </row>
    <row r="59" spans="4:9" s="34" customFormat="1">
      <c r="D59" s="62"/>
      <c r="E59" s="62"/>
      <c r="F59" s="62"/>
    </row>
    <row r="60" spans="4:9" s="34" customFormat="1">
      <c r="D60" s="62"/>
      <c r="E60" s="62"/>
      <c r="F60" s="62"/>
    </row>
    <row r="61" spans="4:9" s="34" customFormat="1">
      <c r="D61" s="62"/>
      <c r="E61" s="62"/>
      <c r="F61" s="62"/>
    </row>
    <row r="62" spans="4:9" s="34" customFormat="1">
      <c r="D62" s="62"/>
      <c r="E62" s="62"/>
      <c r="F62" s="62"/>
    </row>
    <row r="63" spans="4:9" s="34" customFormat="1">
      <c r="D63" s="62"/>
      <c r="E63" s="62"/>
      <c r="F63" s="62"/>
    </row>
    <row r="64" spans="4:9" s="34" customFormat="1">
      <c r="D64" s="62"/>
      <c r="E64" s="62"/>
      <c r="F64" s="62"/>
    </row>
    <row r="65" spans="4:6" s="34" customFormat="1">
      <c r="D65" s="62"/>
      <c r="E65" s="62"/>
      <c r="F65" s="62"/>
    </row>
    <row r="66" spans="4:6" s="34" customFormat="1">
      <c r="D66" s="62"/>
      <c r="E66" s="62"/>
      <c r="F66" s="62"/>
    </row>
    <row r="67" spans="4:6" s="34" customFormat="1">
      <c r="D67" s="62"/>
      <c r="E67" s="62"/>
      <c r="F67" s="62"/>
    </row>
    <row r="68" spans="4:6" s="34" customFormat="1">
      <c r="D68" s="62"/>
      <c r="E68" s="62"/>
      <c r="F68" s="62"/>
    </row>
    <row r="69" spans="4:6" s="34" customFormat="1">
      <c r="D69" s="62"/>
      <c r="E69" s="62"/>
      <c r="F69" s="62"/>
    </row>
    <row r="70" spans="4:6" s="34" customFormat="1">
      <c r="D70" s="62"/>
      <c r="E70" s="62"/>
      <c r="F70" s="62"/>
    </row>
    <row r="71" spans="4:6" s="34" customFormat="1">
      <c r="D71" s="62"/>
      <c r="E71" s="62"/>
      <c r="F71" s="62"/>
    </row>
    <row r="72" spans="4:6" s="34" customFormat="1">
      <c r="D72" s="62"/>
      <c r="E72" s="62"/>
      <c r="F72" s="62"/>
    </row>
    <row r="73" spans="4:6" s="34" customFormat="1">
      <c r="D73" s="62"/>
      <c r="E73" s="62"/>
      <c r="F73" s="62"/>
    </row>
    <row r="74" spans="4:6" s="34" customFormat="1">
      <c r="D74" s="62"/>
      <c r="E74" s="62"/>
      <c r="F74" s="62"/>
    </row>
    <row r="75" spans="4:6" s="34" customFormat="1">
      <c r="D75" s="62"/>
      <c r="E75" s="62"/>
      <c r="F75" s="62"/>
    </row>
    <row r="76" spans="4:6" s="34" customFormat="1">
      <c r="D76" s="62"/>
      <c r="E76" s="62"/>
      <c r="F76" s="62"/>
    </row>
    <row r="77" spans="4:6" s="34" customFormat="1">
      <c r="D77" s="62"/>
      <c r="E77" s="62"/>
      <c r="F77" s="62"/>
    </row>
    <row r="78" spans="4:6" s="34" customFormat="1">
      <c r="D78" s="62"/>
      <c r="E78" s="62"/>
      <c r="F78" s="62"/>
    </row>
    <row r="79" spans="4:6" s="34" customFormat="1">
      <c r="D79" s="62"/>
      <c r="E79" s="62"/>
      <c r="F79" s="62"/>
    </row>
    <row r="80" spans="4:6" s="34" customFormat="1">
      <c r="D80" s="62"/>
      <c r="E80" s="62"/>
      <c r="F80" s="62"/>
    </row>
    <row r="81" spans="4:6" s="34" customFormat="1">
      <c r="D81" s="62"/>
      <c r="E81" s="62"/>
      <c r="F81" s="62"/>
    </row>
    <row r="82" spans="4:6" s="34" customFormat="1">
      <c r="D82" s="62"/>
      <c r="E82" s="62"/>
      <c r="F82" s="62"/>
    </row>
    <row r="83" spans="4:6" s="34" customFormat="1">
      <c r="D83" s="62"/>
      <c r="E83" s="62"/>
      <c r="F83" s="62"/>
    </row>
    <row r="84" spans="4:6" s="34" customFormat="1">
      <c r="D84" s="62"/>
      <c r="E84" s="62"/>
      <c r="F84" s="62"/>
    </row>
    <row r="85" spans="4:6" s="34" customFormat="1">
      <c r="D85" s="62"/>
      <c r="E85" s="62"/>
      <c r="F85" s="62"/>
    </row>
    <row r="86" spans="4:6" s="34" customFormat="1">
      <c r="D86" s="62"/>
      <c r="E86" s="62"/>
      <c r="F86" s="62"/>
    </row>
    <row r="87" spans="4:6" s="34" customFormat="1">
      <c r="D87" s="62"/>
      <c r="E87" s="62"/>
      <c r="F87" s="62"/>
    </row>
    <row r="88" spans="4:6" s="34" customFormat="1">
      <c r="D88" s="62"/>
      <c r="E88" s="62"/>
      <c r="F88" s="62"/>
    </row>
    <row r="89" spans="4:6" s="34" customFormat="1">
      <c r="D89" s="62"/>
      <c r="E89" s="62"/>
      <c r="F89" s="62"/>
    </row>
    <row r="90" spans="4:6" s="34" customFormat="1">
      <c r="D90" s="62"/>
      <c r="E90" s="62"/>
      <c r="F90" s="62"/>
    </row>
    <row r="91" spans="4:6" s="34" customFormat="1">
      <c r="D91" s="62"/>
      <c r="E91" s="62"/>
      <c r="F91" s="62"/>
    </row>
    <row r="92" spans="4:6" s="34" customFormat="1">
      <c r="D92" s="62"/>
      <c r="E92" s="62"/>
      <c r="F92" s="62"/>
    </row>
    <row r="93" spans="4:6" s="34" customFormat="1">
      <c r="D93" s="62"/>
      <c r="E93" s="62"/>
      <c r="F93" s="62"/>
    </row>
    <row r="94" spans="4:6" s="34" customFormat="1">
      <c r="D94" s="62"/>
      <c r="E94" s="62"/>
      <c r="F94" s="62"/>
    </row>
    <row r="95" spans="4:6" s="34" customFormat="1">
      <c r="D95" s="62"/>
      <c r="E95" s="62"/>
      <c r="F95" s="62"/>
    </row>
    <row r="96" spans="4:6" s="34" customFormat="1">
      <c r="D96" s="62"/>
      <c r="E96" s="62"/>
      <c r="F96" s="62"/>
    </row>
    <row r="97" spans="4:6" s="34" customFormat="1">
      <c r="D97" s="62"/>
      <c r="E97" s="62"/>
      <c r="F97" s="62"/>
    </row>
    <row r="98" spans="4:6" s="34" customFormat="1">
      <c r="D98" s="62"/>
      <c r="E98" s="62"/>
      <c r="F98" s="62"/>
    </row>
    <row r="99" spans="4:6" s="34" customFormat="1">
      <c r="D99" s="62"/>
      <c r="E99" s="62"/>
      <c r="F99" s="62"/>
    </row>
    <row r="100" spans="4:6" s="34" customFormat="1">
      <c r="D100" s="62"/>
      <c r="E100" s="62"/>
      <c r="F100" s="62"/>
    </row>
    <row r="101" spans="4:6" s="34" customFormat="1">
      <c r="D101" s="62"/>
      <c r="E101" s="62"/>
      <c r="F101" s="62"/>
    </row>
    <row r="102" spans="4:6" s="34" customFormat="1">
      <c r="D102" s="62"/>
      <c r="E102" s="62"/>
      <c r="F102" s="62"/>
    </row>
    <row r="103" spans="4:6" s="34" customFormat="1">
      <c r="D103" s="62"/>
      <c r="E103" s="62"/>
      <c r="F103" s="62"/>
    </row>
    <row r="104" spans="4:6" s="34" customFormat="1">
      <c r="D104" s="62"/>
      <c r="E104" s="62"/>
      <c r="F104" s="62"/>
    </row>
    <row r="105" spans="4:6" s="34" customFormat="1">
      <c r="D105" s="62"/>
      <c r="E105" s="62"/>
      <c r="F105" s="62"/>
    </row>
    <row r="106" spans="4:6" s="34" customFormat="1">
      <c r="D106" s="62"/>
      <c r="E106" s="62"/>
      <c r="F106" s="62"/>
    </row>
    <row r="107" spans="4:6" s="34" customFormat="1">
      <c r="D107" s="62"/>
      <c r="E107" s="62"/>
      <c r="F107" s="62"/>
    </row>
    <row r="108" spans="4:6" s="34" customFormat="1">
      <c r="D108" s="62"/>
      <c r="E108" s="62"/>
      <c r="F108" s="62"/>
    </row>
    <row r="109" spans="4:6" s="34" customFormat="1">
      <c r="D109" s="62"/>
      <c r="E109" s="62"/>
      <c r="F109" s="62"/>
    </row>
    <row r="110" spans="4:6" s="34" customFormat="1">
      <c r="D110" s="62"/>
      <c r="E110" s="62"/>
      <c r="F110" s="62"/>
    </row>
    <row r="111" spans="4:6" s="34" customFormat="1">
      <c r="D111" s="62"/>
      <c r="E111" s="62"/>
      <c r="F111" s="62"/>
    </row>
    <row r="112" spans="4:6" s="34" customFormat="1">
      <c r="D112" s="62"/>
      <c r="E112" s="62"/>
      <c r="F112" s="62"/>
    </row>
    <row r="113" spans="4:6" s="34" customFormat="1">
      <c r="D113" s="62"/>
      <c r="E113" s="62"/>
      <c r="F113" s="62"/>
    </row>
    <row r="114" spans="4:6" s="34" customFormat="1">
      <c r="D114" s="62"/>
      <c r="E114" s="62"/>
      <c r="F114" s="62"/>
    </row>
    <row r="115" spans="4:6" s="34" customFormat="1">
      <c r="D115" s="62"/>
      <c r="E115" s="62"/>
      <c r="F115" s="62"/>
    </row>
    <row r="116" spans="4:6" s="34" customFormat="1">
      <c r="D116" s="62"/>
      <c r="E116" s="62"/>
      <c r="F116" s="62"/>
    </row>
    <row r="117" spans="4:6" s="34" customFormat="1">
      <c r="D117" s="62"/>
      <c r="E117" s="62"/>
      <c r="F117" s="62"/>
    </row>
    <row r="118" spans="4:6" s="34" customFormat="1">
      <c r="D118" s="62"/>
      <c r="E118" s="62"/>
      <c r="F118" s="62"/>
    </row>
    <row r="119" spans="4:6" s="34" customFormat="1">
      <c r="D119" s="62"/>
      <c r="E119" s="62"/>
      <c r="F119" s="62"/>
    </row>
    <row r="120" spans="4:6" s="34" customFormat="1">
      <c r="D120" s="62"/>
      <c r="E120" s="62"/>
      <c r="F120" s="62"/>
    </row>
    <row r="121" spans="4:6" s="34" customFormat="1">
      <c r="D121" s="62"/>
      <c r="E121" s="62"/>
      <c r="F121" s="62"/>
    </row>
    <row r="122" spans="4:6" s="34" customFormat="1">
      <c r="D122" s="62"/>
      <c r="E122" s="62"/>
      <c r="F122" s="62"/>
    </row>
    <row r="123" spans="4:6" s="34" customFormat="1">
      <c r="D123" s="62"/>
      <c r="E123" s="62"/>
      <c r="F123" s="62"/>
    </row>
    <row r="124" spans="4:6" s="34" customFormat="1">
      <c r="D124" s="62"/>
      <c r="E124" s="62"/>
      <c r="F124" s="62"/>
    </row>
    <row r="125" spans="4:6" s="34" customFormat="1">
      <c r="D125" s="62"/>
      <c r="E125" s="62"/>
      <c r="F125" s="62"/>
    </row>
    <row r="126" spans="4:6" s="34" customFormat="1">
      <c r="D126" s="62"/>
      <c r="E126" s="62"/>
      <c r="F126" s="62"/>
    </row>
    <row r="127" spans="4:6" s="34" customFormat="1">
      <c r="D127" s="62"/>
      <c r="E127" s="62"/>
      <c r="F127" s="62"/>
    </row>
    <row r="128" spans="4:6" s="34" customFormat="1">
      <c r="D128" s="62"/>
      <c r="E128" s="62"/>
      <c r="F128" s="62"/>
    </row>
    <row r="129" spans="4:6" s="34" customFormat="1">
      <c r="D129" s="62"/>
      <c r="E129" s="62"/>
      <c r="F129" s="62"/>
    </row>
    <row r="130" spans="4:6" s="34" customFormat="1">
      <c r="D130" s="62"/>
      <c r="E130" s="62"/>
      <c r="F130" s="62"/>
    </row>
    <row r="131" spans="4:6" s="34" customFormat="1">
      <c r="D131" s="62"/>
      <c r="E131" s="62"/>
      <c r="F131" s="62"/>
    </row>
    <row r="132" spans="4:6" s="34" customFormat="1">
      <c r="D132" s="62"/>
      <c r="E132" s="62"/>
      <c r="F132" s="62"/>
    </row>
    <row r="133" spans="4:6" s="34" customFormat="1">
      <c r="D133" s="62"/>
      <c r="E133" s="62"/>
      <c r="F133" s="62"/>
    </row>
    <row r="134" spans="4:6" s="34" customFormat="1">
      <c r="D134" s="62"/>
      <c r="E134" s="62"/>
      <c r="F134" s="62"/>
    </row>
    <row r="135" spans="4:6" s="34" customFormat="1">
      <c r="D135" s="62"/>
      <c r="E135" s="62"/>
      <c r="F135" s="62"/>
    </row>
    <row r="136" spans="4:6" s="34" customFormat="1">
      <c r="D136" s="62"/>
      <c r="E136" s="62"/>
      <c r="F136" s="62"/>
    </row>
    <row r="137" spans="4:6" s="34" customFormat="1">
      <c r="D137" s="62"/>
      <c r="E137" s="62"/>
      <c r="F137" s="62"/>
    </row>
    <row r="138" spans="4:6" s="34" customFormat="1">
      <c r="D138" s="62"/>
      <c r="E138" s="62"/>
      <c r="F138" s="62"/>
    </row>
    <row r="139" spans="4:6" s="34" customFormat="1">
      <c r="D139" s="62"/>
      <c r="E139" s="62"/>
      <c r="F139" s="62"/>
    </row>
    <row r="140" spans="4:6" s="34" customFormat="1">
      <c r="D140" s="62"/>
      <c r="E140" s="62"/>
      <c r="F140" s="62"/>
    </row>
    <row r="141" spans="4:6" s="34" customFormat="1">
      <c r="D141" s="62"/>
      <c r="E141" s="62"/>
      <c r="F141" s="62"/>
    </row>
    <row r="142" spans="4:6" s="34" customFormat="1">
      <c r="D142" s="62"/>
      <c r="E142" s="62"/>
      <c r="F142" s="62"/>
    </row>
    <row r="143" spans="4:6" s="34" customFormat="1">
      <c r="D143" s="62"/>
      <c r="E143" s="62"/>
      <c r="F143" s="62"/>
    </row>
    <row r="144" spans="4:6" s="34" customFormat="1">
      <c r="D144" s="62"/>
      <c r="E144" s="62"/>
      <c r="F144" s="62"/>
    </row>
    <row r="145" spans="4:6" s="34" customFormat="1">
      <c r="D145" s="62"/>
      <c r="E145" s="62"/>
      <c r="F145" s="62"/>
    </row>
    <row r="146" spans="4:6" s="34" customFormat="1">
      <c r="D146" s="62"/>
      <c r="E146" s="62"/>
      <c r="F146" s="62"/>
    </row>
    <row r="147" spans="4:6" s="34" customFormat="1">
      <c r="D147" s="62"/>
      <c r="E147" s="62"/>
      <c r="F147" s="62"/>
    </row>
    <row r="148" spans="4:6" s="34" customFormat="1">
      <c r="D148" s="62"/>
      <c r="E148" s="62"/>
      <c r="F148" s="62"/>
    </row>
    <row r="149" spans="4:6" s="34" customFormat="1">
      <c r="D149" s="62"/>
      <c r="E149" s="62"/>
      <c r="F149" s="62"/>
    </row>
    <row r="150" spans="4:6" s="34" customFormat="1">
      <c r="D150" s="62"/>
      <c r="E150" s="62"/>
      <c r="F150" s="62"/>
    </row>
    <row r="151" spans="4:6" s="34" customFormat="1">
      <c r="D151" s="62"/>
      <c r="E151" s="62"/>
      <c r="F151" s="62"/>
    </row>
    <row r="152" spans="4:6" s="34" customFormat="1">
      <c r="D152" s="62"/>
      <c r="E152" s="62"/>
      <c r="F152" s="62"/>
    </row>
    <row r="153" spans="4:6" s="34" customFormat="1">
      <c r="D153" s="62"/>
      <c r="E153" s="62"/>
      <c r="F153" s="62"/>
    </row>
    <row r="154" spans="4:6" s="34" customFormat="1">
      <c r="D154" s="62"/>
      <c r="E154" s="62"/>
      <c r="F154" s="62"/>
    </row>
    <row r="155" spans="4:6" s="34" customFormat="1">
      <c r="D155" s="62"/>
      <c r="E155" s="62"/>
      <c r="F155" s="62"/>
    </row>
    <row r="156" spans="4:6" s="34" customFormat="1">
      <c r="D156" s="62"/>
      <c r="E156" s="62"/>
      <c r="F156" s="62"/>
    </row>
    <row r="157" spans="4:6" s="34" customFormat="1">
      <c r="D157" s="62"/>
      <c r="E157" s="62"/>
      <c r="F157" s="62"/>
    </row>
    <row r="158" spans="4:6" s="34" customFormat="1">
      <c r="D158" s="62"/>
      <c r="E158" s="62"/>
      <c r="F158" s="62"/>
    </row>
    <row r="159" spans="4:6" s="34" customFormat="1">
      <c r="D159" s="62"/>
      <c r="E159" s="62"/>
      <c r="F159" s="62"/>
    </row>
    <row r="160" spans="4:6" s="34" customFormat="1">
      <c r="D160" s="62"/>
      <c r="E160" s="62"/>
      <c r="F160" s="62"/>
    </row>
    <row r="161" spans="4:6" s="34" customFormat="1">
      <c r="D161" s="62"/>
      <c r="E161" s="62"/>
      <c r="F161" s="62"/>
    </row>
    <row r="162" spans="4:6" s="34" customFormat="1">
      <c r="D162" s="62"/>
      <c r="E162" s="62"/>
      <c r="F162" s="62"/>
    </row>
    <row r="163" spans="4:6" s="34" customFormat="1">
      <c r="D163" s="62"/>
      <c r="E163" s="62"/>
      <c r="F163" s="62"/>
    </row>
    <row r="164" spans="4:6" s="34" customFormat="1">
      <c r="D164" s="62"/>
      <c r="E164" s="62"/>
      <c r="F164" s="62"/>
    </row>
    <row r="165" spans="4:6" s="34" customFormat="1">
      <c r="D165" s="62"/>
      <c r="E165" s="62"/>
      <c r="F165" s="62"/>
    </row>
    <row r="166" spans="4:6" s="34" customFormat="1">
      <c r="D166" s="62"/>
      <c r="E166" s="62"/>
      <c r="F166" s="62"/>
    </row>
    <row r="167" spans="4:6" s="34" customFormat="1">
      <c r="D167" s="62"/>
      <c r="E167" s="62"/>
      <c r="F167" s="62"/>
    </row>
    <row r="168" spans="4:6" s="34" customFormat="1">
      <c r="D168" s="62"/>
      <c r="E168" s="62"/>
      <c r="F168" s="62"/>
    </row>
    <row r="169" spans="4:6" s="34" customFormat="1">
      <c r="D169" s="62"/>
      <c r="E169" s="62"/>
      <c r="F169" s="62"/>
    </row>
    <row r="170" spans="4:6" s="34" customFormat="1">
      <c r="D170" s="62"/>
      <c r="E170" s="62"/>
      <c r="F170" s="62"/>
    </row>
    <row r="171" spans="4:6" s="34" customFormat="1">
      <c r="D171" s="62"/>
      <c r="E171" s="62"/>
      <c r="F171" s="62"/>
    </row>
    <row r="172" spans="4:6" s="34" customFormat="1">
      <c r="D172" s="62"/>
      <c r="E172" s="62"/>
      <c r="F172" s="62"/>
    </row>
    <row r="173" spans="4:6" s="34" customFormat="1">
      <c r="D173" s="62"/>
      <c r="E173" s="62"/>
      <c r="F173" s="62"/>
    </row>
    <row r="174" spans="4:6" s="34" customFormat="1">
      <c r="D174" s="62"/>
      <c r="E174" s="62"/>
      <c r="F174" s="62"/>
    </row>
    <row r="175" spans="4:6" s="34" customFormat="1">
      <c r="D175" s="62"/>
      <c r="E175" s="62"/>
      <c r="F175" s="62"/>
    </row>
    <row r="176" spans="4:6" s="34" customFormat="1">
      <c r="D176" s="62"/>
      <c r="E176" s="62"/>
      <c r="F176" s="62"/>
    </row>
    <row r="177" spans="4:6" s="34" customFormat="1">
      <c r="D177" s="62"/>
      <c r="E177" s="62"/>
      <c r="F177" s="62"/>
    </row>
    <row r="178" spans="4:6" s="34" customFormat="1">
      <c r="D178" s="62"/>
      <c r="E178" s="62"/>
      <c r="F178" s="62"/>
    </row>
    <row r="179" spans="4:6" s="34" customFormat="1">
      <c r="D179" s="62"/>
      <c r="E179" s="62"/>
      <c r="F179" s="62"/>
    </row>
    <row r="180" spans="4:6" s="34" customFormat="1">
      <c r="D180" s="62"/>
      <c r="E180" s="62"/>
      <c r="F180" s="62"/>
    </row>
    <row r="181" spans="4:6" s="34" customFormat="1">
      <c r="D181" s="62"/>
      <c r="E181" s="62"/>
      <c r="F181" s="62"/>
    </row>
    <row r="182" spans="4:6" s="34" customFormat="1">
      <c r="D182" s="62"/>
      <c r="E182" s="62"/>
      <c r="F182" s="62"/>
    </row>
    <row r="183" spans="4:6" s="34" customFormat="1">
      <c r="D183" s="62"/>
      <c r="E183" s="62"/>
      <c r="F183" s="62"/>
    </row>
    <row r="184" spans="4:6" s="34" customFormat="1">
      <c r="D184" s="62"/>
      <c r="E184" s="62"/>
      <c r="F184" s="62"/>
    </row>
    <row r="185" spans="4:6" s="34" customFormat="1">
      <c r="D185" s="62"/>
      <c r="E185" s="62"/>
      <c r="F185" s="62"/>
    </row>
    <row r="186" spans="4:6" s="34" customFormat="1">
      <c r="D186" s="62"/>
      <c r="E186" s="62"/>
      <c r="F186" s="62"/>
    </row>
    <row r="187" spans="4:6" s="34" customFormat="1">
      <c r="D187" s="62"/>
      <c r="E187" s="62"/>
      <c r="F187" s="62"/>
    </row>
    <row r="188" spans="4:6" s="34" customFormat="1">
      <c r="D188" s="62"/>
      <c r="E188" s="62"/>
      <c r="F188" s="62"/>
    </row>
    <row r="189" spans="4:6" s="34" customFormat="1">
      <c r="D189" s="62"/>
      <c r="E189" s="62"/>
      <c r="F189" s="62"/>
    </row>
    <row r="190" spans="4:6" s="34" customFormat="1">
      <c r="D190" s="62"/>
      <c r="E190" s="62"/>
      <c r="F190" s="62"/>
    </row>
    <row r="191" spans="4:6" s="34" customFormat="1">
      <c r="D191" s="62"/>
      <c r="E191" s="62"/>
      <c r="F191" s="62"/>
    </row>
    <row r="192" spans="4:6" s="34" customFormat="1">
      <c r="D192" s="62"/>
      <c r="E192" s="62"/>
      <c r="F192" s="62"/>
    </row>
    <row r="193" spans="4:6" s="34" customFormat="1">
      <c r="D193" s="62"/>
      <c r="E193" s="62"/>
      <c r="F193" s="62"/>
    </row>
    <row r="194" spans="4:6" s="34" customFormat="1">
      <c r="D194" s="62"/>
      <c r="E194" s="62"/>
      <c r="F194" s="62"/>
    </row>
    <row r="195" spans="4:6" s="34" customFormat="1">
      <c r="D195" s="62"/>
      <c r="E195" s="62"/>
      <c r="F195" s="62"/>
    </row>
    <row r="196" spans="4:6" s="34" customFormat="1">
      <c r="D196" s="62"/>
      <c r="E196" s="62"/>
      <c r="F196" s="62"/>
    </row>
    <row r="197" spans="4:6" s="34" customFormat="1">
      <c r="D197" s="62"/>
      <c r="E197" s="62"/>
      <c r="F197" s="62"/>
    </row>
    <row r="198" spans="4:6" s="34" customFormat="1">
      <c r="D198" s="62"/>
      <c r="E198" s="62"/>
      <c r="F198" s="62"/>
    </row>
    <row r="199" spans="4:6" s="34" customFormat="1">
      <c r="D199" s="62"/>
      <c r="E199" s="62"/>
      <c r="F199" s="62"/>
    </row>
    <row r="200" spans="4:6" s="34" customFormat="1">
      <c r="D200" s="62"/>
      <c r="E200" s="62"/>
      <c r="F200" s="62"/>
    </row>
    <row r="201" spans="4:6" s="34" customFormat="1">
      <c r="D201" s="62"/>
      <c r="E201" s="62"/>
      <c r="F201" s="62"/>
    </row>
    <row r="202" spans="4:6" s="34" customFormat="1">
      <c r="D202" s="62"/>
      <c r="E202" s="62"/>
      <c r="F202" s="62"/>
    </row>
    <row r="203" spans="4:6" s="34" customFormat="1">
      <c r="D203" s="62"/>
      <c r="E203" s="62"/>
      <c r="F203" s="62"/>
    </row>
    <row r="204" spans="4:6" s="34" customFormat="1">
      <c r="D204" s="62"/>
      <c r="E204" s="62"/>
      <c r="F204" s="62"/>
    </row>
    <row r="205" spans="4:6" s="34" customFormat="1">
      <c r="D205" s="62"/>
      <c r="E205" s="62"/>
      <c r="F205" s="62"/>
    </row>
    <row r="206" spans="4:6" s="34" customFormat="1">
      <c r="D206" s="62"/>
      <c r="E206" s="62"/>
      <c r="F206" s="62"/>
    </row>
    <row r="207" spans="4:6" s="34" customFormat="1">
      <c r="D207" s="62"/>
      <c r="E207" s="62"/>
      <c r="F207" s="62"/>
    </row>
    <row r="208" spans="4:6" s="34" customFormat="1">
      <c r="D208" s="62"/>
      <c r="E208" s="62"/>
      <c r="F208" s="62"/>
    </row>
    <row r="209" spans="4:6" s="34" customFormat="1">
      <c r="D209" s="62"/>
      <c r="E209" s="62"/>
      <c r="F209" s="62"/>
    </row>
    <row r="210" spans="4:6" s="34" customFormat="1">
      <c r="D210" s="62"/>
      <c r="E210" s="62"/>
      <c r="F210" s="62"/>
    </row>
    <row r="211" spans="4:6" s="34" customFormat="1">
      <c r="D211" s="62"/>
      <c r="E211" s="62"/>
      <c r="F211" s="62"/>
    </row>
    <row r="212" spans="4:6" s="34" customFormat="1">
      <c r="D212" s="62"/>
      <c r="E212" s="62"/>
      <c r="F212" s="62"/>
    </row>
    <row r="213" spans="4:6" s="34" customFormat="1">
      <c r="D213" s="62"/>
      <c r="E213" s="62"/>
      <c r="F213" s="62"/>
    </row>
    <row r="214" spans="4:6" s="34" customFormat="1">
      <c r="D214" s="62"/>
      <c r="E214" s="62"/>
      <c r="F214" s="62"/>
    </row>
    <row r="215" spans="4:6" s="34" customFormat="1">
      <c r="D215" s="62"/>
      <c r="E215" s="62"/>
      <c r="F215" s="62"/>
    </row>
    <row r="216" spans="4:6" s="34" customFormat="1">
      <c r="D216" s="62"/>
      <c r="E216" s="62"/>
      <c r="F216" s="62"/>
    </row>
    <row r="217" spans="4:6" s="34" customFormat="1">
      <c r="D217" s="62"/>
      <c r="E217" s="62"/>
      <c r="F217" s="62"/>
    </row>
    <row r="218" spans="4:6" s="34" customFormat="1">
      <c r="D218" s="62"/>
      <c r="E218" s="62"/>
      <c r="F218" s="62"/>
    </row>
    <row r="219" spans="4:6" s="34" customFormat="1">
      <c r="D219" s="62"/>
      <c r="E219" s="62"/>
      <c r="F219" s="62"/>
    </row>
    <row r="220" spans="4:6" s="34" customFormat="1">
      <c r="D220" s="62"/>
      <c r="E220" s="62"/>
      <c r="F220" s="62"/>
    </row>
    <row r="221" spans="4:6" s="34" customFormat="1">
      <c r="D221" s="62"/>
      <c r="E221" s="62"/>
      <c r="F221" s="62"/>
    </row>
    <row r="222" spans="4:6" s="34" customFormat="1">
      <c r="D222" s="62"/>
      <c r="E222" s="62"/>
      <c r="F222" s="62"/>
    </row>
    <row r="223" spans="4:6" s="34" customFormat="1">
      <c r="D223" s="62"/>
      <c r="E223" s="62"/>
      <c r="F223" s="62"/>
    </row>
    <row r="224" spans="4:6" s="34" customFormat="1">
      <c r="D224" s="62"/>
      <c r="E224" s="62"/>
      <c r="F224" s="62"/>
    </row>
    <row r="225" spans="4:6" s="34" customFormat="1">
      <c r="D225" s="62"/>
      <c r="E225" s="62"/>
      <c r="F225" s="62"/>
    </row>
    <row r="226" spans="4:6" s="34" customFormat="1">
      <c r="D226" s="62"/>
      <c r="E226" s="62"/>
      <c r="F226" s="62"/>
    </row>
    <row r="227" spans="4:6" s="34" customFormat="1">
      <c r="D227" s="62"/>
      <c r="E227" s="62"/>
      <c r="F227" s="62"/>
    </row>
    <row r="228" spans="4:6" s="34" customFormat="1">
      <c r="D228" s="62"/>
      <c r="E228" s="62"/>
      <c r="F228" s="62"/>
    </row>
    <row r="229" spans="4:6" s="34" customFormat="1">
      <c r="D229" s="62"/>
      <c r="E229" s="62"/>
      <c r="F229" s="62"/>
    </row>
    <row r="230" spans="4:6" s="34" customFormat="1">
      <c r="D230" s="62"/>
      <c r="E230" s="62"/>
      <c r="F230" s="62"/>
    </row>
    <row r="231" spans="4:6" s="34" customFormat="1">
      <c r="D231" s="62"/>
      <c r="E231" s="62"/>
      <c r="F231" s="62"/>
    </row>
    <row r="232" spans="4:6" s="34" customFormat="1">
      <c r="D232" s="62"/>
      <c r="E232" s="62"/>
      <c r="F232" s="62"/>
    </row>
    <row r="233" spans="4:6" s="34" customFormat="1">
      <c r="D233" s="62"/>
      <c r="E233" s="62"/>
      <c r="F233" s="62"/>
    </row>
    <row r="234" spans="4:6" s="34" customFormat="1">
      <c r="D234" s="62"/>
      <c r="E234" s="62"/>
      <c r="F234" s="62"/>
    </row>
    <row r="235" spans="4:6" s="34" customFormat="1">
      <c r="D235" s="62"/>
      <c r="E235" s="62"/>
      <c r="F235" s="62"/>
    </row>
    <row r="236" spans="4:6" s="34" customFormat="1">
      <c r="D236" s="62"/>
      <c r="E236" s="62"/>
      <c r="F236" s="62"/>
    </row>
    <row r="237" spans="4:6" s="34" customFormat="1">
      <c r="D237" s="62"/>
      <c r="E237" s="62"/>
      <c r="F237" s="62"/>
    </row>
    <row r="238" spans="4:6" s="34" customFormat="1">
      <c r="D238" s="62"/>
      <c r="E238" s="62"/>
      <c r="F238" s="62"/>
    </row>
    <row r="239" spans="4:6" s="34" customFormat="1">
      <c r="D239" s="62"/>
      <c r="E239" s="62"/>
      <c r="F239" s="62"/>
    </row>
    <row r="240" spans="4:6" s="34" customFormat="1">
      <c r="D240" s="62"/>
      <c r="E240" s="62"/>
      <c r="F240" s="62"/>
    </row>
    <row r="241" spans="4:6" s="34" customFormat="1">
      <c r="D241" s="62"/>
      <c r="E241" s="62"/>
      <c r="F241" s="62"/>
    </row>
    <row r="242" spans="4:6" s="34" customFormat="1">
      <c r="D242" s="62"/>
      <c r="E242" s="62"/>
      <c r="F242" s="62"/>
    </row>
    <row r="243" spans="4:6" s="34" customFormat="1">
      <c r="D243" s="62"/>
      <c r="E243" s="62"/>
      <c r="F243" s="62"/>
    </row>
    <row r="244" spans="4:6" s="34" customFormat="1">
      <c r="D244" s="62"/>
      <c r="E244" s="62"/>
      <c r="F244" s="62"/>
    </row>
    <row r="245" spans="4:6" s="34" customFormat="1">
      <c r="D245" s="62"/>
      <c r="E245" s="62"/>
      <c r="F245" s="62"/>
    </row>
    <row r="246" spans="4:6" s="34" customFormat="1">
      <c r="D246" s="62"/>
      <c r="E246" s="62"/>
      <c r="F246" s="62"/>
    </row>
    <row r="247" spans="4:6" s="34" customFormat="1">
      <c r="D247" s="62"/>
      <c r="E247" s="62"/>
      <c r="F247" s="62"/>
    </row>
    <row r="248" spans="4:6" s="34" customFormat="1">
      <c r="D248" s="62"/>
      <c r="E248" s="62"/>
      <c r="F248" s="62"/>
    </row>
    <row r="249" spans="4:6" s="34" customFormat="1">
      <c r="D249" s="62"/>
      <c r="E249" s="62"/>
      <c r="F249" s="62"/>
    </row>
    <row r="250" spans="4:6" s="34" customFormat="1">
      <c r="D250" s="62"/>
      <c r="E250" s="62"/>
      <c r="F250" s="62"/>
    </row>
    <row r="251" spans="4:6" s="34" customFormat="1">
      <c r="D251" s="62"/>
      <c r="E251" s="62"/>
      <c r="F251" s="62"/>
    </row>
    <row r="252" spans="4:6" s="34" customFormat="1">
      <c r="D252" s="62"/>
      <c r="E252" s="62"/>
      <c r="F252" s="62"/>
    </row>
    <row r="253" spans="4:6" s="34" customFormat="1">
      <c r="D253" s="62"/>
      <c r="E253" s="62"/>
      <c r="F253" s="62"/>
    </row>
    <row r="254" spans="4:6" s="34" customFormat="1">
      <c r="D254" s="62"/>
      <c r="E254" s="62"/>
      <c r="F254" s="62"/>
    </row>
    <row r="255" spans="4:6" s="34" customFormat="1">
      <c r="D255" s="62"/>
      <c r="E255" s="62"/>
      <c r="F255" s="62"/>
    </row>
    <row r="256" spans="4:6" s="34" customFormat="1">
      <c r="D256" s="62"/>
      <c r="E256" s="62"/>
      <c r="F256" s="62"/>
    </row>
    <row r="257" spans="4:6" s="34" customFormat="1">
      <c r="D257" s="62"/>
      <c r="E257" s="62"/>
      <c r="F257" s="62"/>
    </row>
    <row r="258" spans="4:6" s="34" customFormat="1">
      <c r="D258" s="62"/>
      <c r="E258" s="62"/>
      <c r="F258" s="62"/>
    </row>
    <row r="259" spans="4:6" s="34" customFormat="1">
      <c r="D259" s="62"/>
      <c r="E259" s="62"/>
      <c r="F259" s="62"/>
    </row>
    <row r="260" spans="4:6" s="34" customFormat="1">
      <c r="D260" s="62"/>
      <c r="E260" s="62"/>
      <c r="F260" s="62"/>
    </row>
    <row r="261" spans="4:6" s="34" customFormat="1">
      <c r="D261" s="62"/>
      <c r="E261" s="62"/>
      <c r="F261" s="62"/>
    </row>
    <row r="262" spans="4:6" s="34" customFormat="1">
      <c r="D262" s="62"/>
      <c r="E262" s="62"/>
      <c r="F262" s="62"/>
    </row>
    <row r="263" spans="4:6" s="34" customFormat="1">
      <c r="D263" s="62"/>
      <c r="E263" s="62"/>
      <c r="F263" s="62"/>
    </row>
    <row r="264" spans="4:6" s="34" customFormat="1">
      <c r="D264" s="62"/>
      <c r="E264" s="62"/>
      <c r="F264" s="62"/>
    </row>
    <row r="265" spans="4:6" s="34" customFormat="1">
      <c r="D265" s="62"/>
      <c r="E265" s="62"/>
      <c r="F265" s="62"/>
    </row>
    <row r="266" spans="4:6" s="34" customFormat="1">
      <c r="D266" s="62"/>
      <c r="E266" s="62"/>
      <c r="F266" s="62"/>
    </row>
    <row r="267" spans="4:6" s="34" customFormat="1">
      <c r="D267" s="62"/>
      <c r="E267" s="62"/>
      <c r="F267" s="62"/>
    </row>
    <row r="268" spans="4:6" s="34" customFormat="1">
      <c r="D268" s="62"/>
      <c r="E268" s="62"/>
      <c r="F268" s="62"/>
    </row>
    <row r="269" spans="4:6" s="34" customFormat="1">
      <c r="D269" s="62"/>
      <c r="E269" s="62"/>
      <c r="F269" s="62"/>
    </row>
    <row r="270" spans="4:6" s="34" customFormat="1">
      <c r="D270" s="62"/>
      <c r="E270" s="62"/>
      <c r="F270" s="62"/>
    </row>
    <row r="271" spans="4:6" s="34" customFormat="1">
      <c r="D271" s="62"/>
      <c r="E271" s="62"/>
      <c r="F271" s="62"/>
    </row>
    <row r="272" spans="4:6" s="34" customFormat="1">
      <c r="D272" s="62"/>
      <c r="E272" s="62"/>
      <c r="F272" s="62"/>
    </row>
    <row r="273" spans="4:6" s="34" customFormat="1">
      <c r="D273" s="62"/>
      <c r="E273" s="62"/>
      <c r="F273" s="62"/>
    </row>
    <row r="274" spans="4:6" s="34" customFormat="1">
      <c r="D274" s="62"/>
      <c r="E274" s="62"/>
      <c r="F274" s="62"/>
    </row>
    <row r="275" spans="4:6" s="34" customFormat="1">
      <c r="D275" s="62"/>
      <c r="E275" s="62"/>
      <c r="F275" s="62"/>
    </row>
    <row r="276" spans="4:6" s="34" customFormat="1">
      <c r="D276" s="62"/>
      <c r="E276" s="62"/>
      <c r="F276" s="62"/>
    </row>
    <row r="277" spans="4:6" s="34" customFormat="1">
      <c r="D277" s="62"/>
      <c r="E277" s="62"/>
      <c r="F277" s="62"/>
    </row>
    <row r="278" spans="4:6" s="34" customFormat="1">
      <c r="D278" s="62"/>
      <c r="E278" s="62"/>
      <c r="F278" s="62"/>
    </row>
    <row r="279" spans="4:6" s="34" customFormat="1">
      <c r="D279" s="62"/>
      <c r="E279" s="62"/>
      <c r="F279" s="62"/>
    </row>
    <row r="280" spans="4:6" s="34" customFormat="1">
      <c r="D280" s="62"/>
      <c r="E280" s="62"/>
      <c r="F280" s="62"/>
    </row>
    <row r="281" spans="4:6" s="34" customFormat="1">
      <c r="D281" s="62"/>
      <c r="E281" s="62"/>
      <c r="F281" s="62"/>
    </row>
    <row r="282" spans="4:6" s="34" customFormat="1">
      <c r="D282" s="62"/>
      <c r="E282" s="62"/>
      <c r="F282" s="62"/>
    </row>
    <row r="283" spans="4:6" s="34" customFormat="1">
      <c r="D283" s="62"/>
      <c r="E283" s="62"/>
      <c r="F283" s="62"/>
    </row>
    <row r="284" spans="4:6" s="34" customFormat="1">
      <c r="D284" s="62"/>
      <c r="E284" s="62"/>
      <c r="F284" s="62"/>
    </row>
    <row r="285" spans="4:6" s="34" customFormat="1">
      <c r="D285" s="62"/>
      <c r="E285" s="62"/>
      <c r="F285" s="62"/>
    </row>
    <row r="286" spans="4:6" s="34" customFormat="1">
      <c r="D286" s="62"/>
      <c r="E286" s="62"/>
      <c r="F286" s="62"/>
    </row>
    <row r="287" spans="4:6" s="34" customFormat="1">
      <c r="D287" s="62"/>
      <c r="E287" s="62"/>
      <c r="F287" s="62"/>
    </row>
    <row r="288" spans="4:6" s="34" customFormat="1">
      <c r="D288" s="62"/>
      <c r="E288" s="62"/>
      <c r="F288" s="62"/>
    </row>
    <row r="289" spans="4:6" s="34" customFormat="1">
      <c r="D289" s="62"/>
      <c r="E289" s="62"/>
      <c r="F289" s="62"/>
    </row>
    <row r="290" spans="4:6" s="34" customFormat="1">
      <c r="D290" s="62"/>
      <c r="E290" s="62"/>
      <c r="F290" s="62"/>
    </row>
    <row r="291" spans="4:6" s="34" customFormat="1">
      <c r="D291" s="62"/>
      <c r="E291" s="62"/>
      <c r="F291" s="62"/>
    </row>
    <row r="292" spans="4:6" s="34" customFormat="1">
      <c r="D292" s="62"/>
      <c r="E292" s="62"/>
      <c r="F292" s="62"/>
    </row>
    <row r="293" spans="4:6" s="34" customFormat="1">
      <c r="D293" s="62"/>
      <c r="E293" s="62"/>
      <c r="F293" s="62"/>
    </row>
    <row r="294" spans="4:6" s="34" customFormat="1">
      <c r="D294" s="62"/>
      <c r="E294" s="62"/>
      <c r="F294" s="62"/>
    </row>
    <row r="295" spans="4:6" s="34" customFormat="1">
      <c r="D295" s="62"/>
      <c r="E295" s="62"/>
      <c r="F295" s="62"/>
    </row>
    <row r="296" spans="4:6" s="34" customFormat="1">
      <c r="D296" s="62"/>
      <c r="E296" s="62"/>
      <c r="F296" s="62"/>
    </row>
    <row r="297" spans="4:6" s="34" customFormat="1">
      <c r="D297" s="62"/>
      <c r="E297" s="62"/>
      <c r="F297" s="62"/>
    </row>
    <row r="298" spans="4:6" s="34" customFormat="1">
      <c r="D298" s="62"/>
      <c r="E298" s="62"/>
      <c r="F298" s="62"/>
    </row>
    <row r="299" spans="4:6" s="34" customFormat="1">
      <c r="D299" s="62"/>
      <c r="E299" s="62"/>
      <c r="F299" s="62"/>
    </row>
    <row r="300" spans="4:6" s="34" customFormat="1">
      <c r="D300" s="62"/>
      <c r="E300" s="62"/>
      <c r="F300" s="62"/>
    </row>
    <row r="301" spans="4:6" s="34" customFormat="1">
      <c r="D301" s="62"/>
      <c r="E301" s="62"/>
      <c r="F301" s="62"/>
    </row>
    <row r="302" spans="4:6" s="34" customFormat="1">
      <c r="D302" s="62"/>
      <c r="E302" s="62"/>
      <c r="F302" s="62"/>
    </row>
    <row r="303" spans="4:6" s="34" customFormat="1">
      <c r="D303" s="62"/>
      <c r="E303" s="62"/>
      <c r="F303" s="62"/>
    </row>
    <row r="304" spans="4:6" s="34" customFormat="1">
      <c r="D304" s="62"/>
      <c r="E304" s="62"/>
      <c r="F304" s="62"/>
    </row>
    <row r="305" spans="4:6" s="34" customFormat="1">
      <c r="D305" s="62"/>
      <c r="E305" s="62"/>
      <c r="F305" s="62"/>
    </row>
    <row r="306" spans="4:6" s="34" customFormat="1">
      <c r="D306" s="62"/>
      <c r="E306" s="62"/>
      <c r="F306" s="62"/>
    </row>
    <row r="307" spans="4:6" s="34" customFormat="1">
      <c r="D307" s="62"/>
      <c r="E307" s="62"/>
      <c r="F307" s="62"/>
    </row>
    <row r="308" spans="4:6" s="34" customFormat="1">
      <c r="D308" s="62"/>
      <c r="E308" s="62"/>
      <c r="F308" s="62"/>
    </row>
    <row r="309" spans="4:6" s="34" customFormat="1">
      <c r="D309" s="62"/>
      <c r="E309" s="62"/>
      <c r="F309" s="62"/>
    </row>
    <row r="310" spans="4:6" s="34" customFormat="1">
      <c r="D310" s="62"/>
      <c r="E310" s="62"/>
      <c r="F310" s="62"/>
    </row>
    <row r="311" spans="4:6" s="34" customFormat="1">
      <c r="D311" s="62"/>
      <c r="E311" s="62"/>
      <c r="F311" s="62"/>
    </row>
    <row r="312" spans="4:6" s="34" customFormat="1">
      <c r="D312" s="62"/>
      <c r="E312" s="62"/>
      <c r="F312" s="62"/>
    </row>
    <row r="313" spans="4:6" s="34" customFormat="1">
      <c r="D313" s="62"/>
      <c r="E313" s="62"/>
      <c r="F313" s="62"/>
    </row>
    <row r="314" spans="4:6" s="34" customFormat="1">
      <c r="D314" s="62"/>
      <c r="E314" s="62"/>
      <c r="F314" s="62"/>
    </row>
    <row r="315" spans="4:6" s="34" customFormat="1">
      <c r="D315" s="62"/>
      <c r="E315" s="62"/>
      <c r="F315" s="62"/>
    </row>
    <row r="316" spans="4:6" s="34" customFormat="1">
      <c r="D316" s="62"/>
      <c r="E316" s="62"/>
      <c r="F316" s="62"/>
    </row>
    <row r="317" spans="4:6" s="34" customFormat="1">
      <c r="D317" s="62"/>
      <c r="E317" s="62"/>
      <c r="F317" s="62"/>
    </row>
    <row r="318" spans="4:6" s="34" customFormat="1">
      <c r="D318" s="62"/>
      <c r="E318" s="62"/>
      <c r="F318" s="62"/>
    </row>
    <row r="319" spans="4:6" s="34" customFormat="1">
      <c r="D319" s="62"/>
      <c r="E319" s="62"/>
      <c r="F319" s="62"/>
    </row>
    <row r="320" spans="4:6" s="34" customFormat="1">
      <c r="D320" s="62"/>
      <c r="E320" s="62"/>
      <c r="F320" s="62"/>
    </row>
    <row r="321" spans="4:6" s="34" customFormat="1">
      <c r="D321" s="62"/>
      <c r="E321" s="62"/>
      <c r="F321" s="62"/>
    </row>
    <row r="322" spans="4:6" s="34" customFormat="1">
      <c r="D322" s="62"/>
      <c r="E322" s="62"/>
      <c r="F322" s="62"/>
    </row>
    <row r="323" spans="4:6" s="34" customFormat="1">
      <c r="D323" s="62"/>
      <c r="E323" s="62"/>
      <c r="F323" s="62"/>
    </row>
    <row r="324" spans="4:6" s="34" customFormat="1">
      <c r="D324" s="62"/>
      <c r="E324" s="62"/>
      <c r="F324" s="62"/>
    </row>
    <row r="325" spans="4:6" s="34" customFormat="1">
      <c r="D325" s="62"/>
      <c r="E325" s="62"/>
      <c r="F325" s="62"/>
    </row>
    <row r="326" spans="4:6" s="34" customFormat="1">
      <c r="D326" s="62"/>
      <c r="E326" s="62"/>
      <c r="F326" s="62"/>
    </row>
    <row r="327" spans="4:6" s="34" customFormat="1">
      <c r="D327" s="62"/>
      <c r="E327" s="62"/>
      <c r="F327" s="62"/>
    </row>
    <row r="328" spans="4:6" s="34" customFormat="1">
      <c r="D328" s="62"/>
      <c r="E328" s="62"/>
      <c r="F328" s="62"/>
    </row>
    <row r="329" spans="4:6" s="34" customFormat="1">
      <c r="D329" s="62"/>
      <c r="E329" s="62"/>
      <c r="F329" s="62"/>
    </row>
    <row r="330" spans="4:6" s="34" customFormat="1">
      <c r="D330" s="62"/>
      <c r="E330" s="62"/>
      <c r="F330" s="62"/>
    </row>
    <row r="331" spans="4:6" s="34" customFormat="1">
      <c r="D331" s="62"/>
      <c r="E331" s="62"/>
      <c r="F331" s="62"/>
    </row>
    <row r="332" spans="4:6" s="34" customFormat="1">
      <c r="D332" s="62"/>
      <c r="E332" s="62"/>
      <c r="F332" s="62"/>
    </row>
    <row r="333" spans="4:6" s="34" customFormat="1">
      <c r="D333" s="62"/>
      <c r="E333" s="62"/>
      <c r="F333" s="62"/>
    </row>
    <row r="334" spans="4:6" s="34" customFormat="1">
      <c r="D334" s="62"/>
      <c r="E334" s="62"/>
      <c r="F334" s="62"/>
    </row>
    <row r="335" spans="4:6" s="34" customFormat="1">
      <c r="D335" s="62"/>
      <c r="E335" s="62"/>
      <c r="F335" s="62"/>
    </row>
    <row r="336" spans="4:6" s="34" customFormat="1">
      <c r="D336" s="62"/>
      <c r="E336" s="62"/>
      <c r="F336" s="62"/>
    </row>
    <row r="337" spans="4:6" s="34" customFormat="1">
      <c r="D337" s="62"/>
      <c r="E337" s="62"/>
      <c r="F337" s="62"/>
    </row>
    <row r="338" spans="4:6" s="34" customFormat="1">
      <c r="D338" s="62"/>
      <c r="E338" s="62"/>
      <c r="F338" s="62"/>
    </row>
    <row r="339" spans="4:6" s="34" customFormat="1">
      <c r="D339" s="62"/>
      <c r="E339" s="62"/>
      <c r="F339" s="62"/>
    </row>
    <row r="340" spans="4:6" s="34" customFormat="1">
      <c r="D340" s="62"/>
      <c r="E340" s="62"/>
      <c r="F340" s="62"/>
    </row>
    <row r="341" spans="4:6" s="34" customFormat="1">
      <c r="D341" s="62"/>
      <c r="E341" s="62"/>
      <c r="F341" s="62"/>
    </row>
    <row r="342" spans="4:6" s="34" customFormat="1">
      <c r="D342" s="62"/>
      <c r="E342" s="62"/>
      <c r="F342" s="62"/>
    </row>
    <row r="343" spans="4:6" s="34" customFormat="1">
      <c r="D343" s="62"/>
      <c r="E343" s="62"/>
      <c r="F343" s="62"/>
    </row>
    <row r="344" spans="4:6" s="34" customFormat="1">
      <c r="D344" s="62"/>
      <c r="E344" s="62"/>
      <c r="F344" s="62"/>
    </row>
    <row r="345" spans="4:6" s="34" customFormat="1">
      <c r="D345" s="62"/>
      <c r="E345" s="62"/>
      <c r="F345" s="62"/>
    </row>
    <row r="346" spans="4:6" s="34" customFormat="1">
      <c r="D346" s="62"/>
      <c r="E346" s="62"/>
      <c r="F346" s="62"/>
    </row>
    <row r="347" spans="4:6" s="34" customFormat="1">
      <c r="D347" s="62"/>
      <c r="E347" s="62"/>
      <c r="F347" s="62"/>
    </row>
    <row r="348" spans="4:6" s="34" customFormat="1">
      <c r="D348" s="62"/>
      <c r="E348" s="62"/>
      <c r="F348" s="62"/>
    </row>
    <row r="349" spans="4:6" s="34" customFormat="1">
      <c r="D349" s="62"/>
      <c r="E349" s="62"/>
      <c r="F349" s="62"/>
    </row>
    <row r="350" spans="4:6" s="34" customFormat="1">
      <c r="D350" s="62"/>
      <c r="E350" s="62"/>
      <c r="F350" s="62"/>
    </row>
    <row r="351" spans="4:6" s="34" customFormat="1">
      <c r="D351" s="62"/>
      <c r="E351" s="62"/>
      <c r="F351" s="62"/>
    </row>
    <row r="352" spans="4:6" s="34" customFormat="1">
      <c r="D352" s="62"/>
      <c r="E352" s="62"/>
      <c r="F352" s="62"/>
    </row>
    <row r="353" spans="4:6" s="34" customFormat="1">
      <c r="D353" s="62"/>
      <c r="E353" s="62"/>
      <c r="F353" s="62"/>
    </row>
    <row r="354" spans="4:6" s="34" customFormat="1">
      <c r="D354" s="62"/>
      <c r="E354" s="62"/>
      <c r="F354" s="62"/>
    </row>
    <row r="355" spans="4:6" s="34" customFormat="1">
      <c r="D355" s="62"/>
      <c r="E355" s="62"/>
      <c r="F355" s="62"/>
    </row>
    <row r="356" spans="4:6" s="34" customFormat="1">
      <c r="D356" s="62"/>
      <c r="E356" s="62"/>
      <c r="F356" s="62"/>
    </row>
    <row r="357" spans="4:6" s="34" customFormat="1">
      <c r="D357" s="62"/>
      <c r="E357" s="62"/>
      <c r="F357" s="62"/>
    </row>
    <row r="358" spans="4:6" s="34" customFormat="1">
      <c r="D358" s="62"/>
      <c r="E358" s="62"/>
      <c r="F358" s="62"/>
    </row>
    <row r="359" spans="4:6" s="34" customFormat="1">
      <c r="D359" s="62"/>
      <c r="E359" s="62"/>
      <c r="F359" s="62"/>
    </row>
    <row r="360" spans="4:6" s="34" customFormat="1">
      <c r="D360" s="62"/>
      <c r="E360" s="62"/>
      <c r="F360" s="62"/>
    </row>
    <row r="361" spans="4:6" s="34" customFormat="1">
      <c r="D361" s="62"/>
      <c r="E361" s="62"/>
      <c r="F361" s="62"/>
    </row>
    <row r="362" spans="4:6" s="34" customFormat="1">
      <c r="D362" s="62"/>
      <c r="E362" s="62"/>
      <c r="F362" s="62"/>
    </row>
    <row r="363" spans="4:6" s="34" customFormat="1">
      <c r="D363" s="62"/>
      <c r="E363" s="62"/>
      <c r="F363" s="62"/>
    </row>
    <row r="364" spans="4:6" s="34" customFormat="1">
      <c r="D364" s="62"/>
      <c r="E364" s="62"/>
      <c r="F364" s="62"/>
    </row>
    <row r="365" spans="4:6" s="34" customFormat="1">
      <c r="D365" s="62"/>
      <c r="E365" s="62"/>
      <c r="F365" s="62"/>
    </row>
    <row r="366" spans="4:6" s="34" customFormat="1">
      <c r="D366" s="62"/>
      <c r="E366" s="62"/>
      <c r="F366" s="62"/>
    </row>
    <row r="367" spans="4:6" s="34" customFormat="1">
      <c r="D367" s="62"/>
      <c r="E367" s="62"/>
      <c r="F367" s="62"/>
    </row>
    <row r="368" spans="4:6" s="34" customFormat="1">
      <c r="D368" s="62"/>
      <c r="E368" s="62"/>
      <c r="F368" s="62"/>
    </row>
    <row r="369" spans="4:6" s="34" customFormat="1">
      <c r="D369" s="62"/>
      <c r="E369" s="62"/>
      <c r="F369" s="62"/>
    </row>
    <row r="370" spans="4:6" s="34" customFormat="1">
      <c r="D370" s="62"/>
      <c r="E370" s="62"/>
      <c r="F370" s="62"/>
    </row>
    <row r="371" spans="4:6" s="34" customFormat="1">
      <c r="D371" s="62"/>
      <c r="E371" s="62"/>
      <c r="F371" s="62"/>
    </row>
    <row r="372" spans="4:6" s="34" customFormat="1">
      <c r="D372" s="62"/>
      <c r="E372" s="62"/>
      <c r="F372" s="62"/>
    </row>
    <row r="373" spans="4:6" s="34" customFormat="1">
      <c r="D373" s="62"/>
      <c r="E373" s="62"/>
      <c r="F373" s="62"/>
    </row>
    <row r="374" spans="4:6" s="34" customFormat="1">
      <c r="D374" s="62"/>
      <c r="E374" s="62"/>
      <c r="F374" s="62"/>
    </row>
    <row r="375" spans="4:6" s="34" customFormat="1">
      <c r="D375" s="62"/>
      <c r="E375" s="62"/>
      <c r="F375" s="62"/>
    </row>
    <row r="376" spans="4:6" s="34" customFormat="1">
      <c r="D376" s="62"/>
      <c r="E376" s="62"/>
      <c r="F376" s="62"/>
    </row>
    <row r="377" spans="4:6" s="34" customFormat="1">
      <c r="D377" s="62"/>
      <c r="E377" s="62"/>
      <c r="F377" s="62"/>
    </row>
    <row r="378" spans="4:6" s="34" customFormat="1">
      <c r="D378" s="62"/>
      <c r="E378" s="62"/>
      <c r="F378" s="62"/>
    </row>
    <row r="379" spans="4:6" s="34" customFormat="1">
      <c r="D379" s="62"/>
      <c r="E379" s="62"/>
      <c r="F379" s="62"/>
    </row>
    <row r="380" spans="4:6" s="34" customFormat="1">
      <c r="D380" s="62"/>
      <c r="E380" s="62"/>
      <c r="F380" s="62"/>
    </row>
    <row r="381" spans="4:6" s="34" customFormat="1">
      <c r="D381" s="62"/>
      <c r="E381" s="62"/>
      <c r="F381" s="62"/>
    </row>
    <row r="382" spans="4:6" s="34" customFormat="1">
      <c r="D382" s="62"/>
      <c r="E382" s="62"/>
      <c r="F382" s="62"/>
    </row>
    <row r="383" spans="4:6" s="34" customFormat="1">
      <c r="D383" s="62"/>
      <c r="E383" s="62"/>
      <c r="F383" s="62"/>
    </row>
    <row r="384" spans="4:6" s="34" customFormat="1">
      <c r="D384" s="62"/>
      <c r="E384" s="62"/>
      <c r="F384" s="62"/>
    </row>
    <row r="385" spans="4:6" s="34" customFormat="1">
      <c r="D385" s="62"/>
      <c r="E385" s="62"/>
      <c r="F385" s="62"/>
    </row>
    <row r="386" spans="4:6" s="34" customFormat="1">
      <c r="D386" s="62"/>
      <c r="E386" s="62"/>
      <c r="F386" s="62"/>
    </row>
    <row r="387" spans="4:6" s="34" customFormat="1">
      <c r="D387" s="62"/>
      <c r="E387" s="62"/>
      <c r="F387" s="62"/>
    </row>
    <row r="388" spans="4:6" s="34" customFormat="1">
      <c r="D388" s="62"/>
      <c r="E388" s="62"/>
      <c r="F388" s="62"/>
    </row>
    <row r="389" spans="4:6" s="34" customFormat="1">
      <c r="D389" s="62"/>
      <c r="E389" s="62"/>
      <c r="F389" s="62"/>
    </row>
    <row r="390" spans="4:6" s="34" customFormat="1">
      <c r="D390" s="62"/>
      <c r="E390" s="62"/>
      <c r="F390" s="62"/>
    </row>
    <row r="391" spans="4:6" s="34" customFormat="1">
      <c r="D391" s="62"/>
      <c r="E391" s="62"/>
      <c r="F391" s="62"/>
    </row>
    <row r="392" spans="4:6" s="34" customFormat="1">
      <c r="D392" s="62"/>
      <c r="E392" s="62"/>
      <c r="F392" s="62"/>
    </row>
    <row r="393" spans="4:6" s="34" customFormat="1">
      <c r="D393" s="62"/>
      <c r="E393" s="62"/>
      <c r="F393" s="62"/>
    </row>
    <row r="394" spans="4:6" s="34" customFormat="1">
      <c r="D394" s="62"/>
      <c r="E394" s="62"/>
      <c r="F394" s="62"/>
    </row>
    <row r="395" spans="4:6" s="34" customFormat="1">
      <c r="D395" s="62"/>
      <c r="E395" s="62"/>
      <c r="F395" s="62"/>
    </row>
    <row r="396" spans="4:6" s="34" customFormat="1">
      <c r="D396" s="62"/>
      <c r="E396" s="62"/>
      <c r="F396" s="62"/>
    </row>
    <row r="397" spans="4:6" s="34" customFormat="1">
      <c r="D397" s="62"/>
      <c r="E397" s="62"/>
      <c r="F397" s="62"/>
    </row>
    <row r="398" spans="4:6" s="34" customFormat="1">
      <c r="D398" s="62"/>
      <c r="E398" s="62"/>
      <c r="F398" s="62"/>
    </row>
    <row r="399" spans="4:6" s="34" customFormat="1">
      <c r="D399" s="62"/>
      <c r="E399" s="62"/>
      <c r="F399" s="62"/>
    </row>
    <row r="400" spans="4:6" s="34" customFormat="1">
      <c r="D400" s="62"/>
      <c r="E400" s="62"/>
      <c r="F400" s="62"/>
    </row>
    <row r="401" spans="4:6" s="34" customFormat="1">
      <c r="D401" s="62"/>
      <c r="E401" s="62"/>
      <c r="F401" s="62"/>
    </row>
    <row r="402" spans="4:6" s="34" customFormat="1">
      <c r="D402" s="62"/>
      <c r="E402" s="62"/>
      <c r="F402" s="62"/>
    </row>
    <row r="403" spans="4:6" s="34" customFormat="1">
      <c r="D403" s="62"/>
      <c r="E403" s="62"/>
      <c r="F403" s="62"/>
    </row>
    <row r="404" spans="4:6" s="34" customFormat="1">
      <c r="D404" s="62"/>
      <c r="E404" s="62"/>
      <c r="F404" s="62"/>
    </row>
    <row r="405" spans="4:6" s="34" customFormat="1">
      <c r="D405" s="62"/>
      <c r="E405" s="62"/>
      <c r="F405" s="62"/>
    </row>
    <row r="406" spans="4:6" s="34" customFormat="1">
      <c r="D406" s="62"/>
      <c r="E406" s="62"/>
      <c r="F406" s="62"/>
    </row>
    <row r="407" spans="4:6" s="34" customFormat="1">
      <c r="D407" s="62"/>
      <c r="E407" s="62"/>
      <c r="F407" s="62"/>
    </row>
    <row r="408" spans="4:6" s="34" customFormat="1">
      <c r="D408" s="62"/>
      <c r="E408" s="62"/>
      <c r="F408" s="62"/>
    </row>
    <row r="409" spans="4:6" s="34" customFormat="1">
      <c r="D409" s="62"/>
      <c r="E409" s="62"/>
      <c r="F409" s="62"/>
    </row>
    <row r="410" spans="4:6" s="34" customFormat="1">
      <c r="D410" s="62"/>
      <c r="E410" s="62"/>
      <c r="F410" s="62"/>
    </row>
    <row r="411" spans="4:6" s="34" customFormat="1">
      <c r="D411" s="62"/>
      <c r="E411" s="62"/>
      <c r="F411" s="62"/>
    </row>
    <row r="412" spans="4:6" s="34" customFormat="1">
      <c r="D412" s="62"/>
      <c r="E412" s="62"/>
      <c r="F412" s="62"/>
    </row>
    <row r="413" spans="4:6" s="34" customFormat="1">
      <c r="D413" s="62"/>
      <c r="E413" s="62"/>
      <c r="F413" s="62"/>
    </row>
    <row r="414" spans="4:6" s="34" customFormat="1">
      <c r="D414" s="62"/>
      <c r="E414" s="62"/>
      <c r="F414" s="62"/>
    </row>
    <row r="415" spans="4:6" s="34" customFormat="1">
      <c r="D415" s="62"/>
      <c r="E415" s="62"/>
      <c r="F415" s="62"/>
    </row>
    <row r="416" spans="4:6" s="34" customFormat="1">
      <c r="D416" s="62"/>
      <c r="E416" s="62"/>
      <c r="F416" s="62"/>
    </row>
    <row r="417" spans="4:6" s="34" customFormat="1">
      <c r="D417" s="62"/>
      <c r="E417" s="62"/>
      <c r="F417" s="62"/>
    </row>
    <row r="418" spans="4:6" s="34" customFormat="1">
      <c r="D418" s="62"/>
      <c r="E418" s="62"/>
      <c r="F418" s="62"/>
    </row>
    <row r="419" spans="4:6" s="34" customFormat="1">
      <c r="D419" s="62"/>
      <c r="E419" s="62"/>
      <c r="F419" s="62"/>
    </row>
    <row r="420" spans="4:6" s="34" customFormat="1">
      <c r="D420" s="62"/>
      <c r="E420" s="62"/>
      <c r="F420" s="62"/>
    </row>
    <row r="421" spans="4:6" s="34" customFormat="1">
      <c r="D421" s="62"/>
      <c r="E421" s="62"/>
      <c r="F421" s="62"/>
    </row>
    <row r="422" spans="4:6" s="34" customFormat="1">
      <c r="D422" s="62"/>
      <c r="E422" s="62"/>
      <c r="F422" s="62"/>
    </row>
    <row r="423" spans="4:6" s="34" customFormat="1">
      <c r="D423" s="62"/>
      <c r="E423" s="62"/>
      <c r="F423" s="62"/>
    </row>
    <row r="424" spans="4:6" s="34" customFormat="1">
      <c r="D424" s="62"/>
      <c r="E424" s="62"/>
      <c r="F424" s="62"/>
    </row>
    <row r="425" spans="4:6" s="34" customFormat="1">
      <c r="D425" s="62"/>
      <c r="E425" s="62"/>
      <c r="F425" s="62"/>
    </row>
    <row r="426" spans="4:6" s="34" customFormat="1">
      <c r="D426" s="62"/>
      <c r="E426" s="62"/>
      <c r="F426" s="62"/>
    </row>
    <row r="427" spans="4:6" s="34" customFormat="1">
      <c r="D427" s="62"/>
      <c r="E427" s="62"/>
      <c r="F427" s="62"/>
    </row>
    <row r="428" spans="4:6" s="34" customFormat="1">
      <c r="D428" s="62"/>
      <c r="E428" s="62"/>
      <c r="F428" s="62"/>
    </row>
    <row r="429" spans="4:6" s="34" customFormat="1">
      <c r="D429" s="62"/>
      <c r="E429" s="62"/>
      <c r="F429" s="62"/>
    </row>
    <row r="430" spans="4:6" s="34" customFormat="1">
      <c r="D430" s="62"/>
      <c r="E430" s="62"/>
      <c r="F430" s="62"/>
    </row>
    <row r="431" spans="4:6" s="34" customFormat="1">
      <c r="D431" s="62"/>
      <c r="E431" s="62"/>
      <c r="F431" s="62"/>
    </row>
    <row r="432" spans="4:6" s="34" customFormat="1">
      <c r="D432" s="62"/>
      <c r="E432" s="62"/>
      <c r="F432" s="62"/>
    </row>
    <row r="433" spans="4:6" s="34" customFormat="1">
      <c r="D433" s="62"/>
      <c r="E433" s="62"/>
      <c r="F433" s="62"/>
    </row>
    <row r="434" spans="4:6" s="34" customFormat="1">
      <c r="D434" s="62"/>
      <c r="E434" s="62"/>
      <c r="F434" s="62"/>
    </row>
    <row r="435" spans="4:6" s="34" customFormat="1">
      <c r="D435" s="62"/>
      <c r="E435" s="62"/>
      <c r="F435" s="62"/>
    </row>
    <row r="436" spans="4:6" s="34" customFormat="1">
      <c r="D436" s="62"/>
      <c r="E436" s="62"/>
      <c r="F436" s="62"/>
    </row>
    <row r="437" spans="4:6" s="34" customFormat="1">
      <c r="D437" s="62"/>
      <c r="E437" s="62"/>
      <c r="F437" s="62"/>
    </row>
    <row r="438" spans="4:6" s="34" customFormat="1">
      <c r="D438" s="62"/>
      <c r="E438" s="62"/>
      <c r="F438" s="62"/>
    </row>
    <row r="439" spans="4:6" s="34" customFormat="1">
      <c r="D439" s="62"/>
      <c r="E439" s="62"/>
      <c r="F439" s="62"/>
    </row>
    <row r="440" spans="4:6" s="34" customFormat="1">
      <c r="D440" s="62"/>
      <c r="E440" s="62"/>
      <c r="F440" s="62"/>
    </row>
    <row r="441" spans="4:6" s="34" customFormat="1">
      <c r="D441" s="62"/>
      <c r="E441" s="62"/>
      <c r="F441" s="62"/>
    </row>
    <row r="442" spans="4:6" s="34" customFormat="1">
      <c r="D442" s="62"/>
      <c r="E442" s="62"/>
      <c r="F442" s="62"/>
    </row>
    <row r="443" spans="4:6" s="34" customFormat="1">
      <c r="D443" s="62"/>
      <c r="E443" s="62"/>
      <c r="F443" s="62"/>
    </row>
    <row r="444" spans="4:6" s="34" customFormat="1">
      <c r="D444" s="62"/>
      <c r="E444" s="62"/>
      <c r="F444" s="62"/>
    </row>
    <row r="445" spans="4:6" s="34" customFormat="1">
      <c r="D445" s="62"/>
      <c r="E445" s="62"/>
      <c r="F445" s="62"/>
    </row>
    <row r="446" spans="4:6" s="34" customFormat="1">
      <c r="D446" s="62"/>
      <c r="E446" s="62"/>
      <c r="F446" s="62"/>
    </row>
    <row r="447" spans="4:6" s="34" customFormat="1">
      <c r="D447" s="62"/>
      <c r="E447" s="62"/>
      <c r="F447" s="62"/>
    </row>
    <row r="448" spans="4:6" s="34" customFormat="1">
      <c r="D448" s="62"/>
      <c r="E448" s="62"/>
      <c r="F448" s="62"/>
    </row>
    <row r="449" spans="4:6" s="34" customFormat="1">
      <c r="D449" s="62"/>
      <c r="E449" s="62"/>
      <c r="F449" s="62"/>
    </row>
    <row r="450" spans="4:6" s="34" customFormat="1">
      <c r="D450" s="62"/>
      <c r="E450" s="62"/>
      <c r="F450" s="62"/>
    </row>
    <row r="451" spans="4:6" s="34" customFormat="1">
      <c r="D451" s="62"/>
      <c r="E451" s="62"/>
      <c r="F451" s="62"/>
    </row>
    <row r="452" spans="4:6" s="34" customFormat="1">
      <c r="D452" s="62"/>
      <c r="E452" s="62"/>
      <c r="F452" s="62"/>
    </row>
    <row r="453" spans="4:6" s="34" customFormat="1">
      <c r="D453" s="62"/>
      <c r="E453" s="62"/>
      <c r="F453" s="62"/>
    </row>
    <row r="454" spans="4:6" s="34" customFormat="1">
      <c r="D454" s="62"/>
      <c r="E454" s="62"/>
      <c r="F454" s="62"/>
    </row>
    <row r="455" spans="4:6" s="34" customFormat="1">
      <c r="D455" s="62"/>
      <c r="E455" s="62"/>
      <c r="F455" s="62"/>
    </row>
    <row r="456" spans="4:6" s="34" customFormat="1">
      <c r="D456" s="62"/>
      <c r="E456" s="62"/>
      <c r="F456" s="62"/>
    </row>
    <row r="457" spans="4:6" s="34" customFormat="1">
      <c r="D457" s="62"/>
      <c r="E457" s="62"/>
      <c r="F457" s="62"/>
    </row>
    <row r="458" spans="4:6" s="34" customFormat="1">
      <c r="D458" s="62"/>
      <c r="E458" s="62"/>
      <c r="F458" s="62"/>
    </row>
    <row r="459" spans="4:6" s="34" customFormat="1">
      <c r="D459" s="62"/>
      <c r="E459" s="62"/>
      <c r="F459" s="62"/>
    </row>
    <row r="460" spans="4:6" s="34" customFormat="1">
      <c r="D460" s="62"/>
      <c r="E460" s="62"/>
      <c r="F460" s="62"/>
    </row>
    <row r="461" spans="4:6" s="34" customFormat="1">
      <c r="D461" s="62"/>
      <c r="E461" s="62"/>
      <c r="F461" s="62"/>
    </row>
    <row r="462" spans="4:6" s="34" customFormat="1">
      <c r="D462" s="62"/>
      <c r="E462" s="62"/>
      <c r="F462" s="62"/>
    </row>
    <row r="463" spans="4:6" s="34" customFormat="1">
      <c r="D463" s="62"/>
      <c r="E463" s="62"/>
      <c r="F463" s="62"/>
    </row>
    <row r="464" spans="4:6" s="34" customFormat="1">
      <c r="D464" s="62"/>
      <c r="E464" s="62"/>
      <c r="F464" s="62"/>
    </row>
    <row r="465" spans="4:6" s="34" customFormat="1">
      <c r="D465" s="62"/>
      <c r="E465" s="62"/>
      <c r="F465" s="62"/>
    </row>
    <row r="466" spans="4:6" s="34" customFormat="1">
      <c r="D466" s="62"/>
      <c r="E466" s="62"/>
      <c r="F466" s="62"/>
    </row>
    <row r="467" spans="4:6" s="34" customFormat="1">
      <c r="D467" s="62"/>
      <c r="E467" s="62"/>
      <c r="F467" s="62"/>
    </row>
    <row r="468" spans="4:6" s="34" customFormat="1">
      <c r="D468" s="62"/>
      <c r="E468" s="62"/>
      <c r="F468" s="62"/>
    </row>
    <row r="469" spans="4:6" s="34" customFormat="1">
      <c r="D469" s="62"/>
      <c r="E469" s="62"/>
      <c r="F469" s="62"/>
    </row>
    <row r="470" spans="4:6" s="34" customFormat="1">
      <c r="D470" s="62"/>
      <c r="E470" s="62"/>
      <c r="F470" s="62"/>
    </row>
    <row r="471" spans="4:6" s="34" customFormat="1">
      <c r="D471" s="62"/>
      <c r="E471" s="62"/>
      <c r="F471" s="62"/>
    </row>
    <row r="472" spans="4:6" s="34" customFormat="1">
      <c r="D472" s="62"/>
      <c r="E472" s="62"/>
      <c r="F472" s="62"/>
    </row>
    <row r="473" spans="4:6" s="34" customFormat="1">
      <c r="D473" s="62"/>
      <c r="E473" s="62"/>
      <c r="F473" s="62"/>
    </row>
    <row r="474" spans="4:6" s="34" customFormat="1">
      <c r="D474" s="62"/>
      <c r="E474" s="62"/>
      <c r="F474" s="62"/>
    </row>
    <row r="475" spans="4:6" s="34" customFormat="1">
      <c r="D475" s="62"/>
      <c r="E475" s="62"/>
      <c r="F475" s="62"/>
    </row>
    <row r="476" spans="4:6" s="34" customFormat="1">
      <c r="D476" s="62"/>
      <c r="E476" s="62"/>
      <c r="F476" s="62"/>
    </row>
    <row r="477" spans="4:6" s="34" customFormat="1">
      <c r="D477" s="62"/>
      <c r="E477" s="62"/>
      <c r="F477" s="62"/>
    </row>
    <row r="478" spans="4:6" s="34" customFormat="1">
      <c r="D478" s="62"/>
      <c r="E478" s="62"/>
      <c r="F478" s="62"/>
    </row>
    <row r="479" spans="4:6" s="34" customFormat="1">
      <c r="D479" s="62"/>
      <c r="E479" s="62"/>
      <c r="F479" s="62"/>
    </row>
    <row r="480" spans="4:6" s="34" customFormat="1">
      <c r="D480" s="62"/>
      <c r="E480" s="62"/>
      <c r="F480" s="62"/>
    </row>
    <row r="481" spans="4:6" s="34" customFormat="1">
      <c r="D481" s="62"/>
      <c r="E481" s="62"/>
      <c r="F481" s="62"/>
    </row>
    <row r="482" spans="4:6" s="34" customFormat="1">
      <c r="D482" s="62"/>
      <c r="E482" s="62"/>
      <c r="F482" s="62"/>
    </row>
    <row r="483" spans="4:6" s="34" customFormat="1">
      <c r="D483" s="62"/>
      <c r="E483" s="62"/>
      <c r="F483" s="62"/>
    </row>
    <row r="484" spans="4:6" s="34" customFormat="1">
      <c r="D484" s="62"/>
      <c r="E484" s="62"/>
      <c r="F484" s="62"/>
    </row>
    <row r="485" spans="4:6" s="34" customFormat="1">
      <c r="D485" s="62"/>
      <c r="E485" s="62"/>
      <c r="F485" s="62"/>
    </row>
    <row r="486" spans="4:6" s="34" customFormat="1">
      <c r="D486" s="62"/>
      <c r="E486" s="62"/>
      <c r="F486" s="62"/>
    </row>
    <row r="487" spans="4:6" s="34" customFormat="1">
      <c r="D487" s="62"/>
      <c r="E487" s="62"/>
      <c r="F487" s="62"/>
    </row>
    <row r="488" spans="4:6" s="34" customFormat="1">
      <c r="D488" s="62"/>
      <c r="E488" s="62"/>
      <c r="F488" s="62"/>
    </row>
    <row r="489" spans="4:6" s="34" customFormat="1">
      <c r="D489" s="62"/>
      <c r="E489" s="62"/>
      <c r="F489" s="62"/>
    </row>
    <row r="490" spans="4:6" s="34" customFormat="1">
      <c r="D490" s="62"/>
      <c r="E490" s="62"/>
      <c r="F490" s="62"/>
    </row>
    <row r="491" spans="4:6" s="34" customFormat="1">
      <c r="D491" s="62"/>
      <c r="E491" s="62"/>
      <c r="F491" s="62"/>
    </row>
    <row r="492" spans="4:6" s="34" customFormat="1">
      <c r="D492" s="62"/>
      <c r="E492" s="62"/>
      <c r="F492" s="62"/>
    </row>
    <row r="493" spans="4:6" s="34" customFormat="1">
      <c r="D493" s="62"/>
      <c r="E493" s="62"/>
      <c r="F493" s="62"/>
    </row>
    <row r="494" spans="4:6" s="34" customFormat="1">
      <c r="D494" s="62"/>
      <c r="E494" s="62"/>
      <c r="F494" s="62"/>
    </row>
    <row r="495" spans="4:6" s="34" customFormat="1">
      <c r="D495" s="62"/>
      <c r="E495" s="62"/>
      <c r="F495" s="62"/>
    </row>
    <row r="496" spans="4:6" s="34" customFormat="1">
      <c r="D496" s="62"/>
      <c r="E496" s="62"/>
      <c r="F496" s="62"/>
    </row>
    <row r="497" spans="4:6" s="34" customFormat="1">
      <c r="D497" s="62"/>
      <c r="E497" s="62"/>
      <c r="F497" s="62"/>
    </row>
    <row r="498" spans="4:6" s="34" customFormat="1">
      <c r="D498" s="62"/>
      <c r="E498" s="62"/>
      <c r="F498" s="62"/>
    </row>
    <row r="499" spans="4:6" s="34" customFormat="1">
      <c r="D499" s="62"/>
      <c r="E499" s="62"/>
      <c r="F499" s="62"/>
    </row>
    <row r="500" spans="4:6" s="34" customFormat="1">
      <c r="D500" s="62"/>
      <c r="E500" s="62"/>
      <c r="F500" s="62"/>
    </row>
    <row r="501" spans="4:6" s="34" customFormat="1">
      <c r="D501" s="62"/>
      <c r="E501" s="62"/>
      <c r="F501" s="62"/>
    </row>
    <row r="502" spans="4:6" s="34" customFormat="1">
      <c r="D502" s="62"/>
      <c r="E502" s="62"/>
      <c r="F502" s="62"/>
    </row>
    <row r="503" spans="4:6" s="34" customFormat="1">
      <c r="D503" s="62"/>
      <c r="E503" s="62"/>
      <c r="F503" s="62"/>
    </row>
    <row r="504" spans="4:6" s="34" customFormat="1">
      <c r="D504" s="62"/>
      <c r="E504" s="62"/>
      <c r="F504" s="62"/>
    </row>
    <row r="505" spans="4:6" s="34" customFormat="1">
      <c r="D505" s="62"/>
      <c r="E505" s="62"/>
      <c r="F505" s="62"/>
    </row>
    <row r="506" spans="4:6" s="34" customFormat="1">
      <c r="D506" s="62"/>
      <c r="E506" s="62"/>
      <c r="F506" s="62"/>
    </row>
    <row r="507" spans="4:6" s="34" customFormat="1">
      <c r="D507" s="62"/>
      <c r="E507" s="62"/>
      <c r="F507" s="62"/>
    </row>
    <row r="508" spans="4:6" s="34" customFormat="1">
      <c r="D508" s="62"/>
      <c r="E508" s="62"/>
      <c r="F508" s="62"/>
    </row>
    <row r="509" spans="4:6" s="34" customFormat="1">
      <c r="D509" s="62"/>
      <c r="E509" s="62"/>
      <c r="F509" s="62"/>
    </row>
    <row r="510" spans="4:6" s="34" customFormat="1">
      <c r="D510" s="62"/>
      <c r="E510" s="62"/>
      <c r="F510" s="62"/>
    </row>
    <row r="511" spans="4:6" s="34" customFormat="1">
      <c r="D511" s="62"/>
      <c r="E511" s="62"/>
      <c r="F511" s="62"/>
    </row>
    <row r="512" spans="4:6" s="34" customFormat="1">
      <c r="D512" s="62"/>
      <c r="E512" s="62"/>
      <c r="F512" s="62"/>
    </row>
    <row r="513" spans="4:6" s="34" customFormat="1">
      <c r="D513" s="62"/>
      <c r="E513" s="62"/>
      <c r="F513" s="62"/>
    </row>
    <row r="514" spans="4:6" s="34" customFormat="1">
      <c r="D514" s="62"/>
      <c r="E514" s="62"/>
      <c r="F514" s="62"/>
    </row>
    <row r="515" spans="4:6" s="34" customFormat="1">
      <c r="D515" s="62"/>
      <c r="E515" s="62"/>
      <c r="F515" s="62"/>
    </row>
    <row r="516" spans="4:6" s="34" customFormat="1">
      <c r="D516" s="62"/>
      <c r="E516" s="62"/>
      <c r="F516" s="62"/>
    </row>
    <row r="517" spans="4:6" s="34" customFormat="1">
      <c r="D517" s="62"/>
      <c r="E517" s="62"/>
      <c r="F517" s="62"/>
    </row>
    <row r="518" spans="4:6" s="34" customFormat="1">
      <c r="D518" s="62"/>
      <c r="E518" s="62"/>
      <c r="F518" s="62"/>
    </row>
    <row r="519" spans="4:6" s="34" customFormat="1">
      <c r="D519" s="62"/>
      <c r="E519" s="62"/>
      <c r="F519" s="62"/>
    </row>
    <row r="520" spans="4:6" s="34" customFormat="1">
      <c r="D520" s="62"/>
      <c r="E520" s="62"/>
      <c r="F520" s="62"/>
    </row>
    <row r="521" spans="4:6" s="34" customFormat="1">
      <c r="D521" s="62"/>
      <c r="E521" s="62"/>
      <c r="F521" s="62"/>
    </row>
    <row r="522" spans="4:6" s="34" customFormat="1">
      <c r="D522" s="62"/>
      <c r="E522" s="62"/>
      <c r="F522" s="62"/>
    </row>
    <row r="523" spans="4:6" s="34" customFormat="1">
      <c r="D523" s="62"/>
      <c r="E523" s="62"/>
      <c r="F523" s="62"/>
    </row>
    <row r="524" spans="4:6" s="34" customFormat="1">
      <c r="D524" s="62"/>
      <c r="E524" s="62"/>
      <c r="F524" s="62"/>
    </row>
    <row r="525" spans="4:6" s="34" customFormat="1">
      <c r="D525" s="62"/>
      <c r="E525" s="62"/>
      <c r="F525" s="62"/>
    </row>
    <row r="526" spans="4:6" s="34" customFormat="1">
      <c r="D526" s="62"/>
      <c r="E526" s="62"/>
      <c r="F526" s="62"/>
    </row>
    <row r="527" spans="4:6" s="34" customFormat="1">
      <c r="D527" s="62"/>
      <c r="E527" s="62"/>
      <c r="F527" s="62"/>
    </row>
    <row r="528" spans="4:6" s="34" customFormat="1">
      <c r="D528" s="62"/>
      <c r="E528" s="62"/>
      <c r="F528" s="62"/>
    </row>
    <row r="529" spans="4:6" s="34" customFormat="1">
      <c r="D529" s="62"/>
      <c r="E529" s="62"/>
      <c r="F529" s="62"/>
    </row>
    <row r="530" spans="4:6" s="34" customFormat="1">
      <c r="D530" s="62"/>
      <c r="E530" s="62"/>
      <c r="F530" s="62"/>
    </row>
    <row r="531" spans="4:6" s="34" customFormat="1">
      <c r="D531" s="62"/>
      <c r="E531" s="62"/>
      <c r="F531" s="62"/>
    </row>
    <row r="532" spans="4:6" s="34" customFormat="1">
      <c r="D532" s="62"/>
      <c r="E532" s="62"/>
      <c r="F532" s="62"/>
    </row>
    <row r="533" spans="4:6" s="34" customFormat="1">
      <c r="D533" s="62"/>
      <c r="E533" s="62"/>
      <c r="F533" s="62"/>
    </row>
    <row r="534" spans="4:6" s="34" customFormat="1">
      <c r="D534" s="62"/>
      <c r="E534" s="62"/>
      <c r="F534" s="62"/>
    </row>
    <row r="535" spans="4:6" s="34" customFormat="1">
      <c r="D535" s="62"/>
      <c r="E535" s="62"/>
      <c r="F535" s="62"/>
    </row>
    <row r="536" spans="4:6" s="34" customFormat="1">
      <c r="D536" s="62"/>
      <c r="E536" s="62"/>
      <c r="F536" s="62"/>
    </row>
    <row r="537" spans="4:6" s="34" customFormat="1">
      <c r="D537" s="62"/>
      <c r="E537" s="62"/>
      <c r="F537" s="62"/>
    </row>
    <row r="538" spans="4:6" s="34" customFormat="1">
      <c r="D538" s="62"/>
      <c r="E538" s="62"/>
      <c r="F538" s="62"/>
    </row>
    <row r="539" spans="4:6" s="34" customFormat="1">
      <c r="D539" s="62"/>
      <c r="E539" s="62"/>
      <c r="F539" s="62"/>
    </row>
    <row r="540" spans="4:6" s="34" customFormat="1">
      <c r="D540" s="62"/>
      <c r="E540" s="62"/>
      <c r="F540" s="62"/>
    </row>
    <row r="541" spans="4:6" s="34" customFormat="1">
      <c r="D541" s="62"/>
      <c r="E541" s="62"/>
      <c r="F541" s="62"/>
    </row>
    <row r="542" spans="4:6" s="34" customFormat="1">
      <c r="D542" s="62"/>
      <c r="E542" s="62"/>
      <c r="F542" s="62"/>
    </row>
    <row r="543" spans="4:6" s="34" customFormat="1">
      <c r="D543" s="62"/>
      <c r="E543" s="62"/>
      <c r="F543" s="62"/>
    </row>
    <row r="544" spans="4:6" s="34" customFormat="1">
      <c r="D544" s="62"/>
      <c r="E544" s="62"/>
      <c r="F544" s="62"/>
    </row>
    <row r="545" spans="4:6" s="34" customFormat="1">
      <c r="D545" s="62"/>
      <c r="E545" s="62"/>
      <c r="F545" s="62"/>
    </row>
    <row r="546" spans="4:6" s="34" customFormat="1">
      <c r="D546" s="62"/>
      <c r="E546" s="62"/>
      <c r="F546" s="62"/>
    </row>
    <row r="547" spans="4:6" s="34" customFormat="1">
      <c r="D547" s="62"/>
      <c r="E547" s="62"/>
      <c r="F547" s="62"/>
    </row>
    <row r="548" spans="4:6" s="34" customFormat="1">
      <c r="D548" s="62"/>
      <c r="E548" s="62"/>
      <c r="F548" s="62"/>
    </row>
    <row r="549" spans="4:6" s="34" customFormat="1">
      <c r="D549" s="62"/>
      <c r="E549" s="62"/>
      <c r="F549" s="62"/>
    </row>
    <row r="550" spans="4:6" s="34" customFormat="1">
      <c r="D550" s="62"/>
      <c r="E550" s="62"/>
      <c r="F550" s="62"/>
    </row>
    <row r="551" spans="4:6" s="34" customFormat="1">
      <c r="D551" s="62"/>
      <c r="E551" s="62"/>
      <c r="F551" s="62"/>
    </row>
    <row r="552" spans="4:6" s="34" customFormat="1">
      <c r="D552" s="62"/>
      <c r="E552" s="62"/>
      <c r="F552" s="62"/>
    </row>
    <row r="553" spans="4:6" s="34" customFormat="1">
      <c r="D553" s="62"/>
      <c r="E553" s="62"/>
      <c r="F553" s="62"/>
    </row>
    <row r="554" spans="4:6" s="34" customFormat="1">
      <c r="D554" s="62"/>
      <c r="E554" s="62"/>
      <c r="F554" s="62"/>
    </row>
    <row r="555" spans="4:6" s="34" customFormat="1">
      <c r="D555" s="62"/>
      <c r="E555" s="62"/>
      <c r="F555" s="62"/>
    </row>
    <row r="556" spans="4:6" s="34" customFormat="1">
      <c r="D556" s="62"/>
      <c r="E556" s="62"/>
      <c r="F556" s="62"/>
    </row>
    <row r="557" spans="4:6" s="34" customFormat="1">
      <c r="D557" s="62"/>
      <c r="E557" s="62"/>
      <c r="F557" s="62"/>
    </row>
    <row r="558" spans="4:6" s="34" customFormat="1">
      <c r="D558" s="62"/>
      <c r="E558" s="62"/>
      <c r="F558" s="62"/>
    </row>
    <row r="559" spans="4:6" s="34" customFormat="1">
      <c r="D559" s="62"/>
      <c r="E559" s="62"/>
      <c r="F559" s="62"/>
    </row>
    <row r="560" spans="4:6" s="34" customFormat="1">
      <c r="D560" s="62"/>
      <c r="E560" s="62"/>
      <c r="F560" s="62"/>
    </row>
    <row r="561" spans="4:6" s="34" customFormat="1">
      <c r="D561" s="62"/>
      <c r="E561" s="62"/>
      <c r="F561" s="62"/>
    </row>
    <row r="562" spans="4:6" s="34" customFormat="1">
      <c r="D562" s="62"/>
      <c r="E562" s="62"/>
      <c r="F562" s="62"/>
    </row>
    <row r="563" spans="4:6" s="34" customFormat="1">
      <c r="D563" s="62"/>
      <c r="E563" s="62"/>
      <c r="F563" s="62"/>
    </row>
    <row r="564" spans="4:6" s="34" customFormat="1">
      <c r="D564" s="62"/>
      <c r="E564" s="62"/>
      <c r="F564" s="62"/>
    </row>
    <row r="565" spans="4:6" s="34" customFormat="1">
      <c r="D565" s="62"/>
      <c r="E565" s="62"/>
      <c r="F565" s="62"/>
    </row>
    <row r="566" spans="4:6" s="34" customFormat="1">
      <c r="D566" s="62"/>
      <c r="E566" s="62"/>
      <c r="F566" s="62"/>
    </row>
    <row r="567" spans="4:6" s="34" customFormat="1">
      <c r="D567" s="62"/>
      <c r="E567" s="62"/>
      <c r="F567" s="62"/>
    </row>
    <row r="568" spans="4:6" s="34" customFormat="1">
      <c r="D568" s="62"/>
      <c r="E568" s="62"/>
      <c r="F568" s="62"/>
    </row>
    <row r="569" spans="4:6" s="34" customFormat="1">
      <c r="D569" s="62"/>
      <c r="E569" s="62"/>
      <c r="F569" s="62"/>
    </row>
    <row r="570" spans="4:6" s="34" customFormat="1">
      <c r="D570" s="62"/>
      <c r="E570" s="62"/>
      <c r="F570" s="62"/>
    </row>
    <row r="571" spans="4:6" s="34" customFormat="1">
      <c r="D571" s="62"/>
      <c r="E571" s="62"/>
      <c r="F571" s="62"/>
    </row>
    <row r="572" spans="4:6" s="34" customFormat="1">
      <c r="D572" s="62"/>
      <c r="E572" s="62"/>
      <c r="F572" s="62"/>
    </row>
    <row r="573" spans="4:6" s="34" customFormat="1">
      <c r="D573" s="62"/>
      <c r="E573" s="62"/>
      <c r="F573" s="62"/>
    </row>
    <row r="574" spans="4:6" s="34" customFormat="1">
      <c r="D574" s="62"/>
      <c r="E574" s="62"/>
      <c r="F574" s="62"/>
    </row>
    <row r="575" spans="4:6" s="34" customFormat="1">
      <c r="D575" s="62"/>
      <c r="E575" s="62"/>
      <c r="F575" s="62"/>
    </row>
    <row r="576" spans="4:6" s="34" customFormat="1">
      <c r="D576" s="62"/>
      <c r="E576" s="62"/>
      <c r="F576" s="62"/>
    </row>
    <row r="577" spans="4:6" s="34" customFormat="1">
      <c r="D577" s="62"/>
      <c r="E577" s="62"/>
      <c r="F577" s="62"/>
    </row>
    <row r="578" spans="4:6" s="34" customFormat="1">
      <c r="D578" s="62"/>
      <c r="E578" s="62"/>
      <c r="F578" s="62"/>
    </row>
    <row r="579" spans="4:6" s="34" customFormat="1">
      <c r="D579" s="62"/>
      <c r="E579" s="62"/>
      <c r="F579" s="62"/>
    </row>
    <row r="580" spans="4:6" s="34" customFormat="1">
      <c r="D580" s="62"/>
      <c r="E580" s="62"/>
      <c r="F580" s="62"/>
    </row>
    <row r="581" spans="4:6" s="34" customFormat="1">
      <c r="D581" s="62"/>
      <c r="E581" s="62"/>
      <c r="F581" s="62"/>
    </row>
    <row r="582" spans="4:6" s="34" customFormat="1">
      <c r="D582" s="62"/>
      <c r="E582" s="62"/>
      <c r="F582" s="62"/>
    </row>
    <row r="583" spans="4:6" s="34" customFormat="1">
      <c r="D583" s="62"/>
      <c r="E583" s="62"/>
      <c r="F583" s="62"/>
    </row>
    <row r="584" spans="4:6" s="34" customFormat="1">
      <c r="D584" s="62"/>
      <c r="E584" s="62"/>
      <c r="F584" s="62"/>
    </row>
    <row r="585" spans="4:6" s="34" customFormat="1">
      <c r="D585" s="62"/>
      <c r="E585" s="62"/>
      <c r="F585" s="62"/>
    </row>
    <row r="586" spans="4:6" s="34" customFormat="1">
      <c r="D586" s="62"/>
      <c r="E586" s="62"/>
      <c r="F586" s="62"/>
    </row>
    <row r="587" spans="4:6" s="34" customFormat="1">
      <c r="D587" s="62"/>
      <c r="E587" s="62"/>
      <c r="F587" s="62"/>
    </row>
    <row r="588" spans="4:6" s="34" customFormat="1">
      <c r="D588" s="62"/>
      <c r="E588" s="62"/>
      <c r="F588" s="62"/>
    </row>
    <row r="589" spans="4:6" s="34" customFormat="1">
      <c r="D589" s="62"/>
      <c r="E589" s="62"/>
      <c r="F589" s="62"/>
    </row>
    <row r="590" spans="4:6" s="34" customFormat="1">
      <c r="D590" s="62"/>
      <c r="E590" s="62"/>
      <c r="F590" s="62"/>
    </row>
    <row r="591" spans="4:6" s="34" customFormat="1">
      <c r="D591" s="62"/>
      <c r="E591" s="62"/>
      <c r="F591" s="62"/>
    </row>
    <row r="592" spans="4:6" s="34" customFormat="1">
      <c r="D592" s="62"/>
      <c r="E592" s="62"/>
      <c r="F592" s="62"/>
    </row>
    <row r="593" spans="4:6" s="34" customFormat="1">
      <c r="D593" s="62"/>
      <c r="E593" s="62"/>
      <c r="F593" s="62"/>
    </row>
    <row r="594" spans="4:6" s="34" customFormat="1">
      <c r="D594" s="62"/>
      <c r="E594" s="62"/>
      <c r="F594" s="62"/>
    </row>
    <row r="595" spans="4:6" s="34" customFormat="1">
      <c r="D595" s="62"/>
      <c r="E595" s="62"/>
      <c r="F595" s="62"/>
    </row>
    <row r="596" spans="4:6" s="34" customFormat="1">
      <c r="D596" s="62"/>
      <c r="E596" s="62"/>
      <c r="F596" s="62"/>
    </row>
    <row r="597" spans="4:6" s="34" customFormat="1">
      <c r="D597" s="62"/>
      <c r="E597" s="62"/>
      <c r="F597" s="62"/>
    </row>
    <row r="598" spans="4:6" s="34" customFormat="1">
      <c r="D598" s="62"/>
      <c r="E598" s="62"/>
      <c r="F598" s="62"/>
    </row>
    <row r="599" spans="4:6" s="34" customFormat="1">
      <c r="D599" s="62"/>
      <c r="E599" s="62"/>
      <c r="F599" s="62"/>
    </row>
    <row r="600" spans="4:6" s="34" customFormat="1">
      <c r="D600" s="62"/>
      <c r="E600" s="62"/>
      <c r="F600" s="62"/>
    </row>
    <row r="601" spans="4:6" s="34" customFormat="1">
      <c r="D601" s="62"/>
      <c r="E601" s="62"/>
      <c r="F601" s="62"/>
    </row>
    <row r="602" spans="4:6" s="34" customFormat="1">
      <c r="D602" s="62"/>
      <c r="E602" s="62"/>
      <c r="F602" s="62"/>
    </row>
    <row r="603" spans="4:6" s="34" customFormat="1">
      <c r="D603" s="62"/>
      <c r="E603" s="62"/>
      <c r="F603" s="62"/>
    </row>
    <row r="604" spans="4:6" s="34" customFormat="1">
      <c r="D604" s="62"/>
      <c r="E604" s="62"/>
      <c r="F604" s="62"/>
    </row>
    <row r="605" spans="4:6" s="34" customFormat="1">
      <c r="D605" s="62"/>
      <c r="E605" s="62"/>
      <c r="F605" s="62"/>
    </row>
    <row r="606" spans="4:6" s="34" customFormat="1">
      <c r="D606" s="62"/>
      <c r="E606" s="62"/>
      <c r="F606" s="62"/>
    </row>
    <row r="607" spans="4:6" s="34" customFormat="1">
      <c r="D607" s="62"/>
      <c r="E607" s="62"/>
      <c r="F607" s="62"/>
    </row>
    <row r="608" spans="4:6" s="34" customFormat="1">
      <c r="D608" s="62"/>
      <c r="E608" s="62"/>
      <c r="F608" s="62"/>
    </row>
    <row r="609" spans="4:6" s="34" customFormat="1">
      <c r="D609" s="62"/>
      <c r="E609" s="62"/>
      <c r="F609" s="62"/>
    </row>
    <row r="610" spans="4:6" s="34" customFormat="1">
      <c r="D610" s="62"/>
      <c r="E610" s="62"/>
      <c r="F610" s="62"/>
    </row>
    <row r="611" spans="4:6" s="34" customFormat="1">
      <c r="D611" s="62"/>
      <c r="E611" s="62"/>
      <c r="F611" s="62"/>
    </row>
    <row r="612" spans="4:6" s="34" customFormat="1">
      <c r="D612" s="62"/>
      <c r="E612" s="62"/>
      <c r="F612" s="62"/>
    </row>
    <row r="613" spans="4:6" s="34" customFormat="1">
      <c r="D613" s="62"/>
      <c r="E613" s="62"/>
      <c r="F613" s="62"/>
    </row>
    <row r="614" spans="4:6" s="34" customFormat="1">
      <c r="D614" s="62"/>
      <c r="E614" s="62"/>
      <c r="F614" s="62"/>
    </row>
    <row r="615" spans="4:6" s="34" customFormat="1">
      <c r="D615" s="62"/>
      <c r="E615" s="62"/>
      <c r="F615" s="62"/>
    </row>
    <row r="616" spans="4:6" s="34" customFormat="1">
      <c r="D616" s="62"/>
      <c r="E616" s="62"/>
      <c r="F616" s="62"/>
    </row>
    <row r="617" spans="4:6" s="34" customFormat="1">
      <c r="D617" s="62"/>
      <c r="E617" s="62"/>
      <c r="F617" s="62"/>
    </row>
    <row r="618" spans="4:6" s="34" customFormat="1">
      <c r="D618" s="62"/>
      <c r="E618" s="62"/>
      <c r="F618" s="62"/>
    </row>
    <row r="619" spans="4:6" s="34" customFormat="1">
      <c r="D619" s="62"/>
      <c r="E619" s="62"/>
      <c r="F619" s="62"/>
    </row>
    <row r="620" spans="4:6" s="34" customFormat="1">
      <c r="D620" s="62"/>
      <c r="E620" s="62"/>
      <c r="F620" s="62"/>
    </row>
    <row r="621" spans="4:6" s="34" customFormat="1">
      <c r="D621" s="62"/>
      <c r="E621" s="62"/>
      <c r="F621" s="62"/>
    </row>
    <row r="622" spans="4:6" s="34" customFormat="1">
      <c r="D622" s="62"/>
      <c r="E622" s="62"/>
      <c r="F622" s="62"/>
    </row>
    <row r="623" spans="4:6" s="34" customFormat="1">
      <c r="D623" s="62"/>
      <c r="E623" s="62"/>
      <c r="F623" s="62"/>
    </row>
    <row r="624" spans="4:6" s="34" customFormat="1">
      <c r="D624" s="62"/>
      <c r="E624" s="62"/>
      <c r="F624" s="62"/>
    </row>
    <row r="625" spans="4:6" s="34" customFormat="1">
      <c r="D625" s="62"/>
      <c r="E625" s="62"/>
      <c r="F625" s="62"/>
    </row>
    <row r="626" spans="4:6" s="34" customFormat="1">
      <c r="D626" s="62"/>
      <c r="E626" s="62"/>
      <c r="F626" s="62"/>
    </row>
    <row r="627" spans="4:6" s="34" customFormat="1">
      <c r="D627" s="62"/>
      <c r="E627" s="62"/>
      <c r="F627" s="62"/>
    </row>
    <row r="628" spans="4:6" s="34" customFormat="1">
      <c r="D628" s="62"/>
      <c r="E628" s="62"/>
      <c r="F628" s="62"/>
    </row>
    <row r="629" spans="4:6" s="34" customFormat="1">
      <c r="D629" s="62"/>
      <c r="E629" s="62"/>
      <c r="F629" s="62"/>
    </row>
    <row r="630" spans="4:6" s="34" customFormat="1">
      <c r="D630" s="62"/>
      <c r="E630" s="62"/>
      <c r="F630" s="62"/>
    </row>
    <row r="631" spans="4:6" s="34" customFormat="1">
      <c r="D631" s="62"/>
      <c r="E631" s="62"/>
      <c r="F631" s="62"/>
    </row>
    <row r="632" spans="4:6" s="34" customFormat="1">
      <c r="D632" s="62"/>
      <c r="E632" s="62"/>
      <c r="F632" s="62"/>
    </row>
    <row r="633" spans="4:6" s="34" customFormat="1">
      <c r="D633" s="62"/>
      <c r="E633" s="62"/>
      <c r="F633" s="62"/>
    </row>
    <row r="634" spans="4:6" s="34" customFormat="1">
      <c r="D634" s="62"/>
      <c r="E634" s="62"/>
      <c r="F634" s="62"/>
    </row>
    <row r="635" spans="4:6" s="34" customFormat="1">
      <c r="D635" s="62"/>
      <c r="E635" s="62"/>
      <c r="F635" s="62"/>
    </row>
    <row r="636" spans="4:6" s="34" customFormat="1">
      <c r="D636" s="62"/>
      <c r="E636" s="62"/>
      <c r="F636" s="62"/>
    </row>
    <row r="637" spans="4:6" s="34" customFormat="1">
      <c r="D637" s="62"/>
      <c r="E637" s="62"/>
      <c r="F637" s="62"/>
    </row>
    <row r="638" spans="4:6" s="34" customFormat="1">
      <c r="D638" s="62"/>
      <c r="E638" s="62"/>
      <c r="F638" s="62"/>
    </row>
    <row r="639" spans="4:6" s="34" customFormat="1">
      <c r="D639" s="62"/>
      <c r="E639" s="62"/>
      <c r="F639" s="62"/>
    </row>
    <row r="640" spans="4:6" s="34" customFormat="1">
      <c r="D640" s="62"/>
      <c r="E640" s="62"/>
      <c r="F640" s="62"/>
    </row>
    <row r="641" spans="4:6" s="34" customFormat="1">
      <c r="D641" s="62"/>
      <c r="E641" s="62"/>
      <c r="F641" s="62"/>
    </row>
    <row r="642" spans="4:6" s="34" customFormat="1">
      <c r="D642" s="62"/>
      <c r="E642" s="62"/>
      <c r="F642" s="62"/>
    </row>
    <row r="643" spans="4:6" s="34" customFormat="1">
      <c r="D643" s="62"/>
      <c r="E643" s="62"/>
      <c r="F643" s="62"/>
    </row>
    <row r="644" spans="4:6" s="34" customFormat="1">
      <c r="D644" s="62"/>
      <c r="E644" s="62"/>
      <c r="F644" s="62"/>
    </row>
    <row r="645" spans="4:6" s="34" customFormat="1">
      <c r="D645" s="62"/>
      <c r="E645" s="62"/>
      <c r="F645" s="62"/>
    </row>
    <row r="646" spans="4:6" s="34" customFormat="1">
      <c r="D646" s="62"/>
      <c r="E646" s="62"/>
      <c r="F646" s="62"/>
    </row>
    <row r="647" spans="4:6" s="34" customFormat="1">
      <c r="D647" s="62"/>
      <c r="E647" s="62"/>
      <c r="F647" s="62"/>
    </row>
    <row r="648" spans="4:6" s="34" customFormat="1">
      <c r="D648" s="62"/>
      <c r="E648" s="62"/>
      <c r="F648" s="62"/>
    </row>
    <row r="649" spans="4:6" s="34" customFormat="1">
      <c r="D649" s="62"/>
      <c r="E649" s="62"/>
      <c r="F649" s="62"/>
    </row>
    <row r="650" spans="4:6" s="34" customFormat="1">
      <c r="D650" s="62"/>
      <c r="E650" s="62"/>
      <c r="F650" s="62"/>
    </row>
    <row r="651" spans="4:6" s="34" customFormat="1">
      <c r="D651" s="62"/>
      <c r="E651" s="62"/>
      <c r="F651" s="62"/>
    </row>
    <row r="652" spans="4:6" s="34" customFormat="1">
      <c r="D652" s="62"/>
      <c r="E652" s="62"/>
      <c r="F652" s="62"/>
    </row>
    <row r="653" spans="4:6" s="34" customFormat="1">
      <c r="D653" s="62"/>
      <c r="E653" s="62"/>
      <c r="F653" s="62"/>
    </row>
    <row r="654" spans="4:6" s="34" customFormat="1">
      <c r="D654" s="62"/>
      <c r="E654" s="62"/>
      <c r="F654" s="62"/>
    </row>
    <row r="655" spans="4:6" s="34" customFormat="1">
      <c r="D655" s="62"/>
      <c r="E655" s="62"/>
      <c r="F655" s="62"/>
    </row>
    <row r="656" spans="4:6" s="34" customFormat="1">
      <c r="D656" s="62"/>
      <c r="E656" s="62"/>
      <c r="F656" s="62"/>
    </row>
    <row r="657" spans="4:6" s="34" customFormat="1">
      <c r="D657" s="62"/>
      <c r="E657" s="62"/>
      <c r="F657" s="62"/>
    </row>
    <row r="658" spans="4:6" s="34" customFormat="1">
      <c r="D658" s="62"/>
      <c r="E658" s="62"/>
      <c r="F658" s="62"/>
    </row>
    <row r="659" spans="4:6" s="34" customFormat="1">
      <c r="D659" s="62"/>
      <c r="E659" s="62"/>
      <c r="F659" s="62"/>
    </row>
    <row r="660" spans="4:6" s="34" customFormat="1">
      <c r="D660" s="62"/>
      <c r="E660" s="62"/>
      <c r="F660" s="62"/>
    </row>
    <row r="661" spans="4:6" s="34" customFormat="1">
      <c r="D661" s="62"/>
      <c r="E661" s="62"/>
      <c r="F661" s="62"/>
    </row>
    <row r="662" spans="4:6" s="34" customFormat="1">
      <c r="D662" s="62"/>
      <c r="E662" s="62"/>
      <c r="F662" s="62"/>
    </row>
    <row r="663" spans="4:6" s="34" customFormat="1">
      <c r="D663" s="62"/>
      <c r="E663" s="62"/>
      <c r="F663" s="62"/>
    </row>
    <row r="664" spans="4:6" s="34" customFormat="1">
      <c r="D664" s="62"/>
      <c r="E664" s="62"/>
      <c r="F664" s="62"/>
    </row>
    <row r="665" spans="4:6" s="34" customFormat="1">
      <c r="D665" s="62"/>
      <c r="E665" s="62"/>
      <c r="F665" s="62"/>
    </row>
    <row r="666" spans="4:6" s="34" customFormat="1">
      <c r="D666" s="62"/>
      <c r="E666" s="62"/>
      <c r="F666" s="62"/>
    </row>
    <row r="667" spans="4:6" s="34" customFormat="1">
      <c r="D667" s="62"/>
      <c r="E667" s="62"/>
      <c r="F667" s="62"/>
    </row>
    <row r="668" spans="4:6" s="34" customFormat="1">
      <c r="D668" s="62"/>
      <c r="E668" s="62"/>
      <c r="F668" s="62"/>
    </row>
    <row r="669" spans="4:6" s="34" customFormat="1">
      <c r="D669" s="62"/>
      <c r="E669" s="62"/>
      <c r="F669" s="62"/>
    </row>
    <row r="670" spans="4:6" s="34" customFormat="1">
      <c r="D670" s="62"/>
      <c r="E670" s="62"/>
      <c r="F670" s="62"/>
    </row>
    <row r="671" spans="4:6" s="34" customFormat="1">
      <c r="D671" s="62"/>
      <c r="E671" s="62"/>
      <c r="F671" s="62"/>
    </row>
    <row r="672" spans="4:6" s="34" customFormat="1">
      <c r="D672" s="62"/>
      <c r="E672" s="62"/>
      <c r="F672" s="62"/>
    </row>
    <row r="673" spans="4:6" s="34" customFormat="1">
      <c r="D673" s="62"/>
      <c r="E673" s="62"/>
      <c r="F673" s="62"/>
    </row>
    <row r="674" spans="4:6" s="34" customFormat="1">
      <c r="D674" s="62"/>
      <c r="E674" s="62"/>
      <c r="F674" s="62"/>
    </row>
    <row r="675" spans="4:6" s="34" customFormat="1">
      <c r="D675" s="62"/>
      <c r="E675" s="62"/>
      <c r="F675" s="62"/>
    </row>
    <row r="676" spans="4:6" s="34" customFormat="1">
      <c r="D676" s="62"/>
      <c r="E676" s="62"/>
      <c r="F676" s="62"/>
    </row>
    <row r="677" spans="4:6" s="34" customFormat="1">
      <c r="D677" s="62"/>
      <c r="E677" s="62"/>
      <c r="F677" s="62"/>
    </row>
    <row r="678" spans="4:6" s="34" customFormat="1">
      <c r="D678" s="62"/>
      <c r="E678" s="62"/>
      <c r="F678" s="62"/>
    </row>
    <row r="679" spans="4:6" s="34" customFormat="1">
      <c r="D679" s="62"/>
      <c r="E679" s="62"/>
      <c r="F679" s="62"/>
    </row>
    <row r="680" spans="4:6" s="34" customFormat="1">
      <c r="D680" s="62"/>
      <c r="E680" s="62"/>
      <c r="F680" s="62"/>
    </row>
    <row r="681" spans="4:6" s="34" customFormat="1">
      <c r="D681" s="62"/>
      <c r="E681" s="62"/>
      <c r="F681" s="62"/>
    </row>
    <row r="682" spans="4:6" s="34" customFormat="1">
      <c r="D682" s="62"/>
      <c r="E682" s="62"/>
      <c r="F682" s="62"/>
    </row>
    <row r="683" spans="4:6" s="34" customFormat="1">
      <c r="D683" s="62"/>
      <c r="E683" s="62"/>
      <c r="F683" s="62"/>
    </row>
    <row r="684" spans="4:6" s="34" customFormat="1">
      <c r="D684" s="62"/>
      <c r="E684" s="62"/>
      <c r="F684" s="62"/>
    </row>
    <row r="685" spans="4:6" s="34" customFormat="1">
      <c r="D685" s="62"/>
      <c r="E685" s="62"/>
      <c r="F685" s="62"/>
    </row>
    <row r="686" spans="4:6" s="34" customFormat="1">
      <c r="D686" s="62"/>
      <c r="E686" s="62"/>
      <c r="F686" s="62"/>
    </row>
    <row r="687" spans="4:6" s="34" customFormat="1">
      <c r="D687" s="62"/>
      <c r="E687" s="62"/>
      <c r="F687" s="62"/>
    </row>
    <row r="688" spans="4:6" s="34" customFormat="1">
      <c r="D688" s="62"/>
      <c r="E688" s="62"/>
      <c r="F688" s="62"/>
    </row>
    <row r="689" spans="4:6" s="34" customFormat="1">
      <c r="D689" s="62"/>
      <c r="E689" s="62"/>
      <c r="F689" s="62"/>
    </row>
    <row r="690" spans="4:6" s="34" customFormat="1">
      <c r="D690" s="62"/>
      <c r="E690" s="62"/>
      <c r="F690" s="62"/>
    </row>
    <row r="691" spans="4:6" s="34" customFormat="1">
      <c r="D691" s="62"/>
      <c r="E691" s="62"/>
      <c r="F691" s="62"/>
    </row>
    <row r="692" spans="4:6" s="34" customFormat="1">
      <c r="D692" s="62"/>
      <c r="E692" s="62"/>
      <c r="F692" s="62"/>
    </row>
    <row r="693" spans="4:6" s="34" customFormat="1">
      <c r="D693" s="62"/>
      <c r="E693" s="62"/>
      <c r="F693" s="62"/>
    </row>
    <row r="694" spans="4:6" s="34" customFormat="1">
      <c r="D694" s="62"/>
      <c r="E694" s="62"/>
      <c r="F694" s="62"/>
    </row>
    <row r="695" spans="4:6" s="34" customFormat="1">
      <c r="D695" s="62"/>
      <c r="E695" s="62"/>
      <c r="F695" s="62"/>
    </row>
    <row r="696" spans="4:6" s="34" customFormat="1">
      <c r="D696" s="62"/>
      <c r="E696" s="62"/>
      <c r="F696" s="62"/>
    </row>
    <row r="697" spans="4:6" s="34" customFormat="1">
      <c r="D697" s="62"/>
      <c r="E697" s="62"/>
      <c r="F697" s="62"/>
    </row>
    <row r="698" spans="4:6" s="34" customFormat="1">
      <c r="D698" s="62"/>
      <c r="E698" s="62"/>
      <c r="F698" s="62"/>
    </row>
    <row r="699" spans="4:6" s="34" customFormat="1">
      <c r="D699" s="62"/>
      <c r="E699" s="62"/>
      <c r="F699" s="62"/>
    </row>
    <row r="700" spans="4:6" s="34" customFormat="1">
      <c r="D700" s="62"/>
      <c r="E700" s="62"/>
      <c r="F700" s="62"/>
    </row>
    <row r="701" spans="4:6" s="34" customFormat="1">
      <c r="D701" s="62"/>
      <c r="E701" s="62"/>
      <c r="F701" s="62"/>
    </row>
    <row r="702" spans="4:6" s="34" customFormat="1">
      <c r="D702" s="62"/>
      <c r="E702" s="62"/>
      <c r="F702" s="62"/>
    </row>
    <row r="703" spans="4:6" s="34" customFormat="1">
      <c r="D703" s="62"/>
      <c r="E703" s="62"/>
      <c r="F703" s="62"/>
    </row>
    <row r="704" spans="4:6" s="34" customFormat="1">
      <c r="D704" s="62"/>
      <c r="E704" s="62"/>
      <c r="F704" s="62"/>
    </row>
    <row r="705" spans="4:6" s="34" customFormat="1">
      <c r="D705" s="62"/>
      <c r="E705" s="62"/>
      <c r="F705" s="62"/>
    </row>
    <row r="706" spans="4:6" s="34" customFormat="1">
      <c r="D706" s="62"/>
      <c r="E706" s="62"/>
      <c r="F706" s="62"/>
    </row>
    <row r="707" spans="4:6" s="34" customFormat="1">
      <c r="D707" s="62"/>
      <c r="E707" s="62"/>
      <c r="F707" s="62"/>
    </row>
    <row r="708" spans="4:6" s="34" customFormat="1">
      <c r="D708" s="62"/>
      <c r="E708" s="62"/>
      <c r="F708" s="62"/>
    </row>
    <row r="709" spans="4:6" s="34" customFormat="1">
      <c r="D709" s="62"/>
      <c r="E709" s="62"/>
      <c r="F709" s="62"/>
    </row>
    <row r="710" spans="4:6" s="34" customFormat="1">
      <c r="D710" s="62"/>
      <c r="E710" s="62"/>
      <c r="F710" s="62"/>
    </row>
    <row r="711" spans="4:6" s="34" customFormat="1">
      <c r="D711" s="62"/>
      <c r="E711" s="62"/>
      <c r="F711" s="62"/>
    </row>
    <row r="712" spans="4:6" s="34" customFormat="1">
      <c r="D712" s="62"/>
      <c r="E712" s="62"/>
      <c r="F712" s="62"/>
    </row>
    <row r="713" spans="4:6" s="34" customFormat="1">
      <c r="D713" s="62"/>
      <c r="E713" s="62"/>
      <c r="F713" s="62"/>
    </row>
    <row r="714" spans="4:6" s="34" customFormat="1">
      <c r="D714" s="62"/>
      <c r="E714" s="62"/>
      <c r="F714" s="62"/>
    </row>
    <row r="715" spans="4:6" s="34" customFormat="1">
      <c r="D715" s="62"/>
      <c r="E715" s="62"/>
      <c r="F715" s="62"/>
    </row>
    <row r="716" spans="4:6" s="34" customFormat="1">
      <c r="D716" s="62"/>
      <c r="E716" s="62"/>
      <c r="F716" s="62"/>
    </row>
    <row r="717" spans="4:6" s="34" customFormat="1">
      <c r="D717" s="62"/>
      <c r="E717" s="62"/>
      <c r="F717" s="62"/>
    </row>
    <row r="718" spans="4:6" s="34" customFormat="1">
      <c r="D718" s="62"/>
      <c r="E718" s="62"/>
      <c r="F718" s="62"/>
    </row>
    <row r="719" spans="4:6" s="34" customFormat="1">
      <c r="D719" s="62"/>
      <c r="E719" s="62"/>
      <c r="F719" s="62"/>
    </row>
    <row r="720" spans="4:6" s="34" customFormat="1">
      <c r="D720" s="62"/>
      <c r="E720" s="62"/>
      <c r="F720" s="62"/>
    </row>
    <row r="721" spans="4:6" s="34" customFormat="1">
      <c r="D721" s="62"/>
      <c r="E721" s="62"/>
      <c r="F721" s="62"/>
    </row>
    <row r="722" spans="4:6" s="34" customFormat="1">
      <c r="D722" s="62"/>
      <c r="E722" s="62"/>
      <c r="F722" s="62"/>
    </row>
    <row r="723" spans="4:6" s="34" customFormat="1">
      <c r="D723" s="62"/>
      <c r="E723" s="62"/>
      <c r="F723" s="62"/>
    </row>
    <row r="724" spans="4:6" s="34" customFormat="1">
      <c r="D724" s="62"/>
      <c r="E724" s="62"/>
      <c r="F724" s="62"/>
    </row>
    <row r="725" spans="4:6" s="34" customFormat="1">
      <c r="D725" s="62"/>
      <c r="E725" s="62"/>
      <c r="F725" s="62"/>
    </row>
    <row r="726" spans="4:6" s="34" customFormat="1">
      <c r="D726" s="62"/>
      <c r="E726" s="62"/>
      <c r="F726" s="62"/>
    </row>
    <row r="727" spans="4:6" s="34" customFormat="1">
      <c r="D727" s="62"/>
      <c r="E727" s="62"/>
      <c r="F727" s="62"/>
    </row>
    <row r="728" spans="4:6" s="34" customFormat="1">
      <c r="D728" s="62"/>
      <c r="E728" s="62"/>
      <c r="F728" s="62"/>
    </row>
    <row r="729" spans="4:6" s="34" customFormat="1">
      <c r="D729" s="62"/>
      <c r="E729" s="62"/>
      <c r="F729" s="62"/>
    </row>
    <row r="730" spans="4:6" s="34" customFormat="1">
      <c r="D730" s="62"/>
      <c r="E730" s="62"/>
      <c r="F730" s="62"/>
    </row>
    <row r="731" spans="4:6" s="34" customFormat="1">
      <c r="D731" s="62"/>
      <c r="E731" s="62"/>
      <c r="F731" s="62"/>
    </row>
    <row r="732" spans="4:6" s="34" customFormat="1">
      <c r="D732" s="62"/>
      <c r="E732" s="62"/>
      <c r="F732" s="62"/>
    </row>
    <row r="733" spans="4:6" s="34" customFormat="1">
      <c r="D733" s="62"/>
      <c r="E733" s="62"/>
      <c r="F733" s="62"/>
    </row>
    <row r="734" spans="4:6" s="34" customFormat="1">
      <c r="D734" s="62"/>
      <c r="E734" s="62"/>
      <c r="F734" s="62"/>
    </row>
    <row r="735" spans="4:6" s="34" customFormat="1">
      <c r="D735" s="62"/>
      <c r="E735" s="62"/>
      <c r="F735" s="62"/>
    </row>
    <row r="736" spans="4:6" s="34" customFormat="1">
      <c r="D736" s="62"/>
      <c r="E736" s="62"/>
      <c r="F736" s="62"/>
    </row>
    <row r="737" spans="4:6" s="34" customFormat="1">
      <c r="D737" s="62"/>
      <c r="E737" s="62"/>
      <c r="F737" s="62"/>
    </row>
    <row r="738" spans="4:6" s="34" customFormat="1">
      <c r="D738" s="62"/>
      <c r="E738" s="62"/>
      <c r="F738" s="62"/>
    </row>
    <row r="739" spans="4:6" s="34" customFormat="1">
      <c r="D739" s="62"/>
      <c r="E739" s="62"/>
      <c r="F739" s="62"/>
    </row>
    <row r="740" spans="4:6" s="34" customFormat="1">
      <c r="D740" s="62"/>
      <c r="E740" s="62"/>
      <c r="F740" s="62"/>
    </row>
    <row r="741" spans="4:6" s="34" customFormat="1">
      <c r="D741" s="62"/>
      <c r="E741" s="62"/>
      <c r="F741" s="62"/>
    </row>
    <row r="742" spans="4:6" s="34" customFormat="1">
      <c r="D742" s="62"/>
      <c r="E742" s="62"/>
      <c r="F742" s="62"/>
    </row>
    <row r="743" spans="4:6" s="34" customFormat="1">
      <c r="D743" s="62"/>
      <c r="E743" s="62"/>
      <c r="F743" s="62"/>
    </row>
    <row r="744" spans="4:6" s="34" customFormat="1">
      <c r="D744" s="62"/>
      <c r="E744" s="62"/>
      <c r="F744" s="62"/>
    </row>
    <row r="745" spans="4:6" s="34" customFormat="1">
      <c r="D745" s="62"/>
      <c r="E745" s="62"/>
      <c r="F745" s="62"/>
    </row>
    <row r="746" spans="4:6" s="34" customFormat="1">
      <c r="D746" s="62"/>
      <c r="E746" s="62"/>
      <c r="F746" s="62"/>
    </row>
    <row r="747" spans="4:6" s="34" customFormat="1">
      <c r="D747" s="62"/>
      <c r="E747" s="62"/>
      <c r="F747" s="62"/>
    </row>
    <row r="748" spans="4:6" s="34" customFormat="1">
      <c r="D748" s="62"/>
      <c r="E748" s="62"/>
      <c r="F748" s="62"/>
    </row>
    <row r="749" spans="4:6" s="34" customFormat="1">
      <c r="D749" s="62"/>
      <c r="E749" s="62"/>
      <c r="F749" s="62"/>
    </row>
    <row r="750" spans="4:6" s="34" customFormat="1">
      <c r="D750" s="62"/>
      <c r="E750" s="62"/>
      <c r="F750" s="62"/>
    </row>
    <row r="751" spans="4:6" s="34" customFormat="1">
      <c r="D751" s="62"/>
      <c r="E751" s="62"/>
      <c r="F751" s="62"/>
    </row>
    <row r="752" spans="4:6" s="34" customFormat="1">
      <c r="D752" s="62"/>
      <c r="E752" s="62"/>
      <c r="F752" s="62"/>
    </row>
    <row r="753" spans="4:6" s="34" customFormat="1">
      <c r="D753" s="62"/>
      <c r="E753" s="62"/>
      <c r="F753" s="62"/>
    </row>
    <row r="754" spans="4:6" s="34" customFormat="1">
      <c r="D754" s="62"/>
      <c r="E754" s="62"/>
      <c r="F754" s="62"/>
    </row>
    <row r="755" spans="4:6" s="34" customFormat="1">
      <c r="D755" s="62"/>
      <c r="E755" s="62"/>
      <c r="F755" s="62"/>
    </row>
    <row r="756" spans="4:6" s="34" customFormat="1">
      <c r="D756" s="62"/>
      <c r="E756" s="62"/>
      <c r="F756" s="62"/>
    </row>
    <row r="757" spans="4:6" s="34" customFormat="1">
      <c r="D757" s="62"/>
      <c r="E757" s="62"/>
      <c r="F757" s="62"/>
    </row>
    <row r="758" spans="4:6" s="34" customFormat="1">
      <c r="D758" s="62"/>
      <c r="E758" s="62"/>
      <c r="F758" s="62"/>
    </row>
    <row r="759" spans="4:6" s="34" customFormat="1">
      <c r="D759" s="62"/>
      <c r="E759" s="62"/>
      <c r="F759" s="62"/>
    </row>
    <row r="760" spans="4:6" s="34" customFormat="1">
      <c r="D760" s="62"/>
      <c r="E760" s="62"/>
      <c r="F760" s="62"/>
    </row>
    <row r="761" spans="4:6" s="34" customFormat="1">
      <c r="D761" s="62"/>
      <c r="E761" s="62"/>
      <c r="F761" s="62"/>
    </row>
    <row r="762" spans="4:6" s="34" customFormat="1">
      <c r="D762" s="62"/>
      <c r="E762" s="62"/>
      <c r="F762" s="62"/>
    </row>
    <row r="763" spans="4:6" s="34" customFormat="1">
      <c r="D763" s="62"/>
      <c r="E763" s="62"/>
      <c r="F763" s="62"/>
    </row>
    <row r="764" spans="4:6" s="34" customFormat="1">
      <c r="D764" s="62"/>
      <c r="E764" s="62"/>
      <c r="F764" s="62"/>
    </row>
    <row r="765" spans="4:6" s="34" customFormat="1">
      <c r="D765" s="62"/>
      <c r="E765" s="62"/>
      <c r="F765" s="62"/>
    </row>
    <row r="766" spans="4:6" s="34" customFormat="1">
      <c r="D766" s="62"/>
      <c r="E766" s="62"/>
      <c r="F766" s="62"/>
    </row>
    <row r="767" spans="4:6" s="34" customFormat="1">
      <c r="D767" s="62"/>
      <c r="E767" s="62"/>
      <c r="F767" s="62"/>
    </row>
    <row r="768" spans="4:6" s="34" customFormat="1">
      <c r="D768" s="62"/>
      <c r="E768" s="62"/>
      <c r="F768" s="62"/>
    </row>
    <row r="769" spans="4:6" s="34" customFormat="1">
      <c r="D769" s="62"/>
      <c r="E769" s="62"/>
      <c r="F769" s="62"/>
    </row>
    <row r="770" spans="4:6" s="34" customFormat="1">
      <c r="D770" s="62"/>
      <c r="E770" s="62"/>
      <c r="F770" s="62"/>
    </row>
    <row r="771" spans="4:6" s="34" customFormat="1">
      <c r="D771" s="62"/>
      <c r="E771" s="62"/>
      <c r="F771" s="62"/>
    </row>
    <row r="772" spans="4:6" s="34" customFormat="1">
      <c r="D772" s="62"/>
      <c r="E772" s="62"/>
      <c r="F772" s="62"/>
    </row>
    <row r="773" spans="4:6" s="34" customFormat="1">
      <c r="D773" s="62"/>
      <c r="E773" s="62"/>
      <c r="F773" s="62"/>
    </row>
    <row r="774" spans="4:6" s="34" customFormat="1">
      <c r="D774" s="62"/>
      <c r="E774" s="62"/>
      <c r="F774" s="62"/>
    </row>
    <row r="775" spans="4:6" s="34" customFormat="1">
      <c r="D775" s="62"/>
      <c r="E775" s="62"/>
      <c r="F775" s="62"/>
    </row>
    <row r="776" spans="4:6" s="34" customFormat="1">
      <c r="D776" s="62"/>
      <c r="E776" s="62"/>
      <c r="F776" s="62"/>
    </row>
    <row r="777" spans="4:6" s="34" customFormat="1">
      <c r="D777" s="62"/>
      <c r="E777" s="62"/>
      <c r="F777" s="62"/>
    </row>
    <row r="778" spans="4:6" s="34" customFormat="1">
      <c r="D778" s="62"/>
      <c r="E778" s="62"/>
      <c r="F778" s="62"/>
    </row>
    <row r="779" spans="4:6" s="34" customFormat="1">
      <c r="D779" s="62"/>
      <c r="E779" s="62"/>
      <c r="F779" s="62"/>
    </row>
    <row r="780" spans="4:6" s="34" customFormat="1">
      <c r="D780" s="62"/>
      <c r="E780" s="62"/>
      <c r="F780" s="62"/>
    </row>
    <row r="781" spans="4:6" s="34" customFormat="1">
      <c r="D781" s="62"/>
      <c r="E781" s="62"/>
      <c r="F781" s="62"/>
    </row>
    <row r="782" spans="4:6" s="34" customFormat="1">
      <c r="D782" s="62"/>
      <c r="E782" s="62"/>
      <c r="F782" s="62"/>
    </row>
    <row r="783" spans="4:6" s="34" customFormat="1">
      <c r="D783" s="62"/>
      <c r="E783" s="62"/>
      <c r="F783" s="62"/>
    </row>
    <row r="784" spans="4:6" s="34" customFormat="1">
      <c r="D784" s="62"/>
      <c r="E784" s="62"/>
      <c r="F784" s="62"/>
    </row>
    <row r="785" spans="4:6" s="34" customFormat="1">
      <c r="D785" s="62"/>
      <c r="E785" s="62"/>
      <c r="F785" s="62"/>
    </row>
    <row r="786" spans="4:6" s="34" customFormat="1">
      <c r="D786" s="62"/>
      <c r="E786" s="62"/>
      <c r="F786" s="62"/>
    </row>
    <row r="787" spans="4:6" s="34" customFormat="1">
      <c r="D787" s="62"/>
      <c r="E787" s="62"/>
      <c r="F787" s="62"/>
    </row>
    <row r="788" spans="4:6" s="34" customFormat="1">
      <c r="D788" s="62"/>
      <c r="E788" s="62"/>
      <c r="F788" s="62"/>
    </row>
    <row r="789" spans="4:6" s="34" customFormat="1">
      <c r="D789" s="62"/>
      <c r="E789" s="62"/>
      <c r="F789" s="62"/>
    </row>
    <row r="790" spans="4:6" s="34" customFormat="1">
      <c r="D790" s="62"/>
      <c r="E790" s="62"/>
      <c r="F790" s="62"/>
    </row>
    <row r="791" spans="4:6" s="34" customFormat="1">
      <c r="D791" s="62"/>
      <c r="E791" s="62"/>
      <c r="F791" s="62"/>
    </row>
    <row r="792" spans="4:6" s="34" customFormat="1">
      <c r="D792" s="62"/>
      <c r="E792" s="62"/>
      <c r="F792" s="62"/>
    </row>
    <row r="793" spans="4:6" s="34" customFormat="1">
      <c r="D793" s="62"/>
      <c r="E793" s="62"/>
      <c r="F793" s="62"/>
    </row>
    <row r="794" spans="4:6" s="34" customFormat="1">
      <c r="D794" s="62"/>
      <c r="E794" s="62"/>
      <c r="F794" s="62"/>
    </row>
    <row r="795" spans="4:6" s="34" customFormat="1">
      <c r="D795" s="62"/>
      <c r="E795" s="62"/>
      <c r="F795" s="62"/>
    </row>
    <row r="796" spans="4:6" s="34" customFormat="1">
      <c r="D796" s="62"/>
      <c r="E796" s="62"/>
      <c r="F796" s="62"/>
    </row>
    <row r="797" spans="4:6" s="34" customFormat="1">
      <c r="D797" s="62"/>
      <c r="E797" s="62"/>
      <c r="F797" s="62"/>
    </row>
    <row r="798" spans="4:6" s="34" customFormat="1">
      <c r="D798" s="62"/>
      <c r="E798" s="62"/>
      <c r="F798" s="62"/>
    </row>
    <row r="799" spans="4:6" s="34" customFormat="1">
      <c r="D799" s="62"/>
      <c r="E799" s="62"/>
      <c r="F799" s="62"/>
    </row>
    <row r="800" spans="4:6" s="34" customFormat="1">
      <c r="D800" s="62"/>
      <c r="E800" s="62"/>
      <c r="F800" s="62"/>
    </row>
    <row r="801" spans="4:6" s="34" customFormat="1">
      <c r="D801" s="62"/>
      <c r="E801" s="62"/>
      <c r="F801" s="62"/>
    </row>
    <row r="802" spans="4:6" s="34" customFormat="1">
      <c r="D802" s="62"/>
      <c r="E802" s="62"/>
      <c r="F802" s="62"/>
    </row>
    <row r="803" spans="4:6" s="34" customFormat="1">
      <c r="D803" s="62"/>
      <c r="E803" s="62"/>
      <c r="F803" s="62"/>
    </row>
    <row r="804" spans="4:6" s="34" customFormat="1">
      <c r="D804" s="62"/>
      <c r="E804" s="62"/>
      <c r="F804" s="62"/>
    </row>
    <row r="805" spans="4:6" s="34" customFormat="1">
      <c r="D805" s="62"/>
      <c r="E805" s="62"/>
      <c r="F805" s="62"/>
    </row>
    <row r="806" spans="4:6" s="34" customFormat="1">
      <c r="D806" s="62"/>
      <c r="E806" s="62"/>
      <c r="F806" s="62"/>
    </row>
    <row r="807" spans="4:6" s="34" customFormat="1">
      <c r="D807" s="62"/>
      <c r="E807" s="62"/>
      <c r="F807" s="62"/>
    </row>
    <row r="808" spans="4:6" s="34" customFormat="1">
      <c r="D808" s="62"/>
      <c r="E808" s="62"/>
      <c r="F808" s="62"/>
    </row>
    <row r="809" spans="4:6" s="34" customFormat="1">
      <c r="D809" s="62"/>
      <c r="E809" s="62"/>
      <c r="F809" s="62"/>
    </row>
    <row r="810" spans="4:6" s="34" customFormat="1">
      <c r="D810" s="62"/>
      <c r="E810" s="62"/>
      <c r="F810" s="62"/>
    </row>
    <row r="811" spans="4:6" s="34" customFormat="1">
      <c r="D811" s="62"/>
      <c r="E811" s="62"/>
      <c r="F811" s="62"/>
    </row>
    <row r="812" spans="4:6" s="34" customFormat="1">
      <c r="D812" s="62"/>
      <c r="E812" s="62"/>
      <c r="F812" s="62"/>
    </row>
    <row r="813" spans="4:6" s="34" customFormat="1">
      <c r="D813" s="62"/>
      <c r="E813" s="62"/>
      <c r="F813" s="62"/>
    </row>
    <row r="814" spans="4:6" s="34" customFormat="1">
      <c r="D814" s="62"/>
      <c r="E814" s="62"/>
      <c r="F814" s="62"/>
    </row>
    <row r="815" spans="4:6" s="34" customFormat="1">
      <c r="D815" s="62"/>
      <c r="E815" s="62"/>
      <c r="F815" s="62"/>
    </row>
    <row r="816" spans="4:6" s="34" customFormat="1">
      <c r="D816" s="62"/>
      <c r="E816" s="62"/>
      <c r="F816" s="62"/>
    </row>
    <row r="817" spans="4:6" s="34" customFormat="1">
      <c r="D817" s="62"/>
      <c r="E817" s="62"/>
      <c r="F817" s="62"/>
    </row>
    <row r="818" spans="4:6" s="34" customFormat="1">
      <c r="D818" s="62"/>
      <c r="E818" s="62"/>
      <c r="F818" s="62"/>
    </row>
    <row r="819" spans="4:6" s="34" customFormat="1">
      <c r="D819" s="62"/>
      <c r="E819" s="62"/>
      <c r="F819" s="62"/>
    </row>
    <row r="820" spans="4:6" s="34" customFormat="1">
      <c r="D820" s="62"/>
      <c r="E820" s="62"/>
      <c r="F820" s="62"/>
    </row>
    <row r="821" spans="4:6" s="34" customFormat="1">
      <c r="D821" s="62"/>
      <c r="E821" s="62"/>
      <c r="F821" s="62"/>
    </row>
    <row r="822" spans="4:6" s="34" customFormat="1">
      <c r="D822" s="62"/>
      <c r="E822" s="62"/>
      <c r="F822" s="62"/>
    </row>
    <row r="823" spans="4:6" s="34" customFormat="1">
      <c r="D823" s="62"/>
      <c r="E823" s="62"/>
      <c r="F823" s="62"/>
    </row>
    <row r="824" spans="4:6" s="34" customFormat="1">
      <c r="D824" s="62"/>
      <c r="E824" s="62"/>
      <c r="F824" s="62"/>
    </row>
    <row r="825" spans="4:6" s="34" customFormat="1">
      <c r="D825" s="62"/>
      <c r="E825" s="62"/>
      <c r="F825" s="62"/>
    </row>
    <row r="826" spans="4:6" s="34" customFormat="1">
      <c r="D826" s="62"/>
      <c r="E826" s="62"/>
      <c r="F826" s="62"/>
    </row>
    <row r="827" spans="4:6" s="34" customFormat="1">
      <c r="D827" s="62"/>
      <c r="E827" s="62"/>
      <c r="F827" s="62"/>
    </row>
    <row r="828" spans="4:6" s="34" customFormat="1">
      <c r="D828" s="62"/>
      <c r="E828" s="62"/>
      <c r="F828" s="62"/>
    </row>
    <row r="829" spans="4:6" s="34" customFormat="1">
      <c r="D829" s="62"/>
      <c r="E829" s="62"/>
      <c r="F829" s="62"/>
    </row>
    <row r="830" spans="4:6" s="34" customFormat="1">
      <c r="D830" s="62"/>
      <c r="E830" s="62"/>
      <c r="F830" s="62"/>
    </row>
    <row r="831" spans="4:6" s="34" customFormat="1">
      <c r="D831" s="62"/>
      <c r="E831" s="62"/>
      <c r="F831" s="62"/>
    </row>
    <row r="832" spans="4:6" s="34" customFormat="1">
      <c r="D832" s="62"/>
      <c r="E832" s="62"/>
      <c r="F832" s="62"/>
    </row>
    <row r="833" spans="4:6" s="34" customFormat="1">
      <c r="D833" s="62"/>
      <c r="E833" s="62"/>
      <c r="F833" s="62"/>
    </row>
    <row r="834" spans="4:6" s="34" customFormat="1">
      <c r="D834" s="62"/>
      <c r="E834" s="62"/>
      <c r="F834" s="62"/>
    </row>
    <row r="835" spans="4:6" s="34" customFormat="1">
      <c r="D835" s="62"/>
      <c r="E835" s="62"/>
      <c r="F835" s="62"/>
    </row>
    <row r="836" spans="4:6" s="34" customFormat="1">
      <c r="D836" s="62"/>
      <c r="E836" s="62"/>
      <c r="F836" s="62"/>
    </row>
    <row r="837" spans="4:6" s="34" customFormat="1">
      <c r="D837" s="62"/>
      <c r="E837" s="62"/>
      <c r="F837" s="62"/>
    </row>
    <row r="838" spans="4:6" s="34" customFormat="1">
      <c r="D838" s="62"/>
      <c r="E838" s="62"/>
      <c r="F838" s="62"/>
    </row>
    <row r="839" spans="4:6" s="34" customFormat="1">
      <c r="D839" s="62"/>
      <c r="E839" s="62"/>
      <c r="F839" s="62"/>
    </row>
    <row r="840" spans="4:6" s="34" customFormat="1">
      <c r="D840" s="62"/>
      <c r="E840" s="62"/>
      <c r="F840" s="62"/>
    </row>
    <row r="841" spans="4:6" s="34" customFormat="1">
      <c r="D841" s="62"/>
      <c r="E841" s="62"/>
      <c r="F841" s="62"/>
    </row>
    <row r="842" spans="4:6" s="34" customFormat="1">
      <c r="D842" s="62"/>
      <c r="E842" s="62"/>
      <c r="F842" s="62"/>
    </row>
    <row r="843" spans="4:6" s="34" customFormat="1">
      <c r="D843" s="62"/>
      <c r="E843" s="62"/>
      <c r="F843" s="62"/>
    </row>
    <row r="844" spans="4:6" s="34" customFormat="1">
      <c r="D844" s="62"/>
      <c r="E844" s="62"/>
      <c r="F844" s="62"/>
    </row>
    <row r="845" spans="4:6" s="34" customFormat="1">
      <c r="D845" s="62"/>
      <c r="E845" s="62"/>
      <c r="F845" s="62"/>
    </row>
    <row r="846" spans="4:6" s="34" customFormat="1">
      <c r="D846" s="62"/>
      <c r="E846" s="62"/>
      <c r="F846" s="62"/>
    </row>
    <row r="847" spans="4:6" s="34" customFormat="1">
      <c r="D847" s="62"/>
      <c r="E847" s="62"/>
      <c r="F847" s="62"/>
    </row>
    <row r="848" spans="4:6" s="34" customFormat="1">
      <c r="D848" s="62"/>
      <c r="E848" s="62"/>
      <c r="F848" s="62"/>
    </row>
    <row r="849" spans="4:6" s="34" customFormat="1">
      <c r="D849" s="62"/>
      <c r="E849" s="62"/>
      <c r="F849" s="62"/>
    </row>
    <row r="850" spans="4:6" s="34" customFormat="1">
      <c r="D850" s="62"/>
      <c r="E850" s="62"/>
      <c r="F850" s="62"/>
    </row>
    <row r="851" spans="4:6" s="34" customFormat="1">
      <c r="D851" s="62"/>
      <c r="E851" s="62"/>
      <c r="F851" s="62"/>
    </row>
    <row r="852" spans="4:6" s="34" customFormat="1">
      <c r="D852" s="62"/>
      <c r="E852" s="62"/>
      <c r="F852" s="62"/>
    </row>
    <row r="853" spans="4:6" s="34" customFormat="1">
      <c r="D853" s="62"/>
      <c r="E853" s="62"/>
      <c r="F853" s="62"/>
    </row>
    <row r="854" spans="4:6" s="34" customFormat="1">
      <c r="D854" s="62"/>
      <c r="E854" s="62"/>
      <c r="F854" s="62"/>
    </row>
    <row r="855" spans="4:6" s="34" customFormat="1">
      <c r="D855" s="62"/>
      <c r="E855" s="62"/>
      <c r="F855" s="62"/>
    </row>
    <row r="856" spans="4:6" s="34" customFormat="1">
      <c r="D856" s="62"/>
      <c r="E856" s="62"/>
      <c r="F856" s="62"/>
    </row>
    <row r="857" spans="4:6" s="34" customFormat="1">
      <c r="D857" s="62"/>
      <c r="E857" s="62"/>
      <c r="F857" s="62"/>
    </row>
    <row r="858" spans="4:6" s="34" customFormat="1">
      <c r="D858" s="62"/>
      <c r="E858" s="62"/>
      <c r="F858" s="62"/>
    </row>
    <row r="859" spans="4:6" s="34" customFormat="1">
      <c r="D859" s="62"/>
      <c r="E859" s="62"/>
      <c r="F859" s="62"/>
    </row>
    <row r="860" spans="4:6" s="34" customFormat="1">
      <c r="D860" s="62"/>
      <c r="E860" s="62"/>
      <c r="F860" s="62"/>
    </row>
    <row r="861" spans="4:6" s="34" customFormat="1">
      <c r="D861" s="62"/>
      <c r="E861" s="62"/>
      <c r="F861" s="62"/>
    </row>
    <row r="862" spans="4:6" s="34" customFormat="1">
      <c r="D862" s="62"/>
      <c r="E862" s="62"/>
      <c r="F862" s="62"/>
    </row>
    <row r="863" spans="4:6" s="34" customFormat="1">
      <c r="D863" s="62"/>
      <c r="E863" s="62"/>
      <c r="F863" s="62"/>
    </row>
    <row r="864" spans="4:6" s="34" customFormat="1">
      <c r="D864" s="62"/>
      <c r="E864" s="62"/>
      <c r="F864" s="62"/>
    </row>
    <row r="865" spans="4:6" s="34" customFormat="1">
      <c r="D865" s="62"/>
      <c r="E865" s="62"/>
      <c r="F865" s="62"/>
    </row>
    <row r="866" spans="4:6" s="34" customFormat="1">
      <c r="D866" s="62"/>
      <c r="E866" s="62"/>
      <c r="F866" s="62"/>
    </row>
    <row r="867" spans="4:6" s="34" customFormat="1">
      <c r="D867" s="62"/>
      <c r="E867" s="62"/>
      <c r="F867" s="62"/>
    </row>
    <row r="868" spans="4:6" s="34" customFormat="1">
      <c r="D868" s="62"/>
      <c r="E868" s="62"/>
      <c r="F868" s="62"/>
    </row>
    <row r="869" spans="4:6" s="34" customFormat="1">
      <c r="D869" s="62"/>
      <c r="E869" s="62"/>
      <c r="F869" s="62"/>
    </row>
    <row r="870" spans="4:6" s="34" customFormat="1">
      <c r="D870" s="62"/>
      <c r="E870" s="62"/>
      <c r="F870" s="62"/>
    </row>
    <row r="871" spans="4:6" s="34" customFormat="1">
      <c r="D871" s="62"/>
      <c r="E871" s="62"/>
      <c r="F871" s="62"/>
    </row>
    <row r="872" spans="4:6" s="34" customFormat="1">
      <c r="D872" s="62"/>
      <c r="E872" s="62"/>
      <c r="F872" s="62"/>
    </row>
    <row r="873" spans="4:6" s="34" customFormat="1">
      <c r="D873" s="62"/>
      <c r="E873" s="62"/>
      <c r="F873" s="62"/>
    </row>
    <row r="874" spans="4:6" s="34" customFormat="1">
      <c r="D874" s="62"/>
      <c r="E874" s="62"/>
      <c r="F874" s="62"/>
    </row>
    <row r="875" spans="4:6" s="34" customFormat="1">
      <c r="D875" s="62"/>
      <c r="E875" s="62"/>
      <c r="F875" s="62"/>
    </row>
    <row r="876" spans="4:6" s="34" customFormat="1">
      <c r="D876" s="62"/>
      <c r="E876" s="62"/>
      <c r="F876" s="62"/>
    </row>
    <row r="877" spans="4:6" s="34" customFormat="1">
      <c r="D877" s="62"/>
      <c r="E877" s="62"/>
      <c r="F877" s="62"/>
    </row>
    <row r="878" spans="4:6" s="34" customFormat="1">
      <c r="D878" s="62"/>
      <c r="E878" s="62"/>
      <c r="F878" s="62"/>
    </row>
    <row r="879" spans="4:6" s="34" customFormat="1">
      <c r="D879" s="62"/>
      <c r="E879" s="62"/>
      <c r="F879" s="62"/>
    </row>
    <row r="880" spans="4:6" s="34" customFormat="1">
      <c r="D880" s="62"/>
      <c r="E880" s="62"/>
      <c r="F880" s="62"/>
    </row>
    <row r="881" spans="4:6" s="34" customFormat="1">
      <c r="D881" s="62"/>
      <c r="E881" s="62"/>
      <c r="F881" s="62"/>
    </row>
    <row r="882" spans="4:6" s="34" customFormat="1">
      <c r="D882" s="62"/>
      <c r="E882" s="62"/>
      <c r="F882" s="62"/>
    </row>
    <row r="883" spans="4:6" s="34" customFormat="1">
      <c r="D883" s="62"/>
      <c r="E883" s="62"/>
      <c r="F883" s="62"/>
    </row>
    <row r="884" spans="4:6" s="34" customFormat="1">
      <c r="D884" s="62"/>
      <c r="E884" s="62"/>
      <c r="F884" s="62"/>
    </row>
    <row r="885" spans="4:6" s="34" customFormat="1">
      <c r="D885" s="62"/>
      <c r="E885" s="62"/>
      <c r="F885" s="62"/>
    </row>
    <row r="886" spans="4:6" s="34" customFormat="1">
      <c r="D886" s="62"/>
      <c r="E886" s="62"/>
      <c r="F886" s="62"/>
    </row>
    <row r="887" spans="4:6" s="34" customFormat="1">
      <c r="D887" s="62"/>
      <c r="E887" s="62"/>
      <c r="F887" s="62"/>
    </row>
    <row r="888" spans="4:6" s="34" customFormat="1">
      <c r="D888" s="62"/>
      <c r="E888" s="62"/>
      <c r="F888" s="62"/>
    </row>
    <row r="889" spans="4:6" s="34" customFormat="1">
      <c r="D889" s="62"/>
      <c r="E889" s="62"/>
      <c r="F889" s="62"/>
    </row>
    <row r="890" spans="4:6" s="34" customFormat="1">
      <c r="D890" s="62"/>
      <c r="E890" s="62"/>
      <c r="F890" s="62"/>
    </row>
    <row r="891" spans="4:6" s="34" customFormat="1">
      <c r="D891" s="62"/>
      <c r="E891" s="62"/>
      <c r="F891" s="62"/>
    </row>
    <row r="892" spans="4:6" s="34" customFormat="1">
      <c r="D892" s="62"/>
      <c r="E892" s="62"/>
      <c r="F892" s="62"/>
    </row>
    <row r="893" spans="4:6" s="34" customFormat="1">
      <c r="D893" s="62"/>
      <c r="E893" s="62"/>
      <c r="F893" s="62"/>
    </row>
    <row r="894" spans="4:6" s="34" customFormat="1">
      <c r="D894" s="62"/>
      <c r="E894" s="62"/>
      <c r="F894" s="62"/>
    </row>
    <row r="895" spans="4:6" s="34" customFormat="1">
      <c r="D895" s="62"/>
      <c r="E895" s="62"/>
      <c r="F895" s="62"/>
    </row>
    <row r="896" spans="4:6" s="34" customFormat="1">
      <c r="D896" s="62"/>
      <c r="E896" s="62"/>
      <c r="F896" s="62"/>
    </row>
    <row r="897" spans="4:6" s="34" customFormat="1">
      <c r="D897" s="62"/>
      <c r="E897" s="62"/>
      <c r="F897" s="62"/>
    </row>
    <row r="898" spans="4:6" s="34" customFormat="1">
      <c r="D898" s="62"/>
      <c r="E898" s="62"/>
      <c r="F898" s="62"/>
    </row>
    <row r="899" spans="4:6" s="34" customFormat="1">
      <c r="D899" s="62"/>
      <c r="E899" s="62"/>
      <c r="F899" s="62"/>
    </row>
    <row r="900" spans="4:6" s="34" customFormat="1">
      <c r="D900" s="62"/>
      <c r="E900" s="62"/>
      <c r="F900" s="62"/>
    </row>
    <row r="901" spans="4:6" s="34" customFormat="1">
      <c r="D901" s="62"/>
      <c r="E901" s="62"/>
      <c r="F901" s="62"/>
    </row>
    <row r="902" spans="4:6" s="34" customFormat="1">
      <c r="D902" s="62"/>
      <c r="E902" s="62"/>
      <c r="F902" s="62"/>
    </row>
    <row r="903" spans="4:6" s="34" customFormat="1">
      <c r="D903" s="62"/>
      <c r="E903" s="62"/>
      <c r="F903" s="62"/>
    </row>
    <row r="904" spans="4:6" s="34" customFormat="1">
      <c r="D904" s="62"/>
      <c r="E904" s="62"/>
      <c r="F904" s="62"/>
    </row>
    <row r="905" spans="4:6" s="34" customFormat="1">
      <c r="D905" s="62"/>
      <c r="E905" s="62"/>
      <c r="F905" s="62"/>
    </row>
    <row r="906" spans="4:6" s="34" customFormat="1">
      <c r="D906" s="62"/>
      <c r="E906" s="62"/>
      <c r="F906" s="62"/>
    </row>
    <row r="907" spans="4:6" s="34" customFormat="1">
      <c r="D907" s="62"/>
      <c r="E907" s="62"/>
      <c r="F907" s="62"/>
    </row>
    <row r="908" spans="4:6" s="34" customFormat="1">
      <c r="D908" s="62"/>
      <c r="E908" s="62"/>
      <c r="F908" s="62"/>
    </row>
    <row r="909" spans="4:6" s="34" customFormat="1">
      <c r="D909" s="62"/>
      <c r="E909" s="62"/>
      <c r="F909" s="62"/>
    </row>
    <row r="910" spans="4:6" s="34" customFormat="1">
      <c r="D910" s="62"/>
      <c r="E910" s="62"/>
      <c r="F910" s="62"/>
    </row>
    <row r="911" spans="4:6" s="34" customFormat="1">
      <c r="D911" s="62"/>
      <c r="E911" s="62"/>
      <c r="F911" s="62"/>
    </row>
    <row r="912" spans="4:6" s="34" customFormat="1">
      <c r="D912" s="62"/>
      <c r="E912" s="62"/>
      <c r="F912" s="62"/>
    </row>
    <row r="913" spans="4:6" s="34" customFormat="1">
      <c r="D913" s="62"/>
      <c r="E913" s="62"/>
      <c r="F913" s="62"/>
    </row>
    <row r="914" spans="4:6" s="34" customFormat="1">
      <c r="D914" s="62"/>
      <c r="E914" s="62"/>
      <c r="F914" s="62"/>
    </row>
    <row r="915" spans="4:6" s="34" customFormat="1">
      <c r="D915" s="62"/>
      <c r="E915" s="62"/>
      <c r="F915" s="62"/>
    </row>
    <row r="916" spans="4:6" s="34" customFormat="1">
      <c r="D916" s="62"/>
      <c r="E916" s="62"/>
      <c r="F916" s="62"/>
    </row>
    <row r="917" spans="4:6" s="34" customFormat="1">
      <c r="D917" s="62"/>
      <c r="E917" s="62"/>
      <c r="F917" s="62"/>
    </row>
    <row r="918" spans="4:6" s="34" customFormat="1">
      <c r="D918" s="62"/>
      <c r="E918" s="62"/>
      <c r="F918" s="62"/>
    </row>
    <row r="919" spans="4:6" s="34" customFormat="1">
      <c r="D919" s="62"/>
      <c r="E919" s="62"/>
      <c r="F919" s="62"/>
    </row>
    <row r="920" spans="4:6" s="34" customFormat="1">
      <c r="D920" s="62"/>
      <c r="E920" s="62"/>
      <c r="F920" s="62"/>
    </row>
    <row r="921" spans="4:6" s="34" customFormat="1">
      <c r="D921" s="62"/>
      <c r="E921" s="62"/>
      <c r="F921" s="62"/>
    </row>
    <row r="922" spans="4:6" s="34" customFormat="1">
      <c r="D922" s="62"/>
      <c r="E922" s="62"/>
      <c r="F922" s="62"/>
    </row>
    <row r="923" spans="4:6" s="34" customFormat="1">
      <c r="D923" s="62"/>
      <c r="E923" s="62"/>
      <c r="F923" s="62"/>
    </row>
    <row r="924" spans="4:6" s="34" customFormat="1">
      <c r="D924" s="62"/>
      <c r="E924" s="62"/>
      <c r="F924" s="62"/>
    </row>
    <row r="925" spans="4:6" s="34" customFormat="1">
      <c r="D925" s="62"/>
      <c r="E925" s="62"/>
      <c r="F925" s="62"/>
    </row>
    <row r="926" spans="4:6" s="34" customFormat="1">
      <c r="D926" s="62"/>
      <c r="E926" s="62"/>
      <c r="F926" s="62"/>
    </row>
    <row r="927" spans="4:6" s="34" customFormat="1">
      <c r="D927" s="62"/>
      <c r="E927" s="62"/>
      <c r="F927" s="62"/>
    </row>
    <row r="928" spans="4:6" s="34" customFormat="1">
      <c r="D928" s="62"/>
      <c r="E928" s="62"/>
      <c r="F928" s="62"/>
    </row>
    <row r="929" spans="4:6" s="34" customFormat="1">
      <c r="D929" s="62"/>
      <c r="E929" s="62"/>
      <c r="F929" s="62"/>
    </row>
    <row r="930" spans="4:6" s="34" customFormat="1">
      <c r="D930" s="62"/>
      <c r="E930" s="62"/>
      <c r="F930" s="62"/>
    </row>
    <row r="931" spans="4:6" s="34" customFormat="1">
      <c r="D931" s="62"/>
      <c r="E931" s="62"/>
      <c r="F931" s="62"/>
    </row>
    <row r="932" spans="4:6" s="34" customFormat="1">
      <c r="D932" s="62"/>
      <c r="E932" s="62"/>
      <c r="F932" s="62"/>
    </row>
    <row r="933" spans="4:6" s="34" customFormat="1">
      <c r="D933" s="62"/>
      <c r="E933" s="62"/>
      <c r="F933" s="62"/>
    </row>
    <row r="934" spans="4:6" s="34" customFormat="1">
      <c r="D934" s="62"/>
      <c r="E934" s="62"/>
      <c r="F934" s="62"/>
    </row>
    <row r="935" spans="4:6" s="34" customFormat="1">
      <c r="D935" s="62"/>
      <c r="E935" s="62"/>
      <c r="F935" s="62"/>
    </row>
    <row r="936" spans="4:6" s="34" customFormat="1">
      <c r="D936" s="62"/>
      <c r="E936" s="62"/>
      <c r="F936" s="62"/>
    </row>
    <row r="937" spans="4:6" s="34" customFormat="1">
      <c r="D937" s="62"/>
      <c r="E937" s="62"/>
      <c r="F937" s="62"/>
    </row>
    <row r="938" spans="4:6" s="34" customFormat="1">
      <c r="D938" s="62"/>
      <c r="E938" s="62"/>
      <c r="F938" s="62"/>
    </row>
    <row r="939" spans="4:6" s="34" customFormat="1">
      <c r="D939" s="62"/>
      <c r="E939" s="62"/>
      <c r="F939" s="62"/>
    </row>
    <row r="940" spans="4:6" s="34" customFormat="1">
      <c r="D940" s="62"/>
      <c r="E940" s="62"/>
      <c r="F940" s="62"/>
    </row>
    <row r="941" spans="4:6" s="34" customFormat="1">
      <c r="D941" s="62"/>
      <c r="E941" s="62"/>
      <c r="F941" s="62"/>
    </row>
    <row r="942" spans="4:6" s="34" customFormat="1">
      <c r="D942" s="62"/>
      <c r="E942" s="62"/>
      <c r="F942" s="62"/>
    </row>
    <row r="943" spans="4:6" s="34" customFormat="1">
      <c r="D943" s="62"/>
      <c r="E943" s="62"/>
      <c r="F943" s="62"/>
    </row>
    <row r="944" spans="4:6" s="34" customFormat="1">
      <c r="D944" s="62"/>
      <c r="E944" s="62"/>
      <c r="F944" s="62"/>
    </row>
    <row r="945" spans="4:6" s="34" customFormat="1">
      <c r="D945" s="62"/>
      <c r="E945" s="62"/>
      <c r="F945" s="62"/>
    </row>
    <row r="946" spans="4:6" s="34" customFormat="1">
      <c r="D946" s="62"/>
      <c r="E946" s="62"/>
      <c r="F946" s="62"/>
    </row>
    <row r="947" spans="4:6" s="34" customFormat="1">
      <c r="D947" s="62"/>
      <c r="E947" s="62"/>
      <c r="F947" s="62"/>
    </row>
    <row r="948" spans="4:6" s="34" customFormat="1">
      <c r="D948" s="62"/>
      <c r="E948" s="62"/>
      <c r="F948" s="62"/>
    </row>
    <row r="949" spans="4:6" s="34" customFormat="1">
      <c r="D949" s="62"/>
      <c r="E949" s="62"/>
      <c r="F949" s="62"/>
    </row>
    <row r="950" spans="4:6" s="34" customFormat="1">
      <c r="D950" s="62"/>
      <c r="E950" s="62"/>
      <c r="F950" s="62"/>
    </row>
    <row r="951" spans="4:6" s="34" customFormat="1">
      <c r="D951" s="62"/>
      <c r="E951" s="62"/>
      <c r="F951" s="62"/>
    </row>
    <row r="952" spans="4:6" s="34" customFormat="1">
      <c r="D952" s="62"/>
      <c r="E952" s="62"/>
      <c r="F952" s="62"/>
    </row>
    <row r="953" spans="4:6" s="34" customFormat="1">
      <c r="D953" s="62"/>
      <c r="E953" s="62"/>
      <c r="F953" s="62"/>
    </row>
    <row r="954" spans="4:6" s="34" customFormat="1">
      <c r="D954" s="62"/>
      <c r="E954" s="62"/>
      <c r="F954" s="62"/>
    </row>
    <row r="955" spans="4:6" s="34" customFormat="1">
      <c r="D955" s="62"/>
      <c r="E955" s="62"/>
      <c r="F955" s="62"/>
    </row>
    <row r="956" spans="4:6" s="34" customFormat="1">
      <c r="D956" s="62"/>
      <c r="E956" s="62"/>
      <c r="F956" s="62"/>
    </row>
    <row r="957" spans="4:6" s="34" customFormat="1">
      <c r="D957" s="62"/>
      <c r="E957" s="62"/>
      <c r="F957" s="62"/>
    </row>
    <row r="958" spans="4:6" s="34" customFormat="1">
      <c r="D958" s="62"/>
      <c r="E958" s="62"/>
      <c r="F958" s="62"/>
    </row>
    <row r="959" spans="4:6" s="34" customFormat="1">
      <c r="D959" s="62"/>
      <c r="E959" s="62"/>
      <c r="F959" s="62"/>
    </row>
    <row r="960" spans="4:6" s="34" customFormat="1">
      <c r="D960" s="62"/>
      <c r="E960" s="62"/>
      <c r="F960" s="62"/>
    </row>
    <row r="961" spans="4:6" s="34" customFormat="1">
      <c r="D961" s="62"/>
      <c r="E961" s="62"/>
      <c r="F961" s="62"/>
    </row>
    <row r="962" spans="4:6" s="34" customFormat="1">
      <c r="D962" s="62"/>
      <c r="E962" s="62"/>
      <c r="F962" s="62"/>
    </row>
    <row r="963" spans="4:6" s="34" customFormat="1">
      <c r="D963" s="62"/>
      <c r="E963" s="62"/>
      <c r="F963" s="62"/>
    </row>
    <row r="964" spans="4:6" s="34" customFormat="1">
      <c r="D964" s="62"/>
      <c r="E964" s="62"/>
      <c r="F964" s="62"/>
    </row>
    <row r="965" spans="4:6" s="34" customFormat="1">
      <c r="D965" s="62"/>
      <c r="E965" s="62"/>
      <c r="F965" s="62"/>
    </row>
    <row r="966" spans="4:6" s="34" customFormat="1">
      <c r="D966" s="62"/>
      <c r="E966" s="62"/>
      <c r="F966" s="62"/>
    </row>
    <row r="967" spans="4:6" s="34" customFormat="1">
      <c r="D967" s="62"/>
      <c r="E967" s="62"/>
      <c r="F967" s="62"/>
    </row>
    <row r="968" spans="4:6" s="34" customFormat="1">
      <c r="D968" s="62"/>
      <c r="E968" s="62"/>
      <c r="F968" s="62"/>
    </row>
    <row r="969" spans="4:6" s="34" customFormat="1">
      <c r="D969" s="62"/>
      <c r="E969" s="62"/>
      <c r="F969" s="62"/>
    </row>
    <row r="970" spans="4:6" s="34" customFormat="1">
      <c r="D970" s="62"/>
      <c r="E970" s="62"/>
      <c r="F970" s="62"/>
    </row>
    <row r="971" spans="4:6" s="34" customFormat="1">
      <c r="D971" s="62"/>
      <c r="E971" s="62"/>
      <c r="F971" s="62"/>
    </row>
    <row r="972" spans="4:6" s="34" customFormat="1">
      <c r="D972" s="62"/>
      <c r="E972" s="62"/>
      <c r="F972" s="62"/>
    </row>
    <row r="973" spans="4:6" s="34" customFormat="1">
      <c r="D973" s="62"/>
      <c r="E973" s="62"/>
      <c r="F973" s="62"/>
    </row>
    <row r="974" spans="4:6" s="34" customFormat="1">
      <c r="D974" s="62"/>
      <c r="E974" s="62"/>
      <c r="F974" s="62"/>
    </row>
    <row r="975" spans="4:6" s="34" customFormat="1">
      <c r="D975" s="62"/>
      <c r="E975" s="62"/>
      <c r="F975" s="62"/>
    </row>
    <row r="976" spans="4:6" s="34" customFormat="1">
      <c r="D976" s="62"/>
      <c r="E976" s="62"/>
      <c r="F976" s="62"/>
    </row>
    <row r="977" spans="4:6" s="34" customFormat="1">
      <c r="D977" s="62"/>
      <c r="E977" s="62"/>
      <c r="F977" s="62"/>
    </row>
    <row r="978" spans="4:6" s="34" customFormat="1">
      <c r="D978" s="62"/>
      <c r="E978" s="62"/>
      <c r="F978" s="62"/>
    </row>
    <row r="979" spans="4:6" s="34" customFormat="1">
      <c r="D979" s="62"/>
      <c r="E979" s="62"/>
      <c r="F979" s="62"/>
    </row>
    <row r="980" spans="4:6" s="34" customFormat="1">
      <c r="D980" s="62"/>
      <c r="E980" s="62"/>
      <c r="F980" s="62"/>
    </row>
    <row r="981" spans="4:6" s="34" customFormat="1">
      <c r="D981" s="62"/>
      <c r="E981" s="62"/>
      <c r="F981" s="62"/>
    </row>
    <row r="982" spans="4:6" s="34" customFormat="1">
      <c r="D982" s="62"/>
      <c r="E982" s="62"/>
      <c r="F982" s="62"/>
    </row>
    <row r="983" spans="4:6" s="34" customFormat="1">
      <c r="D983" s="62"/>
      <c r="E983" s="62"/>
      <c r="F983" s="62"/>
    </row>
    <row r="984" spans="4:6" s="34" customFormat="1">
      <c r="D984" s="62"/>
      <c r="E984" s="62"/>
      <c r="F984" s="62"/>
    </row>
    <row r="985" spans="4:6" s="34" customFormat="1">
      <c r="D985" s="62"/>
      <c r="E985" s="62"/>
      <c r="F985" s="62"/>
    </row>
    <row r="986" spans="4:6" s="34" customFormat="1">
      <c r="D986" s="62"/>
      <c r="E986" s="62"/>
      <c r="F986" s="62"/>
    </row>
    <row r="987" spans="4:6" s="34" customFormat="1">
      <c r="D987" s="62"/>
      <c r="E987" s="62"/>
      <c r="F987" s="62"/>
    </row>
    <row r="988" spans="4:6" s="34" customFormat="1">
      <c r="D988" s="62"/>
      <c r="E988" s="62"/>
      <c r="F988" s="62"/>
    </row>
    <row r="989" spans="4:6" s="34" customFormat="1">
      <c r="D989" s="62"/>
      <c r="E989" s="62"/>
      <c r="F989" s="62"/>
    </row>
    <row r="990" spans="4:6" s="34" customFormat="1">
      <c r="D990" s="62"/>
      <c r="E990" s="62"/>
      <c r="F990" s="62"/>
    </row>
    <row r="991" spans="4:6" s="34" customFormat="1">
      <c r="D991" s="62"/>
      <c r="E991" s="62"/>
      <c r="F991" s="62"/>
    </row>
    <row r="992" spans="4:6" s="34" customFormat="1">
      <c r="D992" s="62"/>
      <c r="E992" s="62"/>
      <c r="F992" s="62"/>
    </row>
    <row r="993" spans="4:6" s="34" customFormat="1">
      <c r="D993" s="62"/>
      <c r="E993" s="62"/>
      <c r="F993" s="62"/>
    </row>
    <row r="994" spans="4:6" s="34" customFormat="1">
      <c r="D994" s="62"/>
      <c r="E994" s="62"/>
      <c r="F994" s="62"/>
    </row>
    <row r="995" spans="4:6" s="34" customFormat="1">
      <c r="D995" s="62"/>
      <c r="E995" s="62"/>
      <c r="F995" s="62"/>
    </row>
    <row r="996" spans="4:6" s="34" customFormat="1">
      <c r="D996" s="62"/>
      <c r="E996" s="62"/>
      <c r="F996" s="62"/>
    </row>
    <row r="997" spans="4:6" s="34" customFormat="1">
      <c r="D997" s="62"/>
      <c r="E997" s="62"/>
      <c r="F997" s="62"/>
    </row>
    <row r="998" spans="4:6" s="34" customFormat="1">
      <c r="D998" s="62"/>
      <c r="E998" s="62"/>
      <c r="F998" s="62"/>
    </row>
    <row r="999" spans="4:6" s="34" customFormat="1">
      <c r="D999" s="62"/>
      <c r="E999" s="62"/>
      <c r="F999" s="62"/>
    </row>
    <row r="1000" spans="4:6" s="34" customFormat="1">
      <c r="D1000" s="62"/>
      <c r="E1000" s="62"/>
      <c r="F1000" s="62"/>
    </row>
    <row r="1001" spans="4:6" s="34" customFormat="1">
      <c r="D1001" s="62"/>
      <c r="E1001" s="62"/>
      <c r="F1001" s="62"/>
    </row>
    <row r="1002" spans="4:6" s="34" customFormat="1">
      <c r="D1002" s="62"/>
      <c r="E1002" s="62"/>
      <c r="F1002" s="62"/>
    </row>
    <row r="1003" spans="4:6" s="34" customFormat="1">
      <c r="D1003" s="62"/>
      <c r="E1003" s="62"/>
      <c r="F1003" s="62"/>
    </row>
    <row r="1004" spans="4:6" s="34" customFormat="1">
      <c r="D1004" s="62"/>
      <c r="E1004" s="62"/>
      <c r="F1004" s="62"/>
    </row>
    <row r="1005" spans="4:6" s="34" customFormat="1">
      <c r="D1005" s="62"/>
      <c r="E1005" s="62"/>
      <c r="F1005" s="62"/>
    </row>
    <row r="1006" spans="4:6" s="34" customFormat="1">
      <c r="D1006" s="62"/>
      <c r="E1006" s="62"/>
      <c r="F1006" s="62"/>
    </row>
    <row r="1007" spans="4:6" s="34" customFormat="1">
      <c r="D1007" s="62"/>
      <c r="E1007" s="62"/>
      <c r="F1007" s="62"/>
    </row>
    <row r="1008" spans="4:6" s="34" customFormat="1">
      <c r="D1008" s="62"/>
      <c r="E1008" s="62"/>
      <c r="F1008" s="62"/>
    </row>
    <row r="1009" spans="4:6" s="34" customFormat="1">
      <c r="D1009" s="62"/>
      <c r="E1009" s="62"/>
      <c r="F1009" s="62"/>
    </row>
    <row r="1010" spans="4:6" s="34" customFormat="1">
      <c r="D1010" s="62"/>
      <c r="E1010" s="62"/>
      <c r="F1010" s="62"/>
    </row>
    <row r="1011" spans="4:6" s="34" customFormat="1">
      <c r="D1011" s="62"/>
      <c r="E1011" s="62"/>
      <c r="F1011" s="62"/>
    </row>
    <row r="1012" spans="4:6" s="34" customFormat="1">
      <c r="D1012" s="62"/>
      <c r="E1012" s="62"/>
      <c r="F1012" s="62"/>
    </row>
    <row r="1013" spans="4:6" s="34" customFormat="1">
      <c r="D1013" s="62"/>
      <c r="E1013" s="62"/>
      <c r="F1013" s="62"/>
    </row>
    <row r="1014" spans="4:6" s="34" customFormat="1">
      <c r="D1014" s="62"/>
      <c r="E1014" s="62"/>
      <c r="F1014" s="62"/>
    </row>
    <row r="1015" spans="4:6" s="34" customFormat="1">
      <c r="D1015" s="62"/>
      <c r="E1015" s="62"/>
      <c r="F1015" s="62"/>
    </row>
    <row r="1016" spans="4:6" s="34" customFormat="1">
      <c r="D1016" s="62"/>
      <c r="E1016" s="62"/>
      <c r="F1016" s="62"/>
    </row>
    <row r="1017" spans="4:6" s="34" customFormat="1">
      <c r="D1017" s="62"/>
      <c r="E1017" s="62"/>
      <c r="F1017" s="62"/>
    </row>
    <row r="1018" spans="4:6" s="34" customFormat="1">
      <c r="D1018" s="62"/>
      <c r="E1018" s="62"/>
      <c r="F1018" s="62"/>
    </row>
    <row r="1019" spans="4:6" s="34" customFormat="1">
      <c r="D1019" s="62"/>
      <c r="E1019" s="62"/>
      <c r="F1019" s="62"/>
    </row>
    <row r="1020" spans="4:6" s="34" customFormat="1">
      <c r="D1020" s="62"/>
      <c r="E1020" s="62"/>
      <c r="F1020" s="62"/>
    </row>
    <row r="1021" spans="4:6" s="34" customFormat="1">
      <c r="D1021" s="62"/>
      <c r="E1021" s="62"/>
      <c r="F1021" s="62"/>
    </row>
    <row r="1022" spans="4:6" s="34" customFormat="1">
      <c r="D1022" s="62"/>
      <c r="E1022" s="62"/>
      <c r="F1022" s="62"/>
    </row>
    <row r="1023" spans="4:6" s="34" customFormat="1">
      <c r="D1023" s="62"/>
      <c r="E1023" s="62"/>
      <c r="F1023" s="62"/>
    </row>
    <row r="1024" spans="4:6" s="34" customFormat="1">
      <c r="D1024" s="62"/>
      <c r="E1024" s="62"/>
      <c r="F1024" s="62"/>
    </row>
    <row r="1025" spans="4:6" s="34" customFormat="1">
      <c r="D1025" s="62"/>
      <c r="E1025" s="62"/>
      <c r="F1025" s="62"/>
    </row>
    <row r="1026" spans="4:6" s="34" customFormat="1">
      <c r="D1026" s="62"/>
      <c r="E1026" s="62"/>
      <c r="F1026" s="62"/>
    </row>
    <row r="1027" spans="4:6" s="34" customFormat="1">
      <c r="D1027" s="62"/>
      <c r="E1027" s="62"/>
      <c r="F1027" s="62"/>
    </row>
    <row r="1028" spans="4:6" s="34" customFormat="1">
      <c r="D1028" s="62"/>
      <c r="E1028" s="62"/>
      <c r="F1028" s="62"/>
    </row>
    <row r="1029" spans="4:6" s="34" customFormat="1">
      <c r="D1029" s="62"/>
      <c r="E1029" s="62"/>
      <c r="F1029" s="62"/>
    </row>
    <row r="1030" spans="4:6" s="34" customFormat="1">
      <c r="D1030" s="62"/>
      <c r="E1030" s="62"/>
      <c r="F1030" s="62"/>
    </row>
    <row r="1031" spans="4:6" s="34" customFormat="1">
      <c r="D1031" s="62"/>
      <c r="E1031" s="62"/>
      <c r="F1031" s="62"/>
    </row>
    <row r="1032" spans="4:6" s="34" customFormat="1">
      <c r="D1032" s="62"/>
      <c r="E1032" s="62"/>
      <c r="F1032" s="62"/>
    </row>
    <row r="1033" spans="4:6" s="34" customFormat="1">
      <c r="D1033" s="62"/>
      <c r="E1033" s="62"/>
      <c r="F1033" s="62"/>
    </row>
    <row r="1034" spans="4:6" s="34" customFormat="1">
      <c r="D1034" s="62"/>
      <c r="E1034" s="62"/>
      <c r="F1034" s="62"/>
    </row>
    <row r="1035" spans="4:6" s="34" customFormat="1">
      <c r="D1035" s="62"/>
      <c r="E1035" s="62"/>
      <c r="F1035" s="62"/>
    </row>
    <row r="1036" spans="4:6" s="34" customFormat="1">
      <c r="D1036" s="62"/>
      <c r="E1036" s="62"/>
      <c r="F1036" s="62"/>
    </row>
    <row r="1037" spans="4:6" s="34" customFormat="1">
      <c r="D1037" s="62"/>
      <c r="E1037" s="62"/>
      <c r="F1037" s="62"/>
    </row>
    <row r="1038" spans="4:6" s="34" customFormat="1">
      <c r="D1038" s="62"/>
      <c r="E1038" s="62"/>
      <c r="F1038" s="62"/>
    </row>
    <row r="1039" spans="4:6" s="34" customFormat="1">
      <c r="D1039" s="62"/>
      <c r="E1039" s="62"/>
      <c r="F1039" s="62"/>
    </row>
    <row r="1040" spans="4:6" s="34" customFormat="1">
      <c r="D1040" s="62"/>
      <c r="E1040" s="62"/>
      <c r="F1040" s="62"/>
    </row>
    <row r="1041" spans="4:6" s="34" customFormat="1">
      <c r="D1041" s="62"/>
      <c r="E1041" s="62"/>
      <c r="F1041" s="62"/>
    </row>
    <row r="1042" spans="4:6" s="34" customFormat="1">
      <c r="D1042" s="62"/>
      <c r="E1042" s="62"/>
      <c r="F1042" s="62"/>
    </row>
    <row r="1043" spans="4:6" s="34" customFormat="1">
      <c r="D1043" s="62"/>
      <c r="E1043" s="62"/>
      <c r="F1043" s="62"/>
    </row>
    <row r="1044" spans="4:6" s="34" customFormat="1">
      <c r="D1044" s="62"/>
      <c r="E1044" s="62"/>
      <c r="F1044" s="62"/>
    </row>
    <row r="1045" spans="4:6" s="34" customFormat="1">
      <c r="D1045" s="62"/>
      <c r="E1045" s="62"/>
      <c r="F1045" s="62"/>
    </row>
    <row r="1046" spans="4:6" s="34" customFormat="1">
      <c r="D1046" s="62"/>
      <c r="E1046" s="62"/>
      <c r="F1046" s="62"/>
    </row>
    <row r="1047" spans="4:6" s="34" customFormat="1">
      <c r="D1047" s="62"/>
      <c r="E1047" s="62"/>
      <c r="F1047" s="62"/>
    </row>
    <row r="1048" spans="4:6" s="34" customFormat="1">
      <c r="D1048" s="62"/>
      <c r="E1048" s="62"/>
      <c r="F1048" s="62"/>
    </row>
    <row r="1049" spans="4:6" s="34" customFormat="1">
      <c r="D1049" s="62"/>
      <c r="E1049" s="62"/>
      <c r="F1049" s="62"/>
    </row>
    <row r="1050" spans="4:6" s="34" customFormat="1">
      <c r="D1050" s="62"/>
      <c r="E1050" s="62"/>
      <c r="F1050" s="62"/>
    </row>
    <row r="1051" spans="4:6" s="34" customFormat="1">
      <c r="D1051" s="62"/>
      <c r="E1051" s="62"/>
      <c r="F1051" s="62"/>
    </row>
    <row r="1052" spans="4:6" s="34" customFormat="1">
      <c r="D1052" s="62"/>
      <c r="E1052" s="62"/>
      <c r="F1052" s="62"/>
    </row>
    <row r="1053" spans="4:6" s="34" customFormat="1">
      <c r="D1053" s="62"/>
      <c r="E1053" s="62"/>
      <c r="F1053" s="62"/>
    </row>
    <row r="1054" spans="4:6" s="34" customFormat="1">
      <c r="D1054" s="62"/>
      <c r="E1054" s="62"/>
      <c r="F1054" s="62"/>
    </row>
    <row r="1055" spans="4:6" s="34" customFormat="1">
      <c r="D1055" s="62"/>
      <c r="E1055" s="62"/>
      <c r="F1055" s="62"/>
    </row>
    <row r="1056" spans="4:6" s="34" customFormat="1">
      <c r="D1056" s="62"/>
      <c r="E1056" s="62"/>
      <c r="F1056" s="62"/>
    </row>
    <row r="1057" spans="4:6" s="34" customFormat="1">
      <c r="D1057" s="62"/>
      <c r="E1057" s="62"/>
      <c r="F1057" s="62"/>
    </row>
    <row r="1058" spans="4:6" s="34" customFormat="1">
      <c r="D1058" s="62"/>
      <c r="E1058" s="62"/>
      <c r="F1058" s="62"/>
    </row>
    <row r="1059" spans="4:6" s="34" customFormat="1">
      <c r="D1059" s="62"/>
      <c r="E1059" s="62"/>
      <c r="F1059" s="62"/>
    </row>
    <row r="1060" spans="4:6" s="34" customFormat="1">
      <c r="D1060" s="62"/>
      <c r="E1060" s="62"/>
      <c r="F1060" s="62"/>
    </row>
    <row r="1061" spans="4:6" s="34" customFormat="1">
      <c r="D1061" s="62"/>
      <c r="E1061" s="62"/>
      <c r="F1061" s="62"/>
    </row>
    <row r="1062" spans="4:6" s="34" customFormat="1">
      <c r="D1062" s="62"/>
      <c r="E1062" s="62"/>
      <c r="F1062" s="62"/>
    </row>
    <row r="1063" spans="4:6" s="34" customFormat="1">
      <c r="D1063" s="62"/>
      <c r="E1063" s="62"/>
      <c r="F1063" s="62"/>
    </row>
    <row r="1064" spans="4:6" s="34" customFormat="1">
      <c r="D1064" s="62"/>
      <c r="E1064" s="62"/>
      <c r="F1064" s="62"/>
    </row>
    <row r="1065" spans="4:6" s="34" customFormat="1">
      <c r="D1065" s="62"/>
      <c r="E1065" s="62"/>
      <c r="F1065" s="62"/>
    </row>
    <row r="1066" spans="4:6" s="34" customFormat="1">
      <c r="D1066" s="62"/>
      <c r="E1066" s="62"/>
      <c r="F1066" s="62"/>
    </row>
    <row r="1067" spans="4:6" s="34" customFormat="1">
      <c r="D1067" s="62"/>
      <c r="E1067" s="62"/>
      <c r="F1067" s="62"/>
    </row>
    <row r="1068" spans="4:6" s="34" customFormat="1">
      <c r="D1068" s="62"/>
      <c r="E1068" s="62"/>
      <c r="F1068" s="62"/>
    </row>
    <row r="1069" spans="4:6" s="34" customFormat="1">
      <c r="D1069" s="62"/>
      <c r="E1069" s="62"/>
      <c r="F1069" s="62"/>
    </row>
    <row r="1070" spans="4:6" s="34" customFormat="1">
      <c r="D1070" s="62"/>
      <c r="E1070" s="62"/>
      <c r="F1070" s="62"/>
    </row>
    <row r="1071" spans="4:6" s="34" customFormat="1">
      <c r="D1071" s="62"/>
      <c r="E1071" s="62"/>
      <c r="F1071" s="62"/>
    </row>
    <row r="1072" spans="4:6" s="34" customFormat="1">
      <c r="D1072" s="62"/>
      <c r="E1072" s="62"/>
      <c r="F1072" s="62"/>
    </row>
    <row r="1073" spans="4:6" s="34" customFormat="1">
      <c r="D1073" s="62"/>
      <c r="E1073" s="62"/>
      <c r="F1073" s="62"/>
    </row>
    <row r="1074" spans="4:6" s="34" customFormat="1">
      <c r="D1074" s="62"/>
      <c r="E1074" s="62"/>
      <c r="F1074" s="62"/>
    </row>
    <row r="1075" spans="4:6" s="34" customFormat="1">
      <c r="D1075" s="62"/>
      <c r="E1075" s="62"/>
      <c r="F1075" s="62"/>
    </row>
    <row r="1076" spans="4:6" s="34" customFormat="1">
      <c r="D1076" s="62"/>
      <c r="E1076" s="62"/>
      <c r="F1076" s="62"/>
    </row>
    <row r="1077" spans="4:6" s="34" customFormat="1">
      <c r="D1077" s="62"/>
      <c r="E1077" s="62"/>
      <c r="F1077" s="62"/>
    </row>
    <row r="1078" spans="4:6" s="34" customFormat="1">
      <c r="D1078" s="62"/>
      <c r="E1078" s="62"/>
      <c r="F1078" s="62"/>
    </row>
    <row r="1079" spans="4:6" s="34" customFormat="1">
      <c r="D1079" s="62"/>
      <c r="E1079" s="62"/>
      <c r="F1079" s="62"/>
    </row>
    <row r="1080" spans="4:6" s="34" customFormat="1">
      <c r="D1080" s="62"/>
      <c r="E1080" s="62"/>
      <c r="F1080" s="62"/>
    </row>
    <row r="1081" spans="4:6" s="34" customFormat="1">
      <c r="D1081" s="62"/>
      <c r="E1081" s="62"/>
      <c r="F1081" s="62"/>
    </row>
    <row r="1082" spans="4:6" s="34" customFormat="1">
      <c r="D1082" s="62"/>
      <c r="E1082" s="62"/>
      <c r="F1082" s="62"/>
    </row>
    <row r="1083" spans="4:6" s="34" customFormat="1">
      <c r="D1083" s="62"/>
      <c r="E1083" s="62"/>
      <c r="F1083" s="62"/>
    </row>
    <row r="1084" spans="4:6" s="34" customFormat="1">
      <c r="D1084" s="62"/>
      <c r="E1084" s="62"/>
      <c r="F1084" s="62"/>
    </row>
    <row r="1085" spans="4:6" s="34" customFormat="1">
      <c r="D1085" s="62"/>
      <c r="E1085" s="62"/>
      <c r="F1085" s="62"/>
    </row>
    <row r="1086" spans="4:6" s="34" customFormat="1">
      <c r="D1086" s="62"/>
      <c r="E1086" s="62"/>
      <c r="F1086" s="62"/>
    </row>
    <row r="1087" spans="4:6" s="34" customFormat="1">
      <c r="D1087" s="62"/>
      <c r="E1087" s="62"/>
      <c r="F1087" s="62"/>
    </row>
    <row r="1088" spans="4:6" s="34" customFormat="1">
      <c r="D1088" s="62"/>
      <c r="E1088" s="62"/>
      <c r="F1088" s="62"/>
    </row>
    <row r="1089" spans="4:6" s="34" customFormat="1">
      <c r="D1089" s="62"/>
      <c r="E1089" s="62"/>
      <c r="F1089" s="62"/>
    </row>
    <row r="1090" spans="4:6" s="34" customFormat="1">
      <c r="D1090" s="62"/>
      <c r="E1090" s="62"/>
      <c r="F1090" s="62"/>
    </row>
    <row r="1091" spans="4:6" s="34" customFormat="1">
      <c r="D1091" s="62"/>
      <c r="E1091" s="62"/>
      <c r="F1091" s="62"/>
    </row>
    <row r="1092" spans="4:6" s="34" customFormat="1">
      <c r="D1092" s="62"/>
      <c r="E1092" s="62"/>
      <c r="F1092" s="62"/>
    </row>
    <row r="1093" spans="4:6" s="34" customFormat="1">
      <c r="D1093" s="62"/>
      <c r="E1093" s="62"/>
      <c r="F1093" s="62"/>
    </row>
    <row r="1094" spans="4:6" s="34" customFormat="1">
      <c r="D1094" s="62"/>
      <c r="E1094" s="62"/>
      <c r="F1094" s="62"/>
    </row>
    <row r="1095" spans="4:6" s="34" customFormat="1">
      <c r="D1095" s="62"/>
      <c r="E1095" s="62"/>
      <c r="F1095" s="62"/>
    </row>
    <row r="1096" spans="4:6" s="34" customFormat="1">
      <c r="D1096" s="62"/>
      <c r="E1096" s="62"/>
      <c r="F1096" s="62"/>
    </row>
    <row r="1097" spans="4:6" s="34" customFormat="1">
      <c r="D1097" s="62"/>
      <c r="E1097" s="62"/>
      <c r="F1097" s="62"/>
    </row>
    <row r="1098" spans="4:6" s="34" customFormat="1">
      <c r="D1098" s="62"/>
      <c r="E1098" s="62"/>
      <c r="F1098" s="62"/>
    </row>
    <row r="1099" spans="4:6" s="34" customFormat="1">
      <c r="D1099" s="62"/>
      <c r="E1099" s="62"/>
      <c r="F1099" s="62"/>
    </row>
    <row r="1100" spans="4:6" s="34" customFormat="1">
      <c r="D1100" s="62"/>
      <c r="E1100" s="62"/>
      <c r="F1100" s="62"/>
    </row>
    <row r="1101" spans="4:6" s="34" customFormat="1">
      <c r="D1101" s="62"/>
      <c r="E1101" s="62"/>
      <c r="F1101" s="62"/>
    </row>
    <row r="1102" spans="4:6" s="34" customFormat="1">
      <c r="D1102" s="62"/>
      <c r="E1102" s="62"/>
      <c r="F1102" s="62"/>
    </row>
    <row r="1103" spans="4:6" s="34" customFormat="1">
      <c r="D1103" s="62"/>
      <c r="E1103" s="62"/>
      <c r="F1103" s="62"/>
    </row>
    <row r="1104" spans="4:6" s="34" customFormat="1">
      <c r="D1104" s="62"/>
      <c r="E1104" s="62"/>
      <c r="F1104" s="62"/>
    </row>
    <row r="1105" spans="4:6" s="34" customFormat="1">
      <c r="D1105" s="62"/>
      <c r="E1105" s="62"/>
      <c r="F1105" s="62"/>
    </row>
    <row r="1106" spans="4:6" s="34" customFormat="1">
      <c r="D1106" s="62"/>
      <c r="E1106" s="62"/>
      <c r="F1106" s="62"/>
    </row>
    <row r="1107" spans="4:6" s="34" customFormat="1">
      <c r="D1107" s="62"/>
      <c r="E1107" s="62"/>
      <c r="F1107" s="62"/>
    </row>
    <row r="1108" spans="4:6" s="34" customFormat="1">
      <c r="D1108" s="62"/>
      <c r="E1108" s="62"/>
      <c r="F1108" s="62"/>
    </row>
    <row r="1109" spans="4:6" s="34" customFormat="1">
      <c r="D1109" s="62"/>
      <c r="E1109" s="62"/>
      <c r="F1109" s="62"/>
    </row>
    <row r="1110" spans="4:6" s="34" customFormat="1">
      <c r="D1110" s="62"/>
      <c r="E1110" s="62"/>
      <c r="F1110" s="62"/>
    </row>
    <row r="1111" spans="4:6" s="34" customFormat="1">
      <c r="D1111" s="62"/>
      <c r="E1111" s="62"/>
      <c r="F1111" s="62"/>
    </row>
    <row r="1112" spans="4:6" s="34" customFormat="1">
      <c r="D1112" s="62"/>
      <c r="E1112" s="62"/>
      <c r="F1112" s="62"/>
    </row>
    <row r="1113" spans="4:6" s="34" customFormat="1">
      <c r="D1113" s="62"/>
      <c r="E1113" s="62"/>
      <c r="F1113" s="62"/>
    </row>
    <row r="1114" spans="4:6" s="34" customFormat="1">
      <c r="D1114" s="62"/>
      <c r="E1114" s="62"/>
      <c r="F1114" s="62"/>
    </row>
    <row r="1115" spans="4:6" s="34" customFormat="1">
      <c r="D1115" s="62"/>
      <c r="E1115" s="62"/>
      <c r="F1115" s="62"/>
    </row>
    <row r="1116" spans="4:6" s="34" customFormat="1">
      <c r="D1116" s="62"/>
      <c r="E1116" s="62"/>
      <c r="F1116" s="62"/>
    </row>
    <row r="1117" spans="4:6" s="34" customFormat="1">
      <c r="D1117" s="62"/>
      <c r="E1117" s="62"/>
      <c r="F1117" s="62"/>
    </row>
    <row r="1118" spans="4:6" s="34" customFormat="1">
      <c r="D1118" s="62"/>
      <c r="E1118" s="62"/>
      <c r="F1118" s="62"/>
    </row>
    <row r="1119" spans="4:6" s="34" customFormat="1">
      <c r="D1119" s="62"/>
      <c r="E1119" s="62"/>
      <c r="F1119" s="62"/>
    </row>
    <row r="1120" spans="4:6" s="34" customFormat="1">
      <c r="D1120" s="62"/>
      <c r="E1120" s="62"/>
      <c r="F1120" s="62"/>
    </row>
    <row r="1121" spans="4:6" s="34" customFormat="1">
      <c r="D1121" s="62"/>
      <c r="E1121" s="62"/>
      <c r="F1121" s="62"/>
    </row>
    <row r="1122" spans="4:6" s="34" customFormat="1">
      <c r="D1122" s="62"/>
      <c r="E1122" s="62"/>
      <c r="F1122" s="62"/>
    </row>
    <row r="1123" spans="4:6" s="34" customFormat="1">
      <c r="D1123" s="62"/>
      <c r="E1123" s="62"/>
      <c r="F1123" s="62"/>
    </row>
    <row r="1124" spans="4:6" s="34" customFormat="1">
      <c r="D1124" s="62"/>
      <c r="E1124" s="62"/>
      <c r="F1124" s="62"/>
    </row>
    <row r="1125" spans="4:6" s="34" customFormat="1">
      <c r="D1125" s="62"/>
      <c r="E1125" s="62"/>
      <c r="F1125" s="62"/>
    </row>
    <row r="1126" spans="4:6" s="34" customFormat="1">
      <c r="D1126" s="62"/>
      <c r="E1126" s="62"/>
      <c r="F1126" s="62"/>
    </row>
    <row r="1127" spans="4:6" s="34" customFormat="1">
      <c r="D1127" s="62"/>
      <c r="E1127" s="62"/>
      <c r="F1127" s="62"/>
    </row>
    <row r="1128" spans="4:6" s="34" customFormat="1">
      <c r="D1128" s="62"/>
      <c r="E1128" s="62"/>
      <c r="F1128" s="62"/>
    </row>
    <row r="1129" spans="4:6" s="34" customFormat="1">
      <c r="D1129" s="62"/>
      <c r="E1129" s="62"/>
      <c r="F1129" s="62"/>
    </row>
    <row r="1130" spans="4:6" s="34" customFormat="1">
      <c r="D1130" s="62"/>
      <c r="E1130" s="62"/>
      <c r="F1130" s="62"/>
    </row>
    <row r="1131" spans="4:6" s="34" customFormat="1">
      <c r="D1131" s="62"/>
      <c r="E1131" s="62"/>
      <c r="F1131" s="62"/>
    </row>
    <row r="1132" spans="4:6" s="34" customFormat="1">
      <c r="D1132" s="62"/>
      <c r="E1132" s="62"/>
      <c r="F1132" s="62"/>
    </row>
    <row r="1133" spans="4:6" s="34" customFormat="1">
      <c r="D1133" s="62"/>
      <c r="E1133" s="62"/>
      <c r="F1133" s="62"/>
    </row>
    <row r="1134" spans="4:6" s="34" customFormat="1">
      <c r="D1134" s="62"/>
      <c r="E1134" s="62"/>
      <c r="F1134" s="62"/>
    </row>
    <row r="1135" spans="4:6" s="34" customFormat="1">
      <c r="D1135" s="62"/>
      <c r="E1135" s="62"/>
      <c r="F1135" s="62"/>
    </row>
    <row r="1136" spans="4:6" s="34" customFormat="1">
      <c r="D1136" s="62"/>
      <c r="E1136" s="62"/>
      <c r="F1136" s="62"/>
    </row>
    <row r="1137" spans="4:6" s="34" customFormat="1">
      <c r="D1137" s="62"/>
      <c r="E1137" s="62"/>
      <c r="F1137" s="62"/>
    </row>
    <row r="1138" spans="4:6" s="34" customFormat="1">
      <c r="D1138" s="62"/>
      <c r="E1138" s="62"/>
      <c r="F1138" s="62"/>
    </row>
    <row r="1139" spans="4:6" s="34" customFormat="1">
      <c r="D1139" s="62"/>
      <c r="E1139" s="62"/>
      <c r="F1139" s="62"/>
    </row>
    <row r="1140" spans="4:6" s="34" customFormat="1">
      <c r="D1140" s="62"/>
      <c r="E1140" s="62"/>
      <c r="F1140" s="62"/>
    </row>
    <row r="1141" spans="4:6" s="34" customFormat="1">
      <c r="D1141" s="62"/>
      <c r="E1141" s="62"/>
      <c r="F1141" s="62"/>
    </row>
    <row r="1142" spans="4:6" s="34" customFormat="1">
      <c r="D1142" s="62"/>
      <c r="E1142" s="62"/>
      <c r="F1142" s="62"/>
    </row>
    <row r="1143" spans="4:6" s="34" customFormat="1">
      <c r="D1143" s="62"/>
      <c r="E1143" s="62"/>
      <c r="F1143" s="62"/>
    </row>
    <row r="1144" spans="4:6" s="34" customFormat="1">
      <c r="D1144" s="62"/>
      <c r="E1144" s="62"/>
      <c r="F1144" s="62"/>
    </row>
    <row r="1145" spans="4:6" s="34" customFormat="1">
      <c r="D1145" s="62"/>
      <c r="E1145" s="62"/>
      <c r="F1145" s="62"/>
    </row>
    <row r="1146" spans="4:6" s="34" customFormat="1">
      <c r="D1146" s="62"/>
      <c r="E1146" s="62"/>
      <c r="F1146" s="62"/>
    </row>
    <row r="1147" spans="4:6" s="34" customFormat="1">
      <c r="D1147" s="62"/>
      <c r="E1147" s="62"/>
      <c r="F1147" s="62"/>
    </row>
    <row r="1148" spans="4:6" s="34" customFormat="1">
      <c r="D1148" s="62"/>
      <c r="E1148" s="62"/>
      <c r="F1148" s="62"/>
    </row>
    <row r="1149" spans="4:6" s="34" customFormat="1">
      <c r="D1149" s="62"/>
      <c r="E1149" s="62"/>
      <c r="F1149" s="62"/>
    </row>
    <row r="1150" spans="4:6" s="34" customFormat="1">
      <c r="D1150" s="62"/>
      <c r="E1150" s="62"/>
      <c r="F1150" s="62"/>
    </row>
    <row r="1151" spans="4:6" s="34" customFormat="1">
      <c r="D1151" s="62"/>
      <c r="E1151" s="62"/>
      <c r="F1151" s="62"/>
    </row>
    <row r="1152" spans="4:6" s="34" customFormat="1">
      <c r="D1152" s="62"/>
      <c r="E1152" s="62"/>
      <c r="F1152" s="62"/>
    </row>
    <row r="1153" spans="4:6" s="34" customFormat="1">
      <c r="D1153" s="62"/>
      <c r="E1153" s="62"/>
      <c r="F1153" s="62"/>
    </row>
    <row r="1154" spans="4:6" s="34" customFormat="1">
      <c r="D1154" s="62"/>
      <c r="E1154" s="62"/>
      <c r="F1154" s="62"/>
    </row>
    <row r="1155" spans="4:6" s="34" customFormat="1">
      <c r="D1155" s="62"/>
      <c r="E1155" s="62"/>
      <c r="F1155" s="62"/>
    </row>
    <row r="1156" spans="4:6" s="34" customFormat="1">
      <c r="D1156" s="62"/>
      <c r="E1156" s="62"/>
      <c r="F1156" s="62"/>
    </row>
    <row r="1157" spans="4:6" s="34" customFormat="1">
      <c r="D1157" s="62"/>
      <c r="E1157" s="62"/>
      <c r="F1157" s="62"/>
    </row>
    <row r="1158" spans="4:6" s="34" customFormat="1">
      <c r="D1158" s="62"/>
      <c r="E1158" s="62"/>
      <c r="F1158" s="62"/>
    </row>
    <row r="1159" spans="4:6" s="34" customFormat="1">
      <c r="D1159" s="62"/>
      <c r="E1159" s="62"/>
      <c r="F1159" s="62"/>
    </row>
    <row r="1160" spans="4:6" s="34" customFormat="1">
      <c r="D1160" s="62"/>
      <c r="E1160" s="62"/>
      <c r="F1160" s="62"/>
    </row>
    <row r="1161" spans="4:6" s="34" customFormat="1">
      <c r="D1161" s="62"/>
      <c r="E1161" s="62"/>
      <c r="F1161" s="62"/>
    </row>
    <row r="1162" spans="4:6" s="34" customFormat="1">
      <c r="D1162" s="62"/>
      <c r="E1162" s="62"/>
      <c r="F1162" s="62"/>
    </row>
    <row r="1163" spans="4:6" s="34" customFormat="1">
      <c r="D1163" s="62"/>
      <c r="E1163" s="62"/>
      <c r="F1163" s="62"/>
    </row>
    <row r="1164" spans="4:6" s="34" customFormat="1">
      <c r="D1164" s="62"/>
      <c r="E1164" s="62"/>
      <c r="F1164" s="62"/>
    </row>
    <row r="1165" spans="4:6" s="34" customFormat="1">
      <c r="D1165" s="62"/>
      <c r="E1165" s="62"/>
      <c r="F1165" s="62"/>
    </row>
    <row r="1166" spans="4:6" s="34" customFormat="1">
      <c r="D1166" s="62"/>
      <c r="E1166" s="62"/>
      <c r="F1166" s="62"/>
    </row>
    <row r="1167" spans="4:6" s="34" customFormat="1">
      <c r="D1167" s="62"/>
      <c r="E1167" s="62"/>
      <c r="F1167" s="62"/>
    </row>
    <row r="1168" spans="4:6" s="34" customFormat="1">
      <c r="D1168" s="62"/>
      <c r="E1168" s="62"/>
      <c r="F1168" s="62"/>
    </row>
    <row r="1169" spans="4:6" s="34" customFormat="1">
      <c r="D1169" s="62"/>
      <c r="E1169" s="62"/>
      <c r="F1169" s="62"/>
    </row>
    <row r="1170" spans="4:6" s="34" customFormat="1">
      <c r="D1170" s="62"/>
      <c r="E1170" s="62"/>
      <c r="F1170" s="62"/>
    </row>
    <row r="1171" spans="4:6" s="34" customFormat="1">
      <c r="D1171" s="62"/>
      <c r="E1171" s="62"/>
      <c r="F1171" s="62"/>
    </row>
    <row r="1172" spans="4:6" s="34" customFormat="1">
      <c r="D1172" s="62"/>
      <c r="E1172" s="62"/>
      <c r="F1172" s="62"/>
    </row>
    <row r="1173" spans="4:6" s="34" customFormat="1">
      <c r="D1173" s="62"/>
      <c r="E1173" s="62"/>
      <c r="F1173" s="62"/>
    </row>
    <row r="1174" spans="4:6" s="34" customFormat="1">
      <c r="D1174" s="62"/>
      <c r="E1174" s="62"/>
      <c r="F1174" s="62"/>
    </row>
    <row r="1175" spans="4:6" s="34" customFormat="1">
      <c r="D1175" s="62"/>
      <c r="E1175" s="62"/>
      <c r="F1175" s="62"/>
    </row>
    <row r="1176" spans="4:6" s="34" customFormat="1">
      <c r="D1176" s="62"/>
      <c r="E1176" s="62"/>
      <c r="F1176" s="62"/>
    </row>
    <row r="1177" spans="4:6" s="34" customFormat="1">
      <c r="D1177" s="62"/>
      <c r="E1177" s="62"/>
      <c r="F1177" s="62"/>
    </row>
    <row r="1178" spans="4:6" s="34" customFormat="1">
      <c r="D1178" s="62"/>
      <c r="E1178" s="62"/>
      <c r="F1178" s="62"/>
    </row>
    <row r="1179" spans="4:6" s="34" customFormat="1">
      <c r="D1179" s="62"/>
      <c r="E1179" s="62"/>
      <c r="F1179" s="62"/>
    </row>
    <row r="1180" spans="4:6" s="34" customFormat="1">
      <c r="D1180" s="62"/>
      <c r="E1180" s="62"/>
      <c r="F1180" s="62"/>
    </row>
    <row r="1181" spans="4:6" s="34" customFormat="1">
      <c r="D1181" s="62"/>
      <c r="E1181" s="62"/>
      <c r="F1181" s="62"/>
    </row>
    <row r="1182" spans="4:6" s="34" customFormat="1">
      <c r="D1182" s="62"/>
      <c r="E1182" s="62"/>
      <c r="F1182" s="62"/>
    </row>
    <row r="1183" spans="4:6" s="34" customFormat="1">
      <c r="D1183" s="62"/>
      <c r="E1183" s="62"/>
      <c r="F1183" s="62"/>
    </row>
    <row r="1184" spans="4:6" s="34" customFormat="1">
      <c r="D1184" s="62"/>
      <c r="E1184" s="62"/>
      <c r="F1184" s="62"/>
    </row>
    <row r="1185" spans="4:6" s="34" customFormat="1">
      <c r="D1185" s="62"/>
      <c r="E1185" s="62"/>
      <c r="F1185" s="62"/>
    </row>
    <row r="1186" spans="4:6" s="34" customFormat="1">
      <c r="D1186" s="62"/>
      <c r="E1186" s="62"/>
      <c r="F1186" s="62"/>
    </row>
    <row r="1187" spans="4:6" s="34" customFormat="1">
      <c r="D1187" s="62"/>
      <c r="E1187" s="62"/>
      <c r="F1187" s="62"/>
    </row>
    <row r="1188" spans="4:6" s="34" customFormat="1">
      <c r="D1188" s="62"/>
      <c r="E1188" s="62"/>
      <c r="F1188" s="62"/>
    </row>
    <row r="1189" spans="4:6" s="34" customFormat="1">
      <c r="D1189" s="62"/>
      <c r="E1189" s="62"/>
      <c r="F1189" s="62"/>
    </row>
    <row r="1190" spans="4:6" s="34" customFormat="1">
      <c r="D1190" s="62"/>
      <c r="E1190" s="62"/>
      <c r="F1190" s="62"/>
    </row>
    <row r="1191" spans="4:6" s="34" customFormat="1">
      <c r="D1191" s="62"/>
      <c r="E1191" s="62"/>
      <c r="F1191" s="62"/>
    </row>
    <row r="1192" spans="4:6" s="34" customFormat="1">
      <c r="D1192" s="62"/>
      <c r="E1192" s="62"/>
      <c r="F1192" s="62"/>
    </row>
    <row r="1193" spans="4:6" s="34" customFormat="1">
      <c r="D1193" s="62"/>
      <c r="E1193" s="62"/>
      <c r="F1193" s="62"/>
    </row>
    <row r="1194" spans="4:6" s="34" customFormat="1">
      <c r="D1194" s="62"/>
      <c r="E1194" s="62"/>
      <c r="F1194" s="62"/>
    </row>
    <row r="1195" spans="4:6" s="34" customFormat="1">
      <c r="D1195" s="62"/>
      <c r="E1195" s="62"/>
      <c r="F1195" s="62"/>
    </row>
    <row r="1196" spans="4:6" s="34" customFormat="1">
      <c r="D1196" s="62"/>
      <c r="E1196" s="62"/>
      <c r="F1196" s="62"/>
    </row>
    <row r="1197" spans="4:6" s="34" customFormat="1">
      <c r="D1197" s="62"/>
      <c r="E1197" s="62"/>
      <c r="F1197" s="62"/>
    </row>
    <row r="1198" spans="4:6" s="34" customFormat="1">
      <c r="D1198" s="62"/>
      <c r="E1198" s="62"/>
      <c r="F1198" s="62"/>
    </row>
    <row r="1199" spans="4:6" s="34" customFormat="1">
      <c r="D1199" s="62"/>
      <c r="E1199" s="62"/>
      <c r="F1199" s="62"/>
    </row>
    <row r="1200" spans="4:6" s="34" customFormat="1">
      <c r="D1200" s="62"/>
      <c r="E1200" s="62"/>
      <c r="F1200" s="62"/>
    </row>
    <row r="1201" spans="4:6" s="34" customFormat="1">
      <c r="D1201" s="62"/>
      <c r="E1201" s="62"/>
      <c r="F1201" s="62"/>
    </row>
    <row r="1202" spans="4:6" s="34" customFormat="1">
      <c r="D1202" s="62"/>
      <c r="E1202" s="62"/>
      <c r="F1202" s="62"/>
    </row>
    <row r="1203" spans="4:6" s="34" customFormat="1">
      <c r="D1203" s="62"/>
      <c r="E1203" s="62"/>
      <c r="F1203" s="62"/>
    </row>
    <row r="1204" spans="4:6" s="34" customFormat="1">
      <c r="D1204" s="62"/>
      <c r="E1204" s="62"/>
      <c r="F1204" s="62"/>
    </row>
    <row r="1205" spans="4:6" s="34" customFormat="1">
      <c r="D1205" s="62"/>
      <c r="E1205" s="62"/>
      <c r="F1205" s="62"/>
    </row>
    <row r="1206" spans="4:6" s="34" customFormat="1">
      <c r="D1206" s="62"/>
      <c r="E1206" s="62"/>
      <c r="F1206" s="62"/>
    </row>
    <row r="1207" spans="4:6" s="34" customFormat="1">
      <c r="D1207" s="62"/>
      <c r="E1207" s="62"/>
      <c r="F1207" s="62"/>
    </row>
    <row r="1208" spans="4:6" s="34" customFormat="1">
      <c r="D1208" s="62"/>
      <c r="E1208" s="62"/>
      <c r="F1208" s="62"/>
    </row>
    <row r="1209" spans="4:6" s="34" customFormat="1">
      <c r="D1209" s="62"/>
      <c r="E1209" s="62"/>
      <c r="F1209" s="62"/>
    </row>
    <row r="1210" spans="4:6" s="34" customFormat="1">
      <c r="D1210" s="62"/>
      <c r="E1210" s="62"/>
      <c r="F1210" s="62"/>
    </row>
    <row r="1211" spans="4:6" s="34" customFormat="1">
      <c r="D1211" s="62"/>
      <c r="E1211" s="62"/>
      <c r="F1211" s="62"/>
    </row>
    <row r="1212" spans="4:6" s="34" customFormat="1">
      <c r="D1212" s="62"/>
      <c r="E1212" s="62"/>
      <c r="F1212" s="62"/>
    </row>
    <row r="1213" spans="4:6" s="34" customFormat="1">
      <c r="D1213" s="62"/>
      <c r="E1213" s="62"/>
      <c r="F1213" s="62"/>
    </row>
    <row r="1214" spans="4:6" s="34" customFormat="1">
      <c r="D1214" s="62"/>
      <c r="E1214" s="62"/>
      <c r="F1214" s="62"/>
    </row>
    <row r="1215" spans="4:6" s="34" customFormat="1">
      <c r="D1215" s="62"/>
      <c r="E1215" s="62"/>
      <c r="F1215" s="62"/>
    </row>
    <row r="1216" spans="4:6" s="34" customFormat="1">
      <c r="D1216" s="62"/>
      <c r="E1216" s="62"/>
      <c r="F1216" s="62"/>
    </row>
    <row r="1217" spans="4:6" s="34" customFormat="1">
      <c r="D1217" s="62"/>
      <c r="E1217" s="62"/>
      <c r="F1217" s="62"/>
    </row>
    <row r="1218" spans="4:6" s="34" customFormat="1">
      <c r="D1218" s="62"/>
      <c r="E1218" s="62"/>
      <c r="F1218" s="62"/>
    </row>
    <row r="1219" spans="4:6" s="34" customFormat="1">
      <c r="D1219" s="62"/>
      <c r="E1219" s="62"/>
      <c r="F1219" s="62"/>
    </row>
    <row r="1220" spans="4:6" s="34" customFormat="1">
      <c r="D1220" s="62"/>
      <c r="E1220" s="62"/>
      <c r="F1220" s="62"/>
    </row>
    <row r="1221" spans="4:6" s="34" customFormat="1">
      <c r="D1221" s="62"/>
      <c r="E1221" s="62"/>
      <c r="F1221" s="62"/>
    </row>
    <row r="1222" spans="4:6" s="34" customFormat="1">
      <c r="D1222" s="62"/>
      <c r="E1222" s="62"/>
      <c r="F1222" s="62"/>
    </row>
    <row r="1223" spans="4:6" s="34" customFormat="1">
      <c r="D1223" s="62"/>
      <c r="E1223" s="62"/>
      <c r="F1223" s="62"/>
    </row>
    <row r="1224" spans="4:6" s="34" customFormat="1">
      <c r="D1224" s="62"/>
      <c r="E1224" s="62"/>
      <c r="F1224" s="62"/>
    </row>
    <row r="1225" spans="4:6" s="34" customFormat="1">
      <c r="D1225" s="62"/>
      <c r="E1225" s="62"/>
      <c r="F1225" s="62"/>
    </row>
    <row r="1226" spans="4:6" s="34" customFormat="1">
      <c r="D1226" s="62"/>
      <c r="E1226" s="62"/>
      <c r="F1226" s="62"/>
    </row>
    <row r="1227" spans="4:6" s="34" customFormat="1">
      <c r="D1227" s="62"/>
      <c r="E1227" s="62"/>
      <c r="F1227" s="62"/>
    </row>
    <row r="1228" spans="4:6" s="34" customFormat="1">
      <c r="D1228" s="62"/>
      <c r="E1228" s="62"/>
      <c r="F1228" s="62"/>
    </row>
    <row r="1229" spans="4:6" s="34" customFormat="1">
      <c r="D1229" s="62"/>
      <c r="E1229" s="62"/>
      <c r="F1229" s="62"/>
    </row>
    <row r="1230" spans="4:6" s="34" customFormat="1">
      <c r="D1230" s="62"/>
      <c r="E1230" s="62"/>
      <c r="F1230" s="62"/>
    </row>
    <row r="1231" spans="4:6" s="34" customFormat="1">
      <c r="D1231" s="62"/>
      <c r="E1231" s="62"/>
      <c r="F1231" s="62"/>
    </row>
    <row r="1232" spans="4:6" s="34" customFormat="1">
      <c r="D1232" s="62"/>
      <c r="E1232" s="62"/>
      <c r="F1232" s="62"/>
    </row>
    <row r="1233" spans="4:6" s="34" customFormat="1">
      <c r="D1233" s="62"/>
      <c r="E1233" s="62"/>
      <c r="F1233" s="62"/>
    </row>
    <row r="1234" spans="4:6" s="34" customFormat="1">
      <c r="D1234" s="62"/>
      <c r="E1234" s="62"/>
      <c r="F1234" s="62"/>
    </row>
    <row r="1235" spans="4:6" s="34" customFormat="1">
      <c r="D1235" s="62"/>
      <c r="E1235" s="62"/>
      <c r="F1235" s="62"/>
    </row>
    <row r="1236" spans="4:6" s="34" customFormat="1">
      <c r="D1236" s="62"/>
      <c r="E1236" s="62"/>
      <c r="F1236" s="62"/>
    </row>
    <row r="1237" spans="4:6" s="34" customFormat="1">
      <c r="D1237" s="62"/>
      <c r="E1237" s="62"/>
      <c r="F1237" s="62"/>
    </row>
    <row r="1238" spans="4:6" s="34" customFormat="1">
      <c r="D1238" s="62"/>
      <c r="E1238" s="62"/>
      <c r="F1238" s="62"/>
    </row>
    <row r="1239" spans="4:6" s="34" customFormat="1">
      <c r="D1239" s="62"/>
      <c r="E1239" s="62"/>
      <c r="F1239" s="62"/>
    </row>
    <row r="1240" spans="4:6" s="34" customFormat="1">
      <c r="D1240" s="62"/>
      <c r="E1240" s="62"/>
      <c r="F1240" s="62"/>
    </row>
    <row r="1241" spans="4:6" s="34" customFormat="1">
      <c r="D1241" s="62"/>
      <c r="E1241" s="62"/>
      <c r="F1241" s="62"/>
    </row>
    <row r="1242" spans="4:6" s="34" customFormat="1">
      <c r="D1242" s="62"/>
      <c r="E1242" s="62"/>
      <c r="F1242" s="62"/>
    </row>
    <row r="1243" spans="4:6" s="34" customFormat="1">
      <c r="D1243" s="62"/>
      <c r="E1243" s="62"/>
      <c r="F1243" s="62"/>
    </row>
    <row r="1244" spans="4:6" s="34" customFormat="1">
      <c r="D1244" s="62"/>
      <c r="E1244" s="62"/>
      <c r="F1244" s="62"/>
    </row>
    <row r="1245" spans="4:6" s="34" customFormat="1">
      <c r="D1245" s="62"/>
      <c r="E1245" s="62"/>
      <c r="F1245" s="62"/>
    </row>
    <row r="1246" spans="4:6" s="34" customFormat="1">
      <c r="D1246" s="62"/>
      <c r="E1246" s="62"/>
      <c r="F1246" s="62"/>
    </row>
    <row r="1247" spans="4:6" s="34" customFormat="1">
      <c r="D1247" s="62"/>
      <c r="E1247" s="62"/>
      <c r="F1247" s="62"/>
    </row>
    <row r="1248" spans="4:6" s="34" customFormat="1">
      <c r="D1248" s="62"/>
      <c r="E1248" s="62"/>
      <c r="F1248" s="62"/>
    </row>
    <row r="1249" spans="4:6" s="34" customFormat="1">
      <c r="D1249" s="62"/>
      <c r="E1249" s="62"/>
      <c r="F1249" s="62"/>
    </row>
    <row r="1250" spans="4:6" s="34" customFormat="1">
      <c r="D1250" s="62"/>
      <c r="E1250" s="62"/>
      <c r="F1250" s="62"/>
    </row>
    <row r="1251" spans="4:6" s="34" customFormat="1">
      <c r="D1251" s="62"/>
      <c r="E1251" s="62"/>
      <c r="F1251" s="62"/>
    </row>
    <row r="1252" spans="4:6" s="34" customFormat="1">
      <c r="D1252" s="62"/>
      <c r="E1252" s="62"/>
      <c r="F1252" s="62"/>
    </row>
    <row r="1253" spans="4:6" s="34" customFormat="1">
      <c r="D1253" s="62"/>
      <c r="E1253" s="62"/>
      <c r="F1253" s="62"/>
    </row>
    <row r="1254" spans="4:6" s="34" customFormat="1">
      <c r="D1254" s="62"/>
      <c r="E1254" s="62"/>
      <c r="F1254" s="62"/>
    </row>
    <row r="1255" spans="4:6" s="34" customFormat="1">
      <c r="D1255" s="62"/>
      <c r="E1255" s="62"/>
      <c r="F1255" s="62"/>
    </row>
    <row r="1256" spans="4:6" s="34" customFormat="1">
      <c r="D1256" s="62"/>
      <c r="E1256" s="62"/>
      <c r="F1256" s="62"/>
    </row>
    <row r="1257" spans="4:6" s="34" customFormat="1">
      <c r="D1257" s="62"/>
      <c r="E1257" s="62"/>
      <c r="F1257" s="62"/>
    </row>
    <row r="1258" spans="4:6" s="34" customFormat="1">
      <c r="D1258" s="62"/>
      <c r="E1258" s="62"/>
      <c r="F1258" s="62"/>
    </row>
    <row r="1259" spans="4:6" s="34" customFormat="1">
      <c r="D1259" s="62"/>
      <c r="E1259" s="62"/>
      <c r="F1259" s="62"/>
    </row>
    <row r="1260" spans="4:6" s="34" customFormat="1">
      <c r="D1260" s="62"/>
      <c r="E1260" s="62"/>
      <c r="F1260" s="62"/>
    </row>
    <row r="1261" spans="4:6" s="34" customFormat="1">
      <c r="D1261" s="62"/>
      <c r="E1261" s="62"/>
      <c r="F1261" s="62"/>
    </row>
    <row r="1262" spans="4:6" s="34" customFormat="1">
      <c r="D1262" s="62"/>
      <c r="E1262" s="62"/>
      <c r="F1262" s="62"/>
    </row>
    <row r="1263" spans="4:6" s="34" customFormat="1">
      <c r="D1263" s="62"/>
      <c r="E1263" s="62"/>
      <c r="F1263" s="62"/>
    </row>
    <row r="1264" spans="4:6" s="34" customFormat="1">
      <c r="D1264" s="62"/>
      <c r="E1264" s="62"/>
      <c r="F1264" s="62"/>
    </row>
    <row r="1265" spans="4:6" s="34" customFormat="1">
      <c r="D1265" s="62"/>
      <c r="E1265" s="62"/>
      <c r="F1265" s="62"/>
    </row>
    <row r="1266" spans="4:6" s="34" customFormat="1">
      <c r="D1266" s="62"/>
      <c r="E1266" s="62"/>
      <c r="F1266" s="62"/>
    </row>
    <row r="1267" spans="4:6" s="34" customFormat="1">
      <c r="D1267" s="62"/>
      <c r="E1267" s="62"/>
      <c r="F1267" s="62"/>
    </row>
    <row r="1268" spans="4:6" s="34" customFormat="1">
      <c r="D1268" s="62"/>
      <c r="E1268" s="62"/>
      <c r="F1268" s="62"/>
    </row>
    <row r="1269" spans="4:6" s="34" customFormat="1">
      <c r="D1269" s="62"/>
      <c r="E1269" s="62"/>
      <c r="F1269" s="62"/>
    </row>
    <row r="1270" spans="4:6" s="34" customFormat="1">
      <c r="D1270" s="62"/>
      <c r="E1270" s="62"/>
      <c r="F1270" s="62"/>
    </row>
    <row r="1271" spans="4:6" s="34" customFormat="1">
      <c r="D1271" s="62"/>
      <c r="E1271" s="62"/>
      <c r="F1271" s="62"/>
    </row>
    <row r="1272" spans="4:6" s="34" customFormat="1">
      <c r="D1272" s="62"/>
      <c r="E1272" s="62"/>
      <c r="F1272" s="62"/>
    </row>
    <row r="1273" spans="4:6" s="34" customFormat="1">
      <c r="D1273" s="62"/>
      <c r="E1273" s="62"/>
      <c r="F1273" s="62"/>
    </row>
    <row r="1274" spans="4:6" s="34" customFormat="1">
      <c r="D1274" s="62"/>
      <c r="E1274" s="62"/>
      <c r="F1274" s="62"/>
    </row>
    <row r="1275" spans="4:6" s="34" customFormat="1">
      <c r="D1275" s="62"/>
      <c r="E1275" s="62"/>
      <c r="F1275" s="62"/>
    </row>
    <row r="1276" spans="4:6" s="34" customFormat="1">
      <c r="D1276" s="62"/>
      <c r="E1276" s="62"/>
      <c r="F1276" s="62"/>
    </row>
    <row r="1277" spans="4:6" s="34" customFormat="1">
      <c r="D1277" s="62"/>
      <c r="E1277" s="62"/>
      <c r="F1277" s="62"/>
    </row>
    <row r="1278" spans="4:6" s="34" customFormat="1">
      <c r="D1278" s="62"/>
      <c r="E1278" s="62"/>
      <c r="F1278" s="62"/>
    </row>
    <row r="1279" spans="4:6" s="34" customFormat="1">
      <c r="D1279" s="62"/>
      <c r="E1279" s="62"/>
      <c r="F1279" s="62"/>
    </row>
    <row r="1280" spans="4:6" s="34" customFormat="1">
      <c r="D1280" s="62"/>
      <c r="E1280" s="62"/>
      <c r="F1280" s="62"/>
    </row>
    <row r="1281" spans="4:6" s="34" customFormat="1">
      <c r="D1281" s="62"/>
      <c r="E1281" s="62"/>
      <c r="F1281" s="62"/>
    </row>
    <row r="1282" spans="4:6" s="34" customFormat="1">
      <c r="D1282" s="62"/>
      <c r="E1282" s="62"/>
      <c r="F1282" s="62"/>
    </row>
    <row r="1283" spans="4:6" s="34" customFormat="1">
      <c r="D1283" s="62"/>
      <c r="E1283" s="62"/>
      <c r="F1283" s="62"/>
    </row>
    <row r="1284" spans="4:6" s="34" customFormat="1">
      <c r="D1284" s="62"/>
      <c r="E1284" s="62"/>
      <c r="F1284" s="62"/>
    </row>
    <row r="1285" spans="4:6" s="34" customFormat="1">
      <c r="D1285" s="62"/>
      <c r="E1285" s="62"/>
      <c r="F1285" s="62"/>
    </row>
    <row r="1286" spans="4:6" s="34" customFormat="1">
      <c r="D1286" s="62"/>
      <c r="E1286" s="62"/>
      <c r="F1286" s="62"/>
    </row>
    <row r="1287" spans="4:6" s="34" customFormat="1">
      <c r="D1287" s="62"/>
      <c r="E1287" s="62"/>
      <c r="F1287" s="62"/>
    </row>
    <row r="1288" spans="4:6" s="34" customFormat="1">
      <c r="D1288" s="62"/>
      <c r="E1288" s="62"/>
      <c r="F1288" s="62"/>
    </row>
    <row r="1289" spans="4:6" s="34" customFormat="1">
      <c r="D1289" s="62"/>
      <c r="E1289" s="62"/>
      <c r="F1289" s="62"/>
    </row>
    <row r="1290" spans="4:6" s="34" customFormat="1">
      <c r="D1290" s="62"/>
      <c r="E1290" s="62"/>
      <c r="F1290" s="62"/>
    </row>
    <row r="1291" spans="4:6" s="34" customFormat="1">
      <c r="D1291" s="62"/>
      <c r="E1291" s="62"/>
      <c r="F1291" s="62"/>
    </row>
    <row r="1292" spans="4:6" s="34" customFormat="1">
      <c r="D1292" s="62"/>
      <c r="E1292" s="62"/>
      <c r="F1292" s="62"/>
    </row>
    <row r="1293" spans="4:6" s="34" customFormat="1">
      <c r="D1293" s="62"/>
      <c r="E1293" s="62"/>
      <c r="F1293" s="62"/>
    </row>
    <row r="1294" spans="4:6" s="34" customFormat="1">
      <c r="D1294" s="62"/>
      <c r="E1294" s="62"/>
      <c r="F1294" s="62"/>
    </row>
    <row r="1295" spans="4:6" s="34" customFormat="1">
      <c r="D1295" s="62"/>
      <c r="E1295" s="62"/>
      <c r="F1295" s="62"/>
    </row>
    <row r="1296" spans="4:6" s="34" customFormat="1">
      <c r="D1296" s="62"/>
      <c r="E1296" s="62"/>
      <c r="F1296" s="62"/>
    </row>
    <row r="1297" spans="4:6" s="34" customFormat="1">
      <c r="D1297" s="62"/>
      <c r="E1297" s="62"/>
      <c r="F1297" s="62"/>
    </row>
    <row r="1298" spans="4:6" s="34" customFormat="1">
      <c r="D1298" s="62"/>
      <c r="E1298" s="62"/>
      <c r="F1298" s="62"/>
    </row>
    <row r="1299" spans="4:6" s="34" customFormat="1">
      <c r="D1299" s="62"/>
      <c r="E1299" s="62"/>
      <c r="F1299" s="62"/>
    </row>
    <row r="1300" spans="4:6" s="34" customFormat="1">
      <c r="D1300" s="62"/>
      <c r="E1300" s="62"/>
      <c r="F1300" s="62"/>
    </row>
    <row r="1301" spans="4:6" s="34" customFormat="1">
      <c r="D1301" s="62"/>
      <c r="E1301" s="62"/>
      <c r="F1301" s="62"/>
    </row>
    <row r="1302" spans="4:6" s="34" customFormat="1">
      <c r="D1302" s="62"/>
      <c r="E1302" s="62"/>
      <c r="F1302" s="62"/>
    </row>
    <row r="1303" spans="4:6" s="34" customFormat="1">
      <c r="D1303" s="62"/>
      <c r="E1303" s="62"/>
      <c r="F1303" s="62"/>
    </row>
    <row r="1304" spans="4:6" s="34" customFormat="1">
      <c r="D1304" s="62"/>
      <c r="E1304" s="62"/>
      <c r="F1304" s="62"/>
    </row>
    <row r="1305" spans="4:6" s="34" customFormat="1">
      <c r="D1305" s="62"/>
      <c r="E1305" s="62"/>
      <c r="F1305" s="62"/>
    </row>
    <row r="1306" spans="4:6" s="34" customFormat="1">
      <c r="D1306" s="62"/>
      <c r="E1306" s="62"/>
      <c r="F1306" s="62"/>
    </row>
    <row r="1307" spans="4:6" s="34" customFormat="1">
      <c r="D1307" s="62"/>
      <c r="E1307" s="62"/>
      <c r="F1307" s="62"/>
    </row>
    <row r="1308" spans="4:6" s="34" customFormat="1">
      <c r="D1308" s="62"/>
      <c r="E1308" s="62"/>
      <c r="F1308" s="62"/>
    </row>
    <row r="1309" spans="4:6" s="34" customFormat="1">
      <c r="D1309" s="62"/>
      <c r="E1309" s="62"/>
      <c r="F1309" s="62"/>
    </row>
    <row r="1310" spans="4:6" s="34" customFormat="1">
      <c r="D1310" s="62"/>
      <c r="E1310" s="62"/>
      <c r="F1310" s="62"/>
    </row>
    <row r="1311" spans="4:6" s="34" customFormat="1">
      <c r="D1311" s="62"/>
      <c r="E1311" s="62"/>
      <c r="F1311" s="62"/>
    </row>
    <row r="1312" spans="4:6" s="34" customFormat="1">
      <c r="D1312" s="62"/>
      <c r="E1312" s="62"/>
      <c r="F1312" s="62"/>
    </row>
    <row r="1313" spans="2:9" s="34" customFormat="1">
      <c r="D1313" s="62"/>
      <c r="E1313" s="62"/>
      <c r="F1313" s="62"/>
    </row>
    <row r="1314" spans="2:9" s="34" customFormat="1">
      <c r="D1314" s="62"/>
      <c r="E1314" s="62"/>
      <c r="F1314" s="62"/>
    </row>
    <row r="1315" spans="2:9" s="34" customFormat="1">
      <c r="D1315" s="62"/>
      <c r="E1315" s="62"/>
      <c r="F1315" s="62"/>
    </row>
    <row r="1316" spans="2:9" s="34" customFormat="1">
      <c r="D1316" s="62"/>
      <c r="E1316" s="62"/>
      <c r="F1316" s="62"/>
    </row>
    <row r="1317" spans="2:9" s="34" customFormat="1">
      <c r="D1317" s="62"/>
      <c r="E1317" s="62"/>
      <c r="F1317" s="62"/>
    </row>
    <row r="1318" spans="2:9" s="34" customFormat="1">
      <c r="D1318" s="62"/>
      <c r="E1318" s="62"/>
      <c r="F1318" s="62"/>
    </row>
    <row r="1319" spans="2:9" s="34" customFormat="1">
      <c r="D1319" s="62"/>
      <c r="E1319" s="62"/>
      <c r="F1319" s="62"/>
    </row>
    <row r="1320" spans="2:9" s="34" customFormat="1">
      <c r="D1320" s="62"/>
      <c r="E1320" s="62"/>
      <c r="F1320" s="62"/>
    </row>
    <row r="1321" spans="2:9" s="34" customFormat="1">
      <c r="D1321" s="62"/>
      <c r="E1321" s="62"/>
      <c r="F1321" s="62"/>
    </row>
    <row r="1322" spans="2:9" s="34" customFormat="1">
      <c r="D1322" s="62"/>
      <c r="E1322" s="62"/>
      <c r="F1322" s="62"/>
    </row>
    <row r="1323" spans="2:9" s="34" customFormat="1">
      <c r="D1323" s="62"/>
      <c r="E1323" s="62"/>
      <c r="F1323" s="62"/>
    </row>
    <row r="1324" spans="2:9">
      <c r="B1324" s="34"/>
      <c r="C1324" s="34"/>
      <c r="D1324" s="62"/>
      <c r="E1324" s="62"/>
      <c r="F1324" s="62"/>
      <c r="G1324" s="34"/>
      <c r="H1324" s="34"/>
      <c r="I1324" s="34"/>
    </row>
    <row r="1325" spans="2:9">
      <c r="B1325" s="34"/>
      <c r="C1325" s="34"/>
      <c r="D1325" s="62"/>
      <c r="E1325" s="62"/>
      <c r="F1325" s="62"/>
      <c r="G1325" s="34"/>
      <c r="H1325" s="34"/>
      <c r="I1325" s="34"/>
    </row>
    <row r="1326" spans="2:9">
      <c r="B1326" s="34"/>
      <c r="C1326" s="34"/>
      <c r="D1326" s="62"/>
      <c r="E1326" s="62"/>
      <c r="F1326" s="62"/>
      <c r="G1326" s="34"/>
      <c r="H1326" s="34"/>
      <c r="I1326" s="34"/>
    </row>
    <row r="1327" spans="2:9">
      <c r="B1327" s="34"/>
      <c r="C1327" s="34"/>
      <c r="D1327" s="62"/>
      <c r="E1327" s="62"/>
      <c r="F1327" s="62"/>
      <c r="G1327" s="34"/>
      <c r="H1327" s="34"/>
      <c r="I1327" s="34"/>
    </row>
    <row r="1328" spans="2:9">
      <c r="B1328" s="34"/>
      <c r="C1328" s="34"/>
      <c r="D1328" s="62"/>
      <c r="E1328" s="62"/>
      <c r="F1328" s="62"/>
      <c r="G1328" s="34"/>
      <c r="H1328" s="34"/>
      <c r="I1328" s="34"/>
    </row>
    <row r="1329" spans="2:9">
      <c r="B1329" s="34"/>
      <c r="C1329" s="34"/>
      <c r="D1329" s="62"/>
      <c r="E1329" s="62"/>
      <c r="F1329" s="62"/>
      <c r="G1329" s="34"/>
      <c r="H1329" s="34"/>
      <c r="I1329" s="34"/>
    </row>
    <row r="1330" spans="2:9">
      <c r="B1330" s="34"/>
      <c r="C1330" s="34"/>
      <c r="D1330" s="62"/>
      <c r="E1330" s="62"/>
      <c r="F1330" s="62"/>
      <c r="G1330" s="34"/>
      <c r="H1330" s="34"/>
      <c r="I1330" s="34"/>
    </row>
    <row r="1331" spans="2:9">
      <c r="B1331" s="34"/>
      <c r="C1331" s="34"/>
      <c r="D1331" s="62"/>
      <c r="E1331" s="62"/>
      <c r="F1331" s="62"/>
      <c r="G1331" s="34"/>
      <c r="H1331" s="34"/>
      <c r="I1331" s="34"/>
    </row>
    <row r="1332" spans="2:9">
      <c r="B1332" s="34"/>
      <c r="C1332" s="34"/>
      <c r="D1332" s="62"/>
      <c r="E1332" s="62"/>
      <c r="F1332" s="62"/>
      <c r="G1332" s="34"/>
      <c r="H1332" s="34"/>
      <c r="I1332" s="34"/>
    </row>
    <row r="1333" spans="2:9">
      <c r="B1333" s="34"/>
      <c r="C1333" s="34"/>
      <c r="D1333" s="62"/>
      <c r="E1333" s="62"/>
      <c r="F1333" s="62"/>
      <c r="G1333" s="34"/>
      <c r="H1333" s="34"/>
      <c r="I1333" s="34"/>
    </row>
    <row r="1334" spans="2:9">
      <c r="B1334" s="34"/>
      <c r="C1334" s="34"/>
      <c r="D1334" s="62"/>
      <c r="E1334" s="62"/>
      <c r="F1334" s="62"/>
      <c r="G1334" s="34"/>
      <c r="H1334" s="34"/>
      <c r="I1334" s="34"/>
    </row>
    <row r="1335" spans="2:9">
      <c r="B1335" s="34"/>
      <c r="C1335" s="34"/>
      <c r="D1335" s="62"/>
      <c r="E1335" s="62"/>
      <c r="F1335" s="62"/>
      <c r="G1335" s="34"/>
      <c r="H1335" s="34"/>
      <c r="I1335" s="34"/>
    </row>
    <row r="1336" spans="2:9">
      <c r="B1336" s="34"/>
      <c r="C1336" s="34"/>
      <c r="D1336" s="62"/>
      <c r="E1336" s="62"/>
      <c r="F1336" s="62"/>
      <c r="G1336" s="34"/>
      <c r="H1336" s="34"/>
      <c r="I1336" s="34"/>
    </row>
    <row r="1337" spans="2:9">
      <c r="B1337" s="34"/>
      <c r="C1337" s="34"/>
      <c r="D1337" s="62"/>
      <c r="E1337" s="62"/>
      <c r="F1337" s="62"/>
      <c r="G1337" s="34"/>
      <c r="H1337" s="34"/>
      <c r="I1337" s="34"/>
    </row>
    <row r="1338" spans="2:9">
      <c r="B1338" s="34"/>
      <c r="C1338" s="34"/>
      <c r="D1338" s="62"/>
      <c r="E1338" s="62"/>
      <c r="F1338" s="62"/>
      <c r="G1338" s="34"/>
      <c r="H1338" s="34"/>
      <c r="I1338" s="34"/>
    </row>
    <row r="1339" spans="2:9">
      <c r="B1339" s="34"/>
      <c r="C1339" s="34"/>
      <c r="D1339" s="62"/>
      <c r="E1339" s="62"/>
      <c r="F1339" s="62"/>
      <c r="G1339" s="34"/>
      <c r="H1339" s="34"/>
      <c r="I1339" s="34"/>
    </row>
    <row r="1340" spans="2:9">
      <c r="B1340" s="34"/>
      <c r="C1340" s="34"/>
      <c r="D1340" s="62"/>
      <c r="E1340" s="62"/>
      <c r="F1340" s="62"/>
      <c r="G1340" s="34"/>
      <c r="H1340" s="34"/>
      <c r="I1340" s="34"/>
    </row>
    <row r="1341" spans="2:9">
      <c r="B1341" s="34"/>
      <c r="C1341" s="34"/>
      <c r="D1341" s="62"/>
      <c r="E1341" s="62"/>
      <c r="F1341" s="62"/>
      <c r="G1341" s="34"/>
      <c r="H1341" s="34"/>
      <c r="I1341" s="34"/>
    </row>
    <row r="1342" spans="2:9">
      <c r="B1342" s="34"/>
      <c r="C1342" s="34"/>
      <c r="D1342" s="62"/>
      <c r="E1342" s="62"/>
      <c r="F1342" s="62"/>
      <c r="G1342" s="34"/>
      <c r="H1342" s="34"/>
      <c r="I1342" s="34"/>
    </row>
    <row r="1343" spans="2:9">
      <c r="B1343" s="34"/>
      <c r="C1343" s="34"/>
      <c r="D1343" s="62"/>
      <c r="E1343" s="62"/>
      <c r="F1343" s="62"/>
      <c r="G1343" s="34"/>
      <c r="H1343" s="34"/>
      <c r="I1343" s="34"/>
    </row>
    <row r="1344" spans="2:9">
      <c r="B1344" s="34"/>
      <c r="C1344" s="34"/>
      <c r="D1344" s="62"/>
      <c r="E1344" s="62"/>
      <c r="F1344" s="62"/>
      <c r="G1344" s="34"/>
      <c r="H1344" s="34"/>
      <c r="I1344" s="34"/>
    </row>
    <row r="1345" spans="2:9">
      <c r="B1345" s="34"/>
      <c r="C1345" s="34"/>
      <c r="D1345" s="62"/>
      <c r="E1345" s="62"/>
      <c r="F1345" s="62"/>
      <c r="G1345" s="34"/>
      <c r="H1345" s="34"/>
      <c r="I1345" s="34"/>
    </row>
    <row r="1346" spans="2:9">
      <c r="B1346" s="34"/>
      <c r="C1346" s="34"/>
      <c r="D1346" s="62"/>
      <c r="E1346" s="62"/>
      <c r="F1346" s="62"/>
      <c r="G1346" s="34"/>
      <c r="H1346" s="34"/>
      <c r="I1346" s="34"/>
    </row>
    <row r="1347" spans="2:9">
      <c r="B1347" s="34"/>
      <c r="C1347" s="34"/>
      <c r="D1347" s="62"/>
      <c r="E1347" s="62"/>
      <c r="F1347" s="62"/>
      <c r="G1347" s="34"/>
      <c r="H1347" s="34"/>
      <c r="I1347" s="34"/>
    </row>
    <row r="1348" spans="2:9">
      <c r="B1348" s="34"/>
      <c r="C1348" s="34"/>
      <c r="D1348" s="62"/>
      <c r="E1348" s="62"/>
      <c r="F1348" s="62"/>
      <c r="G1348" s="34"/>
      <c r="H1348" s="34"/>
      <c r="I1348" s="34"/>
    </row>
    <row r="1349" spans="2:9">
      <c r="B1349" s="34"/>
      <c r="C1349" s="34"/>
      <c r="D1349" s="62"/>
      <c r="E1349" s="62"/>
      <c r="F1349" s="62"/>
      <c r="G1349" s="34"/>
      <c r="H1349" s="34"/>
      <c r="I1349" s="34"/>
    </row>
    <row r="1350" spans="2:9">
      <c r="B1350" s="34"/>
      <c r="C1350" s="34"/>
      <c r="D1350" s="62"/>
      <c r="E1350" s="62"/>
      <c r="F1350" s="62"/>
      <c r="G1350" s="34"/>
      <c r="H1350" s="34"/>
      <c r="I1350" s="34"/>
    </row>
    <row r="1351" spans="2:9">
      <c r="B1351" s="34"/>
      <c r="C1351" s="34"/>
      <c r="D1351" s="62"/>
      <c r="E1351" s="62"/>
      <c r="F1351" s="62"/>
      <c r="G1351" s="34"/>
      <c r="H1351" s="34"/>
      <c r="I1351" s="34"/>
    </row>
    <row r="1352" spans="2:9">
      <c r="B1352" s="34"/>
      <c r="C1352" s="34"/>
      <c r="D1352" s="62"/>
      <c r="E1352" s="62"/>
      <c r="F1352" s="62"/>
      <c r="G1352" s="34"/>
      <c r="H1352" s="34"/>
      <c r="I1352" s="34"/>
    </row>
    <row r="1353" spans="2:9">
      <c r="B1353" s="34"/>
      <c r="C1353" s="34"/>
      <c r="D1353" s="62"/>
      <c r="E1353" s="62"/>
      <c r="F1353" s="62"/>
      <c r="G1353" s="34"/>
      <c r="H1353" s="34"/>
      <c r="I1353" s="34"/>
    </row>
  </sheetData>
  <sheetProtection algorithmName="SHA-512" hashValue="oGmnPPSth+yf4/0UxWCixU0f7uRUWD2PcGKpZhRzWdZE+8TG1pCKD3abCMBKEO7ASNrVCbRWTuWQHmvLYyE03Q==" saltValue="4BwdnepN761zD71afBfOIw==" spinCount="100000" sheet="1" objects="1" scenarios="1"/>
  <mergeCells count="71">
    <mergeCell ref="E38:I39"/>
    <mergeCell ref="E41:H41"/>
    <mergeCell ref="E40:H40"/>
    <mergeCell ref="L41:M41"/>
    <mergeCell ref="Q41:R41"/>
    <mergeCell ref="L38:M38"/>
    <mergeCell ref="Q38:R38"/>
    <mergeCell ref="L39:M39"/>
    <mergeCell ref="Q39:R39"/>
    <mergeCell ref="L40:M40"/>
    <mergeCell ref="Q40:R40"/>
    <mergeCell ref="Q37:R37"/>
    <mergeCell ref="B29:B30"/>
    <mergeCell ref="C29:C30"/>
    <mergeCell ref="D29:D30"/>
    <mergeCell ref="E29:E30"/>
    <mergeCell ref="B31:B32"/>
    <mergeCell ref="C31:C32"/>
    <mergeCell ref="D31:D32"/>
    <mergeCell ref="E31:E32"/>
    <mergeCell ref="B33:B34"/>
    <mergeCell ref="C33:C34"/>
    <mergeCell ref="D33:D34"/>
    <mergeCell ref="E33:E34"/>
    <mergeCell ref="L37:M37"/>
    <mergeCell ref="E37:H37"/>
    <mergeCell ref="B25:B26"/>
    <mergeCell ref="C25:C26"/>
    <mergeCell ref="D25:D26"/>
    <mergeCell ref="E25:E26"/>
    <mergeCell ref="B27:B28"/>
    <mergeCell ref="C27:C28"/>
    <mergeCell ref="D27:D28"/>
    <mergeCell ref="E27:E28"/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D17:D18"/>
    <mergeCell ref="E17:E18"/>
    <mergeCell ref="B19:B20"/>
    <mergeCell ref="C19:C20"/>
    <mergeCell ref="D19:D20"/>
    <mergeCell ref="E19:E20"/>
    <mergeCell ref="B13:B14"/>
    <mergeCell ref="C13:C14"/>
    <mergeCell ref="D13:D14"/>
    <mergeCell ref="E13:E14"/>
    <mergeCell ref="B15:B16"/>
    <mergeCell ref="C15:C16"/>
    <mergeCell ref="D15:D16"/>
    <mergeCell ref="E15:E16"/>
    <mergeCell ref="B9:B10"/>
    <mergeCell ref="C9:C10"/>
    <mergeCell ref="D9:D10"/>
    <mergeCell ref="E9:E10"/>
    <mergeCell ref="B11:B12"/>
    <mergeCell ref="C11:C12"/>
    <mergeCell ref="D11:D12"/>
    <mergeCell ref="E11:E12"/>
    <mergeCell ref="E2:I5"/>
    <mergeCell ref="B7:B8"/>
    <mergeCell ref="C7:C8"/>
    <mergeCell ref="D7:D8"/>
    <mergeCell ref="E7:E8"/>
  </mergeCells>
  <dataValidations count="1">
    <dataValidation type="whole" allowBlank="1" showInputMessage="1" showErrorMessage="1" sqref="G7 G9 G11 G13 G15 G17 G19 G21 G23 G25 G27 G29 G31 G33">
      <formula1>0</formula1>
      <formula2>D7</formula2>
    </dataValidation>
  </dataValidations>
  <pageMargins left="0.39370078740157483" right="0.35433070866141736" top="0.88" bottom="0.49" header="0.31496062992125984" footer="0.17"/>
  <pageSetup paperSize="9" pageOrder="overThenDown" orientation="landscape" r:id="rId1"/>
  <headerFooter>
    <oddHeader>&amp;L&amp;"System Font,Standard"&amp;K000000&amp;G&amp;CAusschreibung
TZB-EC-2025&amp;RBeschaffung
Vergabe
01-06</oddHeader>
    <oddFooter>&amp;L© BARMER&amp;CSeite &amp;P von &amp;N&amp;R&amp;"System Font,Standard"&amp;K000000Version 1.0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97F1A17008F4BA6B83CD65D872A6B" ma:contentTypeVersion="3" ma:contentTypeDescription="Ein neues Dokument erstellen." ma:contentTypeScope="" ma:versionID="ede39722879797d6e47de60a42f2669a">
  <xsd:schema xmlns:xsd="http://www.w3.org/2001/XMLSchema" xmlns:xs="http://www.w3.org/2001/XMLSchema" xmlns:p="http://schemas.microsoft.com/office/2006/metadata/properties" xmlns:ns2="68536492-7ee9-4c88-b940-8208970a4d26" targetNamespace="http://schemas.microsoft.com/office/2006/metadata/properties" ma:root="true" ma:fieldsID="56b99a5c7ce86deb1aee7072186193dd" ns2:_="">
    <xsd:import namespace="68536492-7ee9-4c88-b940-8208970a4d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36492-7ee9-4c88-b940-8208970a4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E1B472-968A-4C39-AAEF-7FBA536CB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536492-7ee9-4c88-b940-8208970a4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774B60-B03A-4505-95B1-22A9C9A439B4}">
  <ds:schemaRefs>
    <ds:schemaRef ds:uri="http://schemas.microsoft.com/office/2006/metadata/properties"/>
    <ds:schemaRef ds:uri="68536492-7ee9-4c88-b940-8208970a4d2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250D9B-5AEE-46CE-967E-2CF8C00777B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a8af561-cfeb-4884-94df-83c9f98ad0da}" enabled="0" method="" siteId="{ba8af561-cfeb-4884-94df-83c9f98ad0d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10</vt:i4>
      </vt:variant>
    </vt:vector>
  </HeadingPairs>
  <TitlesOfParts>
    <vt:vector size="18" baseType="lpstr">
      <vt:lpstr>Deckblatt</vt:lpstr>
      <vt:lpstr>Übersicht</vt:lpstr>
      <vt:lpstr>Betriebsleistungen BARMER</vt:lpstr>
      <vt:lpstr>Betriebsleistungen HEK</vt:lpstr>
      <vt:lpstr>Transition BARMER</vt:lpstr>
      <vt:lpstr>Transition HEK</vt:lpstr>
      <vt:lpstr>Skillprofile BARMER</vt:lpstr>
      <vt:lpstr>Skillprofile HEK</vt:lpstr>
      <vt:lpstr>'Betriebsleistungen BARMER'!Druckbereich</vt:lpstr>
      <vt:lpstr>'Betriebsleistungen HEK'!Druckbereich</vt:lpstr>
      <vt:lpstr>'Skillprofile BARMER'!Druckbereich</vt:lpstr>
      <vt:lpstr>'Skillprofile HEK'!Druckbereich</vt:lpstr>
      <vt:lpstr>'Transition BARMER'!Druckbereich</vt:lpstr>
      <vt:lpstr>'Transition HEK'!Druckbereich</vt:lpstr>
      <vt:lpstr>'Betriebsleistungen BARMER'!Drucktitel</vt:lpstr>
      <vt:lpstr>'Betriebsleistungen HEK'!Drucktitel</vt:lpstr>
      <vt:lpstr>'Skillprofile BARMER'!Drucktitel</vt:lpstr>
      <vt:lpstr>'Skillprofile HEK'!Drucktitel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2024-12-02T11:59:59Z</dcterms:created>
  <dcterms:modified xsi:type="dcterms:W3CDTF">2025-05-23T09:19:54Z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0x010100A5697F1A17008F4BA6B83CD65D872A6B</vt:lpwstr>
  </property>
  <property fmtid="{D5CDD505-2E9C-101B-9397-08002B2CF9AE}" pid="3" name="MediaServiceImageTags">
    <vt:lpwstr/>
  </property>
</Properties>
</file>