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O:\12_Vergabestelle\Bus\ZPRS\166-167\Notvergabe 2025-2027\!1.0Vergabeunterlagen_Originale\"/>
    </mc:Choice>
  </mc:AlternateContent>
  <xr:revisionPtr revIDLastSave="0" documentId="13_ncr:1_{74555920-7E08-4E4B-B6FE-2987F072D8E9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LB 166-167-Angebot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8" l="1"/>
  <c r="G32" i="8" s="1"/>
  <c r="H45" i="8" s="1"/>
  <c r="J6" i="8" l="1"/>
  <c r="K15" i="8" l="1"/>
  <c r="F24" i="8" l="1"/>
  <c r="I24" i="8" l="1"/>
  <c r="K24" i="8" s="1"/>
  <c r="K26" i="8" s="1"/>
  <c r="H44" i="8"/>
  <c r="L6" i="8"/>
  <c r="L9" i="8" s="1"/>
  <c r="K14" i="8"/>
  <c r="K13" i="8"/>
  <c r="K17" i="8" l="1"/>
  <c r="H43" i="8" s="1"/>
  <c r="K49" i="8" l="1"/>
  <c r="I49" i="8" s="1"/>
  <c r="H49" i="8" l="1"/>
</calcChain>
</file>

<file path=xl/sharedStrings.xml><?xml version="1.0" encoding="utf-8"?>
<sst xmlns="http://schemas.openxmlformats.org/spreadsheetml/2006/main" count="61" uniqueCount="59">
  <si>
    <t>Anzahl Tageseinsätze im Normjahr</t>
  </si>
  <si>
    <t>Gesamtpreis im Normjahr</t>
  </si>
  <si>
    <t>Verbrauch Diesel [Liter/100km]</t>
  </si>
  <si>
    <t>der Preisgleitung Kraftstoff unterworfen</t>
  </si>
  <si>
    <t>Preis je Stunde [Euro]</t>
  </si>
  <si>
    <t>Preis im Normjahr</t>
  </si>
  <si>
    <t xml:space="preserve">Vollkostenpreis für das erste Normjahr: </t>
  </si>
  <si>
    <t xml:space="preserve">Dieselpreis netto [Euro/Liter]: </t>
  </si>
  <si>
    <t>Preisbestandteil P1 Preis je Fahrzeugeinsatz (Preis je Fahrzeug und Einsatztag)</t>
  </si>
  <si>
    <t>Preis je Einsatz
[Euro]</t>
  </si>
  <si>
    <t xml:space="preserve">Summe P1 Fahrzeugbezogene Kosten im Normjahr: </t>
  </si>
  <si>
    <t>Verkehrstag</t>
  </si>
  <si>
    <t>Zeitbereich</t>
  </si>
  <si>
    <t>Preisbestandteil P2 für die Linienstunden in Eurocent je Stunde (Es werden nur volle Stunden angegeben):</t>
  </si>
  <si>
    <t>Anzahl Linien-stunden im Normjahr</t>
  </si>
  <si>
    <t xml:space="preserve">Summe P2 zeitbezogene Kosten im Normjahr: </t>
  </si>
  <si>
    <t xml:space="preserve">Summe P3 fahrplankilometerbezogene Kosten im Normjahr: </t>
  </si>
  <si>
    <t>Preisbestandteil P4 Regiekosten:</t>
  </si>
  <si>
    <t>Eingaben bitte nur in hellgelbe Felder!</t>
  </si>
  <si>
    <t>Anzahl Fahrzeuge je Verkehrstag</t>
  </si>
  <si>
    <t>zwischen 5 und 22 Uhr</t>
  </si>
  <si>
    <t>vor 5 und nach 22 Uhr</t>
  </si>
  <si>
    <t>Euro je Linienstunde</t>
  </si>
  <si>
    <t>Der Preisgleitung für Personalkosten unterworfen</t>
  </si>
  <si>
    <t>Nachrichtlich für Preisgleitung:</t>
  </si>
  <si>
    <t xml:space="preserve">Der Preisgleitung für Sachkosten unterliegender Kostenbestandteil: </t>
  </si>
  <si>
    <t>Der Preisgleitung für Sachkosten unterworfen</t>
  </si>
  <si>
    <t>Euro je Linienkilometer</t>
  </si>
  <si>
    <t>Fahrplan KM im Normjahr</t>
  </si>
  <si>
    <t>Alle angegeben Preise werden fortgeschrieben nach § 14 ÖDA</t>
  </si>
  <si>
    <r>
      <t xml:space="preserve">Preisbestandteil P3 für die Fahrplankilometer </t>
    </r>
    <r>
      <rPr>
        <b/>
        <sz val="12"/>
        <color rgb="FFFF0000"/>
        <rFont val="Arial"/>
        <family val="2"/>
      </rPr>
      <t>(Einheitspreise in Eurocent je 100km)</t>
    </r>
    <r>
      <rPr>
        <b/>
        <sz val="12"/>
        <rFont val="Arial"/>
        <family val="2"/>
      </rPr>
      <t>:</t>
    </r>
  </si>
  <si>
    <r>
      <t xml:space="preserve">Preis </t>
    </r>
    <r>
      <rPr>
        <b/>
        <sz val="12"/>
        <color theme="1"/>
        <rFont val="Arial"/>
        <family val="2"/>
      </rPr>
      <t>je 100 Fahrplan KM</t>
    </r>
  </si>
  <si>
    <t xml:space="preserve">davon Anteil Kosten unter Fortschreibung für Personalkosten: </t>
  </si>
  <si>
    <t xml:space="preserve">davon Anteil Kosten unter Fortschreibung für Sachkosten: </t>
  </si>
  <si>
    <t>Wertungspreis:</t>
  </si>
  <si>
    <t>Preisbestandteil P5 Marketingkosten/externes Kontrollpersonal:</t>
  </si>
  <si>
    <t>Samstage
(52 Tage)</t>
  </si>
  <si>
    <t>ganztägig</t>
  </si>
  <si>
    <t xml:space="preserve">Regiekosten je Normjahr [EUR]: </t>
  </si>
  <si>
    <t>Anlage C2 Ausschreibung Linienbündel 166/167
Preisblatt Normjahr</t>
  </si>
  <si>
    <t>Name Bieter / Bietergemein-schaft:</t>
  </si>
  <si>
    <t>Mo-Fr Schule
(188 Tage)</t>
  </si>
  <si>
    <t>Mo-Fr Schule Zeugnisausgabe (2 Tage)</t>
  </si>
  <si>
    <t>Mo-Fr Ferien           (60 Tage)</t>
  </si>
  <si>
    <t>Sonn-/ Wochenfeiertage (63 Tage)</t>
  </si>
  <si>
    <t>Standardbus 12m</t>
  </si>
  <si>
    <t>Mo-Sa</t>
  </si>
  <si>
    <t>Sonn-/Wochenfeiertage</t>
  </si>
  <si>
    <t>Marketingbudget:</t>
  </si>
  <si>
    <t>Budget Einsatz Kontrollpersonal:</t>
  </si>
  <si>
    <t xml:space="preserve"> - Das Budget für den Einsatz von externem Kontrollpersonal beträgt im Normjahr 12.000 €. In den Jahren 2025 und 2027 erfolgt eine anteilige Berechnung des Budgets.</t>
  </si>
  <si>
    <t xml:space="preserve">   Ab 01.01.2026 erfolgt eine Anpassung gemäß Kap. 7 LB. Der Ausgleichsbetrag wird entsprechend angepasst.</t>
  </si>
  <si>
    <t xml:space="preserve"> - Das Marketingbudget für die Jahre 2025 und 2026 beträgt jeweils 7.000 €. Kein Marketingbudget für das Jahr 2027.</t>
  </si>
  <si>
    <t>Von den Kraftstoffkosten abhängiger Anteil</t>
  </si>
  <si>
    <r>
      <t xml:space="preserve">Sonstige Kosten </t>
    </r>
    <r>
      <rPr>
        <b/>
        <sz val="12"/>
        <color theme="1"/>
        <rFont val="Arial"/>
        <family val="2"/>
      </rPr>
      <t>[Euro je 100 KM]</t>
    </r>
  </si>
  <si>
    <r>
      <t xml:space="preserve">Von den Lohnkosten abhängiger Anteil </t>
    </r>
    <r>
      <rPr>
        <b/>
        <sz val="12"/>
        <color theme="1"/>
        <rFont val="Arial"/>
        <family val="2"/>
      </rPr>
      <t>[Euro je 100 KM]</t>
    </r>
  </si>
  <si>
    <t>Anteil Leer KM an den Fahrplankilo-metern</t>
  </si>
  <si>
    <t xml:space="preserve">Der Preisgleitung für Personalkosten unterliegender Kostenbestandteil: </t>
  </si>
  <si>
    <t xml:space="preserve">Der Preisgleitung für Diesel unterliegender Kostenbestandteil: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</si>
</sst>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trike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top"/>
    </xf>
    <xf numFmtId="0" fontId="5" fillId="0" borderId="0" xfId="0" applyFont="1"/>
    <xf numFmtId="0" fontId="5" fillId="3" borderId="1" xfId="0" applyFont="1" applyFill="1" applyBorder="1"/>
    <xf numFmtId="0" fontId="4" fillId="3" borderId="9" xfId="0" applyFont="1" applyFill="1" applyBorder="1"/>
    <xf numFmtId="0" fontId="5" fillId="0" borderId="0" xfId="0" applyFont="1" applyAlignment="1">
      <alignment horizontal="center" vertical="center" wrapText="1"/>
    </xf>
    <xf numFmtId="43" fontId="5" fillId="3" borderId="14" xfId="1" applyFont="1" applyFill="1" applyBorder="1" applyAlignment="1">
      <alignment vertical="center"/>
    </xf>
    <xf numFmtId="0" fontId="5" fillId="3" borderId="17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4" fillId="3" borderId="24" xfId="0" applyFont="1" applyFill="1" applyBorder="1"/>
    <xf numFmtId="0" fontId="6" fillId="3" borderId="24" xfId="0" applyFont="1" applyFill="1" applyBorder="1" applyAlignment="1">
      <alignment horizontal="right"/>
    </xf>
    <xf numFmtId="43" fontId="6" fillId="3" borderId="23" xfId="0" applyNumberFormat="1" applyFont="1" applyFill="1" applyBorder="1" applyAlignment="1">
      <alignment horizontal="center"/>
    </xf>
    <xf numFmtId="0" fontId="6" fillId="3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5" fillId="3" borderId="28" xfId="0" applyFont="1" applyFill="1" applyBorder="1"/>
    <xf numFmtId="0" fontId="5" fillId="3" borderId="29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33" xfId="0" applyFont="1" applyFill="1" applyBorder="1"/>
    <xf numFmtId="0" fontId="5" fillId="3" borderId="26" xfId="0" applyFont="1" applyFill="1" applyBorder="1"/>
    <xf numFmtId="0" fontId="5" fillId="3" borderId="24" xfId="0" applyFont="1" applyFill="1" applyBorder="1"/>
    <xf numFmtId="0" fontId="5" fillId="3" borderId="24" xfId="0" applyFont="1" applyFill="1" applyBorder="1" applyAlignment="1">
      <alignment horizontal="right"/>
    </xf>
    <xf numFmtId="43" fontId="6" fillId="3" borderId="23" xfId="1" applyFont="1" applyFill="1" applyBorder="1" applyAlignment="1">
      <alignment horizontal="center"/>
    </xf>
    <xf numFmtId="0" fontId="6" fillId="3" borderId="3" xfId="0" applyFont="1" applyFill="1" applyBorder="1"/>
    <xf numFmtId="0" fontId="6" fillId="3" borderId="4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4" fillId="3" borderId="0" xfId="0" applyFont="1" applyFill="1"/>
    <xf numFmtId="0" fontId="5" fillId="3" borderId="7" xfId="0" applyFont="1" applyFill="1" applyBorder="1"/>
    <xf numFmtId="43" fontId="5" fillId="3" borderId="0" xfId="1" applyFont="1" applyFill="1" applyBorder="1"/>
    <xf numFmtId="43" fontId="5" fillId="3" borderId="0" xfId="1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166" fontId="5" fillId="3" borderId="9" xfId="1" applyNumberFormat="1" applyFont="1" applyFill="1" applyBorder="1"/>
    <xf numFmtId="0" fontId="5" fillId="3" borderId="10" xfId="0" applyFont="1" applyFill="1" applyBorder="1"/>
    <xf numFmtId="0" fontId="5" fillId="3" borderId="4" xfId="0" applyFont="1" applyFill="1" applyBorder="1" applyAlignment="1">
      <alignment horizontal="right"/>
    </xf>
    <xf numFmtId="0" fontId="4" fillId="3" borderId="4" xfId="0" applyFont="1" applyFill="1" applyBorder="1"/>
    <xf numFmtId="166" fontId="5" fillId="3" borderId="4" xfId="1" applyNumberFormat="1" applyFont="1" applyFill="1" applyBorder="1"/>
    <xf numFmtId="166" fontId="5" fillId="3" borderId="0" xfId="1" applyNumberFormat="1" applyFont="1" applyFill="1" applyBorder="1"/>
    <xf numFmtId="43" fontId="6" fillId="3" borderId="7" xfId="1" applyFont="1" applyFill="1" applyBorder="1"/>
    <xf numFmtId="43" fontId="4" fillId="3" borderId="0" xfId="1" applyFont="1" applyFill="1" applyBorder="1"/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166" fontId="5" fillId="3" borderId="0" xfId="1" applyNumberFormat="1" applyFont="1" applyFill="1" applyBorder="1" applyAlignment="1">
      <alignment horizontal="right"/>
    </xf>
    <xf numFmtId="43" fontId="5" fillId="3" borderId="18" xfId="1" applyFont="1" applyFill="1" applyBorder="1"/>
    <xf numFmtId="43" fontId="5" fillId="3" borderId="19" xfId="1" applyFont="1" applyFill="1" applyBorder="1"/>
    <xf numFmtId="164" fontId="5" fillId="3" borderId="18" xfId="0" applyNumberFormat="1" applyFont="1" applyFill="1" applyBorder="1"/>
    <xf numFmtId="166" fontId="5" fillId="3" borderId="18" xfId="1" applyNumberFormat="1" applyFont="1" applyFill="1" applyBorder="1"/>
    <xf numFmtId="10" fontId="5" fillId="3" borderId="18" xfId="2" applyNumberFormat="1" applyFont="1" applyFill="1" applyBorder="1" applyAlignment="1">
      <alignment horizontal="center"/>
    </xf>
    <xf numFmtId="0" fontId="6" fillId="3" borderId="17" xfId="0" applyFont="1" applyFill="1" applyBorder="1"/>
    <xf numFmtId="43" fontId="5" fillId="3" borderId="18" xfId="1" applyFont="1" applyFill="1" applyBorder="1" applyAlignment="1">
      <alignment vertical="center"/>
    </xf>
    <xf numFmtId="166" fontId="5" fillId="3" borderId="9" xfId="1" applyNumberFormat="1" applyFont="1" applyFill="1" applyBorder="1" applyAlignment="1">
      <alignment horizontal="right"/>
    </xf>
    <xf numFmtId="43" fontId="6" fillId="3" borderId="10" xfId="1" applyFont="1" applyFill="1" applyBorder="1"/>
    <xf numFmtId="0" fontId="6" fillId="0" borderId="0" xfId="0" applyFont="1"/>
    <xf numFmtId="0" fontId="11" fillId="0" borderId="0" xfId="0" applyFont="1" applyAlignment="1">
      <alignment horizontal="right"/>
    </xf>
    <xf numFmtId="0" fontId="5" fillId="3" borderId="12" xfId="0" applyFont="1" applyFill="1" applyBorder="1" applyAlignment="1">
      <alignment horizontal="center" vertical="center" wrapText="1"/>
    </xf>
    <xf numFmtId="43" fontId="5" fillId="3" borderId="39" xfId="1" applyFont="1" applyFill="1" applyBorder="1" applyAlignment="1">
      <alignment vertical="center"/>
    </xf>
    <xf numFmtId="0" fontId="6" fillId="3" borderId="18" xfId="0" applyFont="1" applyFill="1" applyBorder="1"/>
    <xf numFmtId="0" fontId="5" fillId="0" borderId="0" xfId="0" applyFont="1" applyAlignment="1">
      <alignment vertical="center"/>
    </xf>
    <xf numFmtId="43" fontId="5" fillId="3" borderId="1" xfId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43" fontId="6" fillId="3" borderId="7" xfId="1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43" fontId="5" fillId="3" borderId="7" xfId="1" applyFont="1" applyFill="1" applyBorder="1" applyAlignment="1">
      <alignment vertical="center"/>
    </xf>
    <xf numFmtId="0" fontId="12" fillId="3" borderId="6" xfId="0" applyFont="1" applyFill="1" applyBorder="1"/>
    <xf numFmtId="0" fontId="12" fillId="3" borderId="8" xfId="0" applyFont="1" applyFill="1" applyBorder="1"/>
    <xf numFmtId="166" fontId="13" fillId="3" borderId="1" xfId="1" applyNumberFormat="1" applyFont="1" applyFill="1" applyBorder="1" applyAlignment="1">
      <alignment horizontal="center" vertical="center"/>
    </xf>
    <xf numFmtId="166" fontId="13" fillId="3" borderId="25" xfId="1" applyNumberFormat="1" applyFont="1" applyFill="1" applyBorder="1" applyAlignment="1">
      <alignment horizontal="center" vertical="center"/>
    </xf>
    <xf numFmtId="166" fontId="13" fillId="3" borderId="1" xfId="1" applyNumberFormat="1" applyFont="1" applyFill="1" applyBorder="1" applyAlignment="1">
      <alignment vertical="center"/>
    </xf>
    <xf numFmtId="43" fontId="5" fillId="3" borderId="0" xfId="1" applyFont="1" applyFill="1" applyBorder="1" applyAlignment="1">
      <alignment vertical="center"/>
    </xf>
    <xf numFmtId="43" fontId="5" fillId="3" borderId="0" xfId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4" fontId="5" fillId="3" borderId="0" xfId="1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43" fontId="6" fillId="3" borderId="10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43" xfId="0" applyFont="1" applyFill="1" applyBorder="1"/>
    <xf numFmtId="166" fontId="5" fillId="3" borderId="43" xfId="1" applyNumberFormat="1" applyFont="1" applyFill="1" applyBorder="1"/>
    <xf numFmtId="43" fontId="5" fillId="3" borderId="43" xfId="1" applyFont="1" applyFill="1" applyBorder="1"/>
    <xf numFmtId="43" fontId="5" fillId="3" borderId="51" xfId="1" applyFont="1" applyFill="1" applyBorder="1"/>
    <xf numFmtId="166" fontId="5" fillId="3" borderId="54" xfId="1" applyNumberFormat="1" applyFont="1" applyFill="1" applyBorder="1" applyAlignment="1">
      <alignment vertical="center"/>
    </xf>
    <xf numFmtId="43" fontId="5" fillId="3" borderId="50" xfId="1" applyFont="1" applyFill="1" applyBorder="1" applyAlignment="1">
      <alignment vertical="center"/>
    </xf>
    <xf numFmtId="43" fontId="5" fillId="3" borderId="55" xfId="1" applyFont="1" applyFill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16" fillId="2" borderId="20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22" xfId="0" applyFont="1" applyFill="1" applyBorder="1" applyAlignment="1" applyProtection="1">
      <alignment horizontal="center" vertical="center" wrapText="1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5" fillId="3" borderId="49" xfId="0" applyFont="1" applyFill="1" applyBorder="1"/>
    <xf numFmtId="0" fontId="4" fillId="3" borderId="42" xfId="0" applyFont="1" applyFill="1" applyBorder="1"/>
    <xf numFmtId="0" fontId="5" fillId="3" borderId="1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43" fontId="5" fillId="2" borderId="54" xfId="1" applyFont="1" applyFill="1" applyBorder="1" applyAlignment="1" applyProtection="1">
      <alignment vertical="center"/>
      <protection locked="0"/>
    </xf>
    <xf numFmtId="43" fontId="5" fillId="2" borderId="1" xfId="1" applyFont="1" applyFill="1" applyBorder="1" applyAlignment="1" applyProtection="1">
      <alignment vertical="center"/>
      <protection locked="0"/>
    </xf>
    <xf numFmtId="43" fontId="5" fillId="2" borderId="25" xfId="1" applyFont="1" applyFill="1" applyBorder="1" applyAlignment="1" applyProtection="1">
      <alignment vertical="center"/>
      <protection locked="0"/>
    </xf>
    <xf numFmtId="10" fontId="5" fillId="2" borderId="1" xfId="2" applyNumberFormat="1" applyFont="1" applyFill="1" applyBorder="1" applyAlignment="1" applyProtection="1">
      <alignment horizontal="center" vertical="center"/>
      <protection locked="0"/>
    </xf>
    <xf numFmtId="43" fontId="5" fillId="2" borderId="25" xfId="1" applyFont="1" applyFill="1" applyBorder="1" applyProtection="1">
      <protection locked="0"/>
    </xf>
    <xf numFmtId="43" fontId="5" fillId="2" borderId="14" xfId="1" applyFont="1" applyFill="1" applyBorder="1" applyAlignment="1" applyProtection="1">
      <alignment vertical="center"/>
      <protection locked="0"/>
    </xf>
    <xf numFmtId="165" fontId="5" fillId="2" borderId="1" xfId="2" applyNumberFormat="1" applyFont="1" applyFill="1" applyBorder="1" applyAlignment="1" applyProtection="1">
      <alignment vertical="center"/>
      <protection locked="0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14" fillId="0" borderId="0" xfId="0" applyFont="1" applyFill="1"/>
    <xf numFmtId="0" fontId="5" fillId="0" borderId="0" xfId="0" applyFont="1" applyFill="1" applyAlignment="1">
      <alignment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63"/>
  <sheetViews>
    <sheetView tabSelected="1" zoomScale="75" zoomScaleNormal="75" workbookViewId="0">
      <selection activeCell="K46" sqref="K46"/>
    </sheetView>
  </sheetViews>
  <sheetFormatPr baseColWidth="10" defaultColWidth="9.1328125" defaultRowHeight="13.5" x14ac:dyDescent="0.35"/>
  <cols>
    <col min="1" max="1" width="5.1328125" style="1" customWidth="1"/>
    <col min="2" max="2" width="28.19921875" style="1" customWidth="1"/>
    <col min="3" max="3" width="22.1328125" style="1" customWidth="1"/>
    <col min="4" max="4" width="18" style="1" customWidth="1"/>
    <col min="5" max="5" width="17.86328125" style="1" customWidth="1"/>
    <col min="6" max="6" width="18.46484375" style="1" customWidth="1"/>
    <col min="7" max="7" width="17.86328125" style="1" customWidth="1"/>
    <col min="8" max="8" width="18.1328125" style="1" customWidth="1"/>
    <col min="9" max="9" width="18.33203125" style="1" customWidth="1"/>
    <col min="10" max="10" width="23.796875" style="1" customWidth="1"/>
    <col min="11" max="11" width="18.86328125" style="1" customWidth="1"/>
    <col min="12" max="14" width="16.1328125" style="1" customWidth="1"/>
    <col min="15" max="16384" width="9.1328125" style="1"/>
  </cols>
  <sheetData>
    <row r="1" spans="1:13" ht="99.6" customHeight="1" thickBot="1" x14ac:dyDescent="0.4">
      <c r="A1" s="144" t="s">
        <v>39</v>
      </c>
      <c r="B1" s="145"/>
      <c r="C1" s="145"/>
      <c r="D1" s="145"/>
      <c r="E1" s="145"/>
      <c r="F1" s="146"/>
      <c r="G1" s="109" t="s">
        <v>40</v>
      </c>
      <c r="H1" s="113"/>
      <c r="I1" s="114"/>
      <c r="J1" s="114"/>
      <c r="K1" s="115"/>
    </row>
    <row r="2" spans="1:13" ht="12" customHeight="1" thickBot="1" x14ac:dyDescent="0.4">
      <c r="A2" s="2"/>
      <c r="B2" s="2"/>
      <c r="C2" s="2"/>
      <c r="D2" s="2"/>
      <c r="E2" s="2"/>
      <c r="F2" s="2"/>
      <c r="G2" s="3"/>
      <c r="H2" s="3"/>
      <c r="I2" s="3"/>
      <c r="J2" s="3"/>
    </row>
    <row r="3" spans="1:13" s="4" customFormat="1" ht="27" customHeight="1" thickBot="1" x14ac:dyDescent="0.45">
      <c r="B3" s="77" t="s">
        <v>8</v>
      </c>
      <c r="C3" s="78"/>
      <c r="D3" s="78"/>
      <c r="E3" s="78"/>
      <c r="F3" s="78"/>
      <c r="G3" s="101"/>
      <c r="H3" s="78"/>
      <c r="I3" s="78"/>
      <c r="J3" s="78"/>
      <c r="K3" s="78"/>
      <c r="L3" s="79"/>
    </row>
    <row r="4" spans="1:13" s="4" customFormat="1" ht="15" customHeight="1" x14ac:dyDescent="0.4">
      <c r="B4" s="147"/>
      <c r="C4" s="148"/>
      <c r="D4" s="116" t="s">
        <v>19</v>
      </c>
      <c r="E4" s="117"/>
      <c r="F4" s="117"/>
      <c r="G4" s="117"/>
      <c r="H4" s="117"/>
      <c r="I4" s="118"/>
      <c r="J4" s="126" t="s">
        <v>0</v>
      </c>
      <c r="K4" s="151" t="s">
        <v>9</v>
      </c>
      <c r="L4" s="122" t="s">
        <v>5</v>
      </c>
      <c r="M4" s="176"/>
    </row>
    <row r="5" spans="1:13" s="4" customFormat="1" ht="45.4" thickBot="1" x14ac:dyDescent="0.45">
      <c r="B5" s="149"/>
      <c r="C5" s="150"/>
      <c r="D5" s="124" t="s">
        <v>41</v>
      </c>
      <c r="E5" s="125"/>
      <c r="F5" s="53" t="s">
        <v>42</v>
      </c>
      <c r="G5" s="53" t="s">
        <v>43</v>
      </c>
      <c r="H5" s="53" t="s">
        <v>36</v>
      </c>
      <c r="I5" s="53" t="s">
        <v>44</v>
      </c>
      <c r="J5" s="127"/>
      <c r="K5" s="152"/>
      <c r="L5" s="123"/>
      <c r="M5" s="176"/>
    </row>
    <row r="6" spans="1:13" s="4" customFormat="1" ht="20.45" customHeight="1" thickBot="1" x14ac:dyDescent="0.45">
      <c r="B6" s="153" t="s">
        <v>45</v>
      </c>
      <c r="C6" s="154"/>
      <c r="D6" s="166"/>
      <c r="E6" s="167"/>
      <c r="F6" s="168"/>
      <c r="G6" s="168"/>
      <c r="H6" s="168"/>
      <c r="I6" s="168"/>
      <c r="J6" s="106">
        <f>D6*188+F6*2+G6*60+H6*52+I6*63</f>
        <v>0</v>
      </c>
      <c r="K6" s="169"/>
      <c r="L6" s="107">
        <f>K6*J6</f>
        <v>0</v>
      </c>
      <c r="M6" s="176"/>
    </row>
    <row r="7" spans="1:13" s="4" customFormat="1" ht="15" x14ac:dyDescent="0.4">
      <c r="B7" s="157"/>
      <c r="C7" s="158"/>
      <c r="D7" s="159"/>
      <c r="E7" s="160"/>
      <c r="F7" s="102"/>
      <c r="G7" s="102"/>
      <c r="H7" s="102"/>
      <c r="I7" s="102"/>
      <c r="J7" s="103"/>
      <c r="K7" s="104"/>
      <c r="L7" s="105"/>
      <c r="M7" s="176"/>
    </row>
    <row r="8" spans="1:13" ht="2.25" customHeight="1" x14ac:dyDescent="0.35"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177"/>
    </row>
    <row r="9" spans="1:13" s="72" customFormat="1" ht="21" customHeight="1" thickBot="1" x14ac:dyDescent="0.5">
      <c r="B9" s="97"/>
      <c r="C9" s="98"/>
      <c r="D9" s="98"/>
      <c r="E9" s="98"/>
      <c r="F9" s="98"/>
      <c r="G9" s="98"/>
      <c r="H9" s="98"/>
      <c r="I9" s="98"/>
      <c r="J9" s="98"/>
      <c r="K9" s="99" t="s">
        <v>10</v>
      </c>
      <c r="L9" s="100">
        <f>L6</f>
        <v>0</v>
      </c>
      <c r="M9" s="178"/>
    </row>
    <row r="10" spans="1:13" ht="13.9" thickBot="1" x14ac:dyDescent="0.4">
      <c r="M10" s="177"/>
    </row>
    <row r="11" spans="1:13" ht="28.5" customHeight="1" thickBot="1" x14ac:dyDescent="0.45">
      <c r="A11" s="4"/>
      <c r="B11" s="77" t="s">
        <v>13</v>
      </c>
      <c r="C11" s="78"/>
      <c r="D11" s="78"/>
      <c r="E11" s="78"/>
      <c r="F11" s="78"/>
      <c r="G11" s="78"/>
      <c r="H11" s="78"/>
      <c r="I11" s="78"/>
      <c r="J11" s="78"/>
      <c r="K11" s="79"/>
      <c r="L11" s="177"/>
      <c r="M11" s="177"/>
    </row>
    <row r="12" spans="1:13" ht="45" x14ac:dyDescent="0.55000000000000004">
      <c r="A12" s="7"/>
      <c r="B12" s="132" t="s">
        <v>11</v>
      </c>
      <c r="C12" s="133"/>
      <c r="D12" s="133"/>
      <c r="E12" s="134"/>
      <c r="F12" s="163" t="s">
        <v>12</v>
      </c>
      <c r="G12" s="133"/>
      <c r="H12" s="134"/>
      <c r="I12" s="52" t="s">
        <v>14</v>
      </c>
      <c r="J12" s="52" t="s">
        <v>4</v>
      </c>
      <c r="K12" s="66" t="s">
        <v>5</v>
      </c>
      <c r="L12" s="179"/>
      <c r="M12" s="177"/>
    </row>
    <row r="13" spans="1:13" ht="31.5" customHeight="1" x14ac:dyDescent="0.35">
      <c r="A13" s="156"/>
      <c r="B13" s="135" t="s">
        <v>46</v>
      </c>
      <c r="C13" s="136"/>
      <c r="D13" s="136"/>
      <c r="E13" s="137"/>
      <c r="F13" s="119" t="s">
        <v>20</v>
      </c>
      <c r="G13" s="120"/>
      <c r="H13" s="121"/>
      <c r="I13" s="83">
        <v>5386</v>
      </c>
      <c r="J13" s="170"/>
      <c r="K13" s="8">
        <f>J13*I13</f>
        <v>0</v>
      </c>
      <c r="L13" s="177"/>
    </row>
    <row r="14" spans="1:13" ht="31.5" customHeight="1" x14ac:dyDescent="0.35">
      <c r="A14" s="156"/>
      <c r="B14" s="138"/>
      <c r="C14" s="139"/>
      <c r="D14" s="139"/>
      <c r="E14" s="140"/>
      <c r="F14" s="119" t="s">
        <v>21</v>
      </c>
      <c r="G14" s="120"/>
      <c r="H14" s="121"/>
      <c r="I14" s="83">
        <v>403</v>
      </c>
      <c r="J14" s="170"/>
      <c r="K14" s="8">
        <f>J14*I14</f>
        <v>0</v>
      </c>
      <c r="L14" s="177"/>
    </row>
    <row r="15" spans="1:13" ht="31.5" customHeight="1" thickBot="1" x14ac:dyDescent="0.4">
      <c r="A15" s="50"/>
      <c r="B15" s="141" t="s">
        <v>47</v>
      </c>
      <c r="C15" s="142"/>
      <c r="D15" s="142"/>
      <c r="E15" s="143"/>
      <c r="F15" s="124" t="s">
        <v>37</v>
      </c>
      <c r="G15" s="164"/>
      <c r="H15" s="165"/>
      <c r="I15" s="84">
        <v>319</v>
      </c>
      <c r="J15" s="171"/>
      <c r="K15" s="67">
        <f t="shared" ref="K15" si="0">J15*I15</f>
        <v>0</v>
      </c>
      <c r="L15" s="177"/>
    </row>
    <row r="16" spans="1:13" ht="6" customHeight="1" x14ac:dyDescent="0.4">
      <c r="A16" s="4"/>
      <c r="B16" s="9"/>
      <c r="C16" s="10"/>
      <c r="D16" s="10"/>
      <c r="E16" s="10"/>
      <c r="F16" s="10"/>
      <c r="G16" s="10"/>
      <c r="H16" s="10"/>
      <c r="I16" s="10"/>
      <c r="J16" s="10"/>
      <c r="K16" s="11"/>
      <c r="L16" s="177"/>
    </row>
    <row r="17" spans="1:12" ht="15.4" thickBot="1" x14ac:dyDescent="0.45">
      <c r="A17" s="4"/>
      <c r="B17" s="12" t="s">
        <v>29</v>
      </c>
      <c r="C17" s="13"/>
      <c r="D17" s="13"/>
      <c r="E17" s="13"/>
      <c r="F17" s="13"/>
      <c r="G17" s="13"/>
      <c r="H17" s="14"/>
      <c r="I17" s="14"/>
      <c r="J17" s="15" t="s">
        <v>15</v>
      </c>
      <c r="K17" s="16">
        <f>SUM(K13:K15)</f>
        <v>0</v>
      </c>
      <c r="L17" s="177"/>
    </row>
    <row r="18" spans="1:12" ht="15.4" thickBot="1" x14ac:dyDescent="0.45">
      <c r="A18" s="4"/>
      <c r="L18" s="177"/>
    </row>
    <row r="19" spans="1:12" ht="28.5" customHeight="1" x14ac:dyDescent="0.4">
      <c r="A19" s="4"/>
      <c r="B19" s="17" t="s">
        <v>30</v>
      </c>
      <c r="C19" s="18"/>
      <c r="D19" s="18"/>
      <c r="E19" s="19"/>
      <c r="F19" s="19"/>
      <c r="G19" s="19"/>
      <c r="H19" s="19"/>
      <c r="I19" s="19"/>
      <c r="J19" s="19"/>
      <c r="K19" s="20"/>
      <c r="L19" s="177"/>
    </row>
    <row r="20" spans="1:12" ht="71.25" customHeight="1" x14ac:dyDescent="0.4">
      <c r="A20" s="4"/>
      <c r="B20" s="21"/>
      <c r="C20" s="10"/>
      <c r="D20" s="119" t="s">
        <v>53</v>
      </c>
      <c r="E20" s="120"/>
      <c r="F20" s="121"/>
      <c r="G20" s="51" t="s">
        <v>55</v>
      </c>
      <c r="H20" s="51" t="s">
        <v>54</v>
      </c>
      <c r="I20" s="129" t="s">
        <v>31</v>
      </c>
      <c r="J20" s="131" t="s">
        <v>28</v>
      </c>
      <c r="K20" s="128" t="s">
        <v>1</v>
      </c>
      <c r="L20" s="177"/>
    </row>
    <row r="21" spans="1:12" ht="60" x14ac:dyDescent="0.4">
      <c r="A21" s="4"/>
      <c r="B21" s="21"/>
      <c r="C21" s="23"/>
      <c r="D21" s="51" t="s">
        <v>2</v>
      </c>
      <c r="E21" s="51" t="s">
        <v>56</v>
      </c>
      <c r="F21" s="51" t="s">
        <v>3</v>
      </c>
      <c r="G21" s="51" t="s">
        <v>23</v>
      </c>
      <c r="H21" s="51" t="s">
        <v>26</v>
      </c>
      <c r="I21" s="130"/>
      <c r="J21" s="131"/>
      <c r="K21" s="128"/>
      <c r="L21" s="177"/>
    </row>
    <row r="22" spans="1:12" ht="6" customHeight="1" x14ac:dyDescent="0.4">
      <c r="A22" s="4"/>
      <c r="B22" s="21"/>
      <c r="C22" s="23"/>
      <c r="D22" s="5"/>
      <c r="E22" s="5"/>
      <c r="F22" s="5"/>
      <c r="G22" s="5"/>
      <c r="H22" s="5"/>
      <c r="I22" s="5"/>
      <c r="J22" s="51"/>
      <c r="K22" s="22"/>
      <c r="L22" s="177"/>
    </row>
    <row r="23" spans="1:12" ht="15" customHeight="1" x14ac:dyDescent="0.4">
      <c r="A23" s="4"/>
      <c r="B23" s="60"/>
      <c r="C23" s="68"/>
      <c r="D23" s="61"/>
      <c r="E23" s="59"/>
      <c r="F23" s="55"/>
      <c r="G23" s="55"/>
      <c r="H23" s="55"/>
      <c r="I23" s="57"/>
      <c r="J23" s="58"/>
      <c r="K23" s="56"/>
      <c r="L23" s="177"/>
    </row>
    <row r="24" spans="1:12" s="72" customFormat="1" ht="21.6" customHeight="1" x14ac:dyDescent="0.45">
      <c r="A24" s="69"/>
      <c r="B24" s="161" t="s">
        <v>45</v>
      </c>
      <c r="C24" s="162"/>
      <c r="D24" s="170"/>
      <c r="E24" s="172"/>
      <c r="F24" s="70">
        <f>ROUND((1+E24)*D24*$F$26,2)</f>
        <v>0</v>
      </c>
      <c r="G24" s="170"/>
      <c r="H24" s="170"/>
      <c r="I24" s="71">
        <f t="shared" ref="I24" si="1">F24+G24+H24</f>
        <v>0</v>
      </c>
      <c r="J24" s="85">
        <v>211583</v>
      </c>
      <c r="K24" s="8">
        <f>ROUND(J24*I24/100,2)</f>
        <v>0</v>
      </c>
      <c r="L24" s="178"/>
    </row>
    <row r="25" spans="1:12" ht="4.5" customHeight="1" x14ac:dyDescent="0.4">
      <c r="A25" s="4"/>
      <c r="B25" s="21"/>
      <c r="C25" s="23"/>
      <c r="D25" s="23"/>
      <c r="E25" s="5"/>
      <c r="F25" s="5"/>
      <c r="G25" s="5"/>
      <c r="H25" s="5"/>
      <c r="I25" s="5"/>
      <c r="J25" s="5"/>
      <c r="K25" s="22"/>
      <c r="L25" s="177"/>
    </row>
    <row r="26" spans="1:12" ht="15" x14ac:dyDescent="0.4">
      <c r="A26" s="4"/>
      <c r="B26" s="24"/>
      <c r="C26" s="25"/>
      <c r="D26" s="25"/>
      <c r="E26" s="26" t="s">
        <v>7</v>
      </c>
      <c r="F26" s="173"/>
      <c r="G26" s="25"/>
      <c r="H26" s="25"/>
      <c r="I26" s="25"/>
      <c r="J26" s="15" t="s">
        <v>16</v>
      </c>
      <c r="K26" s="27">
        <f>K24</f>
        <v>0</v>
      </c>
      <c r="L26" s="177"/>
    </row>
    <row r="27" spans="1:12" s="4" customFormat="1" ht="15.4" thickBot="1" x14ac:dyDescent="0.45">
      <c r="L27" s="176"/>
    </row>
    <row r="28" spans="1:12" s="4" customFormat="1" ht="15" x14ac:dyDescent="0.4">
      <c r="B28" s="28" t="s">
        <v>17</v>
      </c>
      <c r="C28" s="29"/>
      <c r="D28" s="30"/>
      <c r="E28" s="30"/>
      <c r="F28" s="30"/>
      <c r="G28" s="30"/>
      <c r="H28" s="30"/>
      <c r="I28" s="30"/>
      <c r="J28" s="42"/>
      <c r="K28" s="31"/>
      <c r="L28" s="176"/>
    </row>
    <row r="29" spans="1:12" s="4" customFormat="1" ht="21" customHeight="1" x14ac:dyDescent="0.4">
      <c r="B29" s="32"/>
      <c r="C29" s="33"/>
      <c r="D29" s="33"/>
      <c r="E29" s="33"/>
      <c r="F29" s="33"/>
      <c r="G29" s="33"/>
      <c r="H29" s="33"/>
      <c r="I29" s="73"/>
      <c r="J29" s="74" t="s">
        <v>38</v>
      </c>
      <c r="K29" s="174"/>
      <c r="L29" s="176"/>
    </row>
    <row r="30" spans="1:12" s="4" customFormat="1" ht="21" customHeight="1" x14ac:dyDescent="0.4">
      <c r="B30" s="32"/>
      <c r="C30" s="33"/>
      <c r="D30" s="33"/>
      <c r="E30" s="33"/>
      <c r="F30" s="33"/>
      <c r="G30" s="35"/>
      <c r="H30" s="35"/>
      <c r="I30" s="75"/>
      <c r="J30" s="74"/>
      <c r="K30" s="108"/>
      <c r="L30" s="176"/>
    </row>
    <row r="31" spans="1:12" s="4" customFormat="1" ht="21" customHeight="1" x14ac:dyDescent="0.4">
      <c r="B31" s="32"/>
      <c r="C31" s="33"/>
      <c r="D31" s="33"/>
      <c r="E31" s="34" t="s">
        <v>32</v>
      </c>
      <c r="F31" s="175"/>
      <c r="G31" s="86">
        <f>ROUND(K29*$F$31,2)</f>
        <v>0</v>
      </c>
      <c r="H31" s="37"/>
      <c r="I31" s="73"/>
      <c r="J31" s="74"/>
      <c r="K31" s="80"/>
      <c r="L31" s="176"/>
    </row>
    <row r="32" spans="1:12" s="4" customFormat="1" ht="21" customHeight="1" x14ac:dyDescent="0.4">
      <c r="B32" s="32"/>
      <c r="C32" s="33"/>
      <c r="D32" s="33"/>
      <c r="E32" s="34" t="s">
        <v>33</v>
      </c>
      <c r="F32" s="34"/>
      <c r="G32" s="87">
        <f>K29-G31</f>
        <v>0</v>
      </c>
      <c r="H32" s="38"/>
      <c r="I32" s="73"/>
      <c r="J32" s="74"/>
      <c r="K32" s="80"/>
      <c r="L32" s="176"/>
    </row>
    <row r="33" spans="2:12" s="4" customFormat="1" ht="15.4" thickBot="1" x14ac:dyDescent="0.45">
      <c r="B33" s="12"/>
      <c r="C33" s="13"/>
      <c r="D33" s="13"/>
      <c r="E33" s="13"/>
      <c r="F33" s="39"/>
      <c r="G33" s="6"/>
      <c r="H33" s="6"/>
      <c r="I33" s="40"/>
      <c r="J33" s="13"/>
      <c r="K33" s="41"/>
      <c r="L33" s="176"/>
    </row>
    <row r="34" spans="2:12" ht="13.9" thickBot="1" x14ac:dyDescent="0.4">
      <c r="L34" s="177"/>
    </row>
    <row r="35" spans="2:12" s="4" customFormat="1" ht="15" x14ac:dyDescent="0.4">
      <c r="B35" s="28" t="s">
        <v>35</v>
      </c>
      <c r="C35" s="29"/>
      <c r="D35" s="30"/>
      <c r="E35" s="30"/>
      <c r="F35" s="42"/>
      <c r="G35" s="42"/>
      <c r="H35" s="43"/>
      <c r="I35" s="44"/>
      <c r="J35" s="42"/>
      <c r="K35" s="31"/>
      <c r="L35" s="176"/>
    </row>
    <row r="36" spans="2:12" s="4" customFormat="1" ht="15" x14ac:dyDescent="0.4">
      <c r="B36" s="32"/>
      <c r="C36" s="33"/>
      <c r="D36" s="33"/>
      <c r="E36" s="33"/>
      <c r="F36" s="34"/>
      <c r="G36" s="34"/>
      <c r="H36" s="35"/>
      <c r="I36" s="45"/>
      <c r="J36" s="34" t="s">
        <v>48</v>
      </c>
      <c r="K36" s="46">
        <v>7000</v>
      </c>
      <c r="L36" s="176"/>
    </row>
    <row r="37" spans="2:12" s="4" customFormat="1" ht="15" x14ac:dyDescent="0.4">
      <c r="B37" s="32"/>
      <c r="C37" s="33"/>
      <c r="D37" s="33"/>
      <c r="E37" s="33"/>
      <c r="F37" s="34"/>
      <c r="G37" s="34"/>
      <c r="H37" s="35"/>
      <c r="I37" s="54"/>
      <c r="J37" s="34" t="s">
        <v>49</v>
      </c>
      <c r="K37" s="46">
        <v>12000</v>
      </c>
      <c r="L37" s="176"/>
    </row>
    <row r="38" spans="2:12" s="4" customFormat="1" ht="15" x14ac:dyDescent="0.4">
      <c r="B38" s="81" t="s">
        <v>52</v>
      </c>
      <c r="C38" s="33"/>
      <c r="D38" s="33"/>
      <c r="E38" s="33"/>
      <c r="F38" s="34"/>
      <c r="G38" s="34"/>
      <c r="H38" s="35"/>
      <c r="I38" s="54"/>
      <c r="J38" s="34"/>
      <c r="K38" s="46"/>
      <c r="L38" s="176"/>
    </row>
    <row r="39" spans="2:12" s="4" customFormat="1" ht="15" x14ac:dyDescent="0.4">
      <c r="B39" s="81" t="s">
        <v>50</v>
      </c>
      <c r="C39" s="33"/>
      <c r="D39" s="33"/>
      <c r="E39" s="33"/>
      <c r="F39" s="34"/>
      <c r="G39" s="34"/>
      <c r="H39" s="35"/>
      <c r="I39" s="54"/>
      <c r="J39" s="34"/>
      <c r="K39" s="46"/>
      <c r="L39" s="176"/>
    </row>
    <row r="40" spans="2:12" s="4" customFormat="1" ht="15.4" thickBot="1" x14ac:dyDescent="0.45">
      <c r="B40" s="82" t="s">
        <v>51</v>
      </c>
      <c r="C40" s="13"/>
      <c r="D40" s="13"/>
      <c r="E40" s="13"/>
      <c r="F40" s="39"/>
      <c r="G40" s="39"/>
      <c r="H40" s="6"/>
      <c r="I40" s="62"/>
      <c r="J40" s="39"/>
      <c r="K40" s="63"/>
      <c r="L40" s="176"/>
    </row>
    <row r="41" spans="2:12" ht="13.9" thickBot="1" x14ac:dyDescent="0.4">
      <c r="L41" s="177"/>
    </row>
    <row r="42" spans="2:12" s="4" customFormat="1" ht="15" x14ac:dyDescent="0.4">
      <c r="B42" s="28" t="s">
        <v>24</v>
      </c>
      <c r="C42" s="29"/>
      <c r="D42" s="29"/>
      <c r="E42" s="30"/>
      <c r="F42" s="30"/>
      <c r="G42" s="42"/>
      <c r="H42" s="43"/>
      <c r="I42" s="44"/>
      <c r="J42" s="42"/>
      <c r="K42" s="31"/>
      <c r="L42" s="176"/>
    </row>
    <row r="43" spans="2:12" s="4" customFormat="1" ht="20.45" customHeight="1" x14ac:dyDescent="0.4">
      <c r="B43" s="32"/>
      <c r="C43" s="33"/>
      <c r="D43" s="33"/>
      <c r="E43" s="33"/>
      <c r="F43" s="34"/>
      <c r="G43" s="34" t="s">
        <v>57</v>
      </c>
      <c r="H43" s="47">
        <f>$G$31+$K$17+ROUND(PRODUCT($G$24,$J$24)/100,2)</f>
        <v>2115.83</v>
      </c>
      <c r="I43" s="33"/>
      <c r="J43" s="33"/>
      <c r="K43" s="36"/>
      <c r="L43" s="176"/>
    </row>
    <row r="44" spans="2:12" s="4" customFormat="1" ht="20.45" customHeight="1" x14ac:dyDescent="0.4">
      <c r="B44" s="32"/>
      <c r="C44" s="33"/>
      <c r="D44" s="33"/>
      <c r="E44" s="33"/>
      <c r="F44" s="33"/>
      <c r="G44" s="34" t="s">
        <v>58</v>
      </c>
      <c r="H44" s="47">
        <f>ROUND(PRODUCT(F24,J24)/100,2)</f>
        <v>0</v>
      </c>
      <c r="I44" s="33"/>
      <c r="J44" s="33"/>
      <c r="K44" s="36"/>
      <c r="L44" s="176"/>
    </row>
    <row r="45" spans="2:12" s="4" customFormat="1" ht="20.45" customHeight="1" x14ac:dyDescent="0.4">
      <c r="B45" s="32"/>
      <c r="C45" s="33"/>
      <c r="D45" s="33"/>
      <c r="E45" s="33"/>
      <c r="F45" s="33"/>
      <c r="G45" s="34" t="s">
        <v>25</v>
      </c>
      <c r="H45" s="47">
        <f>$G$32+ROUND(PRODUCT($H$24,$J$24)/100,2)</f>
        <v>2115.83</v>
      </c>
      <c r="I45" s="33"/>
      <c r="J45" s="33"/>
      <c r="K45" s="36"/>
      <c r="L45" s="176"/>
    </row>
    <row r="46" spans="2:12" s="4" customFormat="1" ht="15" x14ac:dyDescent="0.4">
      <c r="B46" s="12"/>
      <c r="C46" s="13"/>
      <c r="D46" s="13"/>
      <c r="E46" s="13"/>
      <c r="F46" s="13"/>
      <c r="G46" s="13"/>
      <c r="H46" s="13"/>
      <c r="I46" s="13"/>
      <c r="J46" s="13"/>
      <c r="K46" s="41"/>
      <c r="L46" s="176"/>
    </row>
    <row r="47" spans="2:12" s="4" customFormat="1" ht="15.4" thickBot="1" x14ac:dyDescent="0.45">
      <c r="L47" s="176"/>
    </row>
    <row r="48" spans="2:12" s="69" customFormat="1" ht="30" x14ac:dyDescent="0.45">
      <c r="B48" s="88"/>
      <c r="C48" s="89"/>
      <c r="D48" s="89"/>
      <c r="E48" s="89"/>
      <c r="F48" s="89"/>
      <c r="G48" s="89"/>
      <c r="H48" s="48" t="s">
        <v>22</v>
      </c>
      <c r="I48" s="48" t="s">
        <v>27</v>
      </c>
      <c r="J48" s="89"/>
      <c r="K48" s="90" t="s">
        <v>34</v>
      </c>
      <c r="L48" s="180"/>
    </row>
    <row r="49" spans="1:12" s="69" customFormat="1" ht="20.45" customHeight="1" x14ac:dyDescent="0.45">
      <c r="B49" s="91"/>
      <c r="C49" s="73"/>
      <c r="D49" s="73"/>
      <c r="E49" s="73"/>
      <c r="F49" s="73"/>
      <c r="G49" s="74" t="s">
        <v>6</v>
      </c>
      <c r="H49" s="96">
        <f>ROUNDUP(K49/SUM($I$13:$I$15),2)</f>
        <v>3.1199999999999997</v>
      </c>
      <c r="I49" s="95">
        <f>ROUNDUP($K$49/SUM($J$24),2)</f>
        <v>0.09</v>
      </c>
      <c r="J49" s="73"/>
      <c r="K49" s="76">
        <f>K37+K36+K29+K26+K17+L9</f>
        <v>19000</v>
      </c>
      <c r="L49" s="180"/>
    </row>
    <row r="50" spans="1:12" s="69" customFormat="1" ht="15.4" thickBot="1" x14ac:dyDescent="0.5">
      <c r="B50" s="92"/>
      <c r="C50" s="93"/>
      <c r="D50" s="93"/>
      <c r="E50" s="93"/>
      <c r="F50" s="93"/>
      <c r="G50" s="93"/>
      <c r="H50" s="93"/>
      <c r="I50" s="93"/>
      <c r="J50" s="93"/>
      <c r="K50" s="94"/>
      <c r="L50" s="180"/>
    </row>
    <row r="51" spans="1:12" s="4" customFormat="1" ht="15" x14ac:dyDescent="0.4">
      <c r="G51" s="49"/>
      <c r="L51" s="176"/>
    </row>
    <row r="52" spans="1:12" s="4" customFormat="1" ht="20.65" x14ac:dyDescent="0.6">
      <c r="G52" s="64"/>
      <c r="H52" s="64"/>
      <c r="I52" s="65"/>
      <c r="L52" s="176"/>
    </row>
    <row r="53" spans="1:12" x14ac:dyDescent="0.35">
      <c r="L53" s="177"/>
    </row>
    <row r="54" spans="1:12" ht="34.25" customHeight="1" x14ac:dyDescent="0.35">
      <c r="B54" s="155" t="s">
        <v>18</v>
      </c>
      <c r="C54" s="155"/>
      <c r="D54" s="155"/>
      <c r="E54" s="155"/>
      <c r="L54" s="177"/>
    </row>
    <row r="62" spans="1:12" ht="15" x14ac:dyDescent="0.4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2" ht="15" x14ac:dyDescent="0.4">
      <c r="A63" s="4"/>
      <c r="B63" s="4"/>
      <c r="C63" s="4"/>
      <c r="D63" s="4"/>
      <c r="E63" s="4"/>
      <c r="F63" s="4"/>
      <c r="G63" s="4"/>
      <c r="H63" s="4"/>
      <c r="I63" s="4"/>
      <c r="J63" s="4"/>
    </row>
  </sheetData>
  <sheetProtection algorithmName="SHA-512" hashValue="QiAYt5I2hcEwaDvNHhBY/RZl/r/5mT5dsv8+ARnh+AYmq+LNHz3tPyzSKpBGIRlERCvZigO2cNr3T+i5T8Lv9A==" saltValue="yIQ8O7zmBsbXg4JdL4nJIQ==" spinCount="100000" sheet="1" objects="1" scenarios="1"/>
  <protectedRanges>
    <protectedRange sqref="D6:I6 K6 J13:J15" name="Bereich1"/>
    <protectedRange sqref="D24:E24 G24:H24 F26" name="Bereich2"/>
    <protectedRange sqref="F31 K29:K32" name="Bereich3"/>
  </protectedRanges>
  <mergeCells count="27">
    <mergeCell ref="F12:H12"/>
    <mergeCell ref="F13:H13"/>
    <mergeCell ref="F14:H14"/>
    <mergeCell ref="F15:H15"/>
    <mergeCell ref="B6:C6"/>
    <mergeCell ref="D6:E6"/>
    <mergeCell ref="B54:E54"/>
    <mergeCell ref="A13:A14"/>
    <mergeCell ref="B7:C7"/>
    <mergeCell ref="D7:E7"/>
    <mergeCell ref="B24:C24"/>
    <mergeCell ref="B8:L8"/>
    <mergeCell ref="H1:K1"/>
    <mergeCell ref="D4:I4"/>
    <mergeCell ref="D20:F20"/>
    <mergeCell ref="L4:L5"/>
    <mergeCell ref="D5:E5"/>
    <mergeCell ref="J4:J5"/>
    <mergeCell ref="K20:K21"/>
    <mergeCell ref="I20:I21"/>
    <mergeCell ref="J20:J21"/>
    <mergeCell ref="B12:E12"/>
    <mergeCell ref="B13:E14"/>
    <mergeCell ref="B15:E15"/>
    <mergeCell ref="A1:F1"/>
    <mergeCell ref="B4:C5"/>
    <mergeCell ref="K4:K5"/>
  </mergeCells>
  <pageMargins left="0.39370078740157483" right="0.39370078740157483" top="0.78740157480314965" bottom="0.78740157480314965" header="0.31496062992125984" footer="0.31496062992125984"/>
  <pageSetup paperSize="9" scale="4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LB 166-167-Angebot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Hübner</dc:creator>
  <cp:lastModifiedBy>Sven Krupa</cp:lastModifiedBy>
  <cp:lastPrinted>2025-05-25T10:02:31Z</cp:lastPrinted>
  <dcterms:created xsi:type="dcterms:W3CDTF">2015-06-05T18:19:34Z</dcterms:created>
  <dcterms:modified xsi:type="dcterms:W3CDTF">2025-05-25T10:02:45Z</dcterms:modified>
</cp:coreProperties>
</file>