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7.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TBG_Elektrifizierung\1_AU-V\02_Planung_LST_EEA_TK\"/>
    </mc:Choice>
  </mc:AlternateContent>
  <xr:revisionPtr revIDLastSave="0" documentId="13_ncr:1_{F593A00F-CBFB-4DDD-8D58-2C906D45674C}" xr6:coauthVersionLast="47" xr6:coauthVersionMax="47" xr10:uidLastSave="{00000000-0000-0000-0000-000000000000}"/>
  <bookViews>
    <workbookView xWindow="14295" yWindow="0" windowWidth="14610" windowHeight="15585" tabRatio="867" firstSheet="4" activeTab="6" xr2:uid="{00000000-000D-0000-FFFF-FFFF00000000}"/>
  </bookViews>
  <sheets>
    <sheet name="Projektgrundlagen" sheetId="16" r:id="rId1"/>
    <sheet name="A Anrechenbare Kosten" sheetId="11" r:id="rId2"/>
    <sheet name="B Honorarzone" sheetId="6" r:id="rId3"/>
    <sheet name="StB-C1 Grundlstg mSt" sheetId="24" state="hidden" r:id="rId4"/>
    <sheet name="C Grundleistung" sheetId="28" r:id="rId5"/>
    <sheet name="D Besondere Leistung" sheetId="25" r:id="rId6"/>
    <sheet name="E Honorarberechnung" sheetId="12" r:id="rId7"/>
    <sheet name="F Honorarübersicht" sheetId="13" r:id="rId8"/>
    <sheet name="H §56 HOAI" sheetId="4" r:id="rId9"/>
    <sheet name="Z Preisspiegel" sheetId="27" state="veryHidden" r:id="rId10"/>
  </sheets>
  <definedNames>
    <definedName name="an_summe_angebot">'E Honorarberechnung'!$J$111</definedName>
    <definedName name="_xlnm.Print_Area" localSheetId="1">'A Anrechenbare Kosten'!$A$1:$H$24</definedName>
    <definedName name="_xlnm.Print_Area" localSheetId="2">'B Honorarzone'!$A$1:$J$37</definedName>
    <definedName name="_xlnm.Print_Area" localSheetId="4">'C Grundleistung'!$A$1:$K$160</definedName>
    <definedName name="_xlnm.Print_Area" localSheetId="5">'D Besondere Leistung'!$A$1:$L$78</definedName>
    <definedName name="_xlnm.Print_Area" localSheetId="6">'E Honorarberechnung'!$A$1:$K$113</definedName>
    <definedName name="_xlnm.Print_Area" localSheetId="7">'F Honorarübersicht'!$A$1:$P$31</definedName>
    <definedName name="_xlnm.Print_Area" localSheetId="8">'H §56 HOAI'!$A$1:$K$45</definedName>
    <definedName name="_xlnm.Print_Area" localSheetId="0">Projektgrundlagen!$A$1:$H$45</definedName>
    <definedName name="_xlnm.Print_Area" localSheetId="3">'StB-C1 Grundlstg mSt'!$A$1:$K$177</definedName>
    <definedName name="_xlnm.Print_Titles" localSheetId="4">'C Grundleistung'!$1:$12</definedName>
    <definedName name="_xlnm.Print_Titles" localSheetId="5">'D Besondere Leistung'!$1:$12</definedName>
    <definedName name="_xlnm.Print_Titles" localSheetId="6">'E Honorarberechnung'!$1:$12</definedName>
    <definedName name="_xlnm.Print_Titles" localSheetId="7">'F Honorarübersicht'!$1:$9</definedName>
    <definedName name="_xlnm.Print_Titles" localSheetId="3">'StB-C1 Grundlstg mSt'!$1:$12</definedName>
    <definedName name="Link_A_anrKosten">'A Anrechenbare Kosten'!$E$5</definedName>
    <definedName name="Link_B_HonorarZ">'B Honorarzone'!$D$5:$F$5</definedName>
    <definedName name="Link_E_Honorar">'E Honorarberechnung'!$F$5:$H$5</definedName>
    <definedName name="Link_F_Uebersicht">'F Honorarübersicht'!$D$5:$H$5</definedName>
    <definedName name="Link_G_Abrechnung">#REF!</definedName>
    <definedName name="Link_H_HOAI">'H §56 HOAI'!$B$2</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'C Grundleistung'!$F$5</definedName>
    <definedName name="Link_StBD1_BesLstg">'D Besondere Leistung'!$F$5:$G$5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3" l="1"/>
  <c r="J20" i="13"/>
  <c r="J21" i="13"/>
  <c r="J22" i="13"/>
  <c r="J23" i="13"/>
  <c r="J24" i="13"/>
  <c r="J25" i="13"/>
  <c r="J26" i="13"/>
  <c r="J18" i="13"/>
  <c r="J50" i="12"/>
  <c r="J55" i="12" s="1"/>
  <c r="I26" i="13"/>
  <c r="I25" i="13"/>
  <c r="I24" i="13"/>
  <c r="I23" i="13"/>
  <c r="I22" i="13"/>
  <c r="I29" i="13" s="1"/>
  <c r="I21" i="13"/>
  <c r="I20" i="13"/>
  <c r="I19" i="13"/>
  <c r="I18" i="13"/>
  <c r="I28" i="13" s="1"/>
  <c r="K74" i="25"/>
  <c r="K67" i="25"/>
  <c r="K60" i="25"/>
  <c r="K53" i="25"/>
  <c r="K46" i="25"/>
  <c r="K39" i="25"/>
  <c r="K32" i="25"/>
  <c r="K25" i="25"/>
  <c r="K18" i="25"/>
  <c r="K14" i="25"/>
  <c r="D26" i="13"/>
  <c r="E26" i="13"/>
  <c r="E25" i="13"/>
  <c r="D25" i="13"/>
  <c r="E24" i="13"/>
  <c r="D24" i="13"/>
  <c r="E23" i="13"/>
  <c r="D23" i="13"/>
  <c r="E21" i="13"/>
  <c r="D21" i="13"/>
  <c r="D22" i="13"/>
  <c r="D29" i="13" s="1"/>
  <c r="E20" i="13"/>
  <c r="D20" i="13"/>
  <c r="D19" i="13"/>
  <c r="D30" i="13" s="1"/>
  <c r="E18" i="13"/>
  <c r="D18" i="13"/>
  <c r="J140" i="28"/>
  <c r="J142" i="28"/>
  <c r="J144" i="28"/>
  <c r="J126" i="28"/>
  <c r="J128" i="28"/>
  <c r="J130" i="28"/>
  <c r="J132" i="28"/>
  <c r="J134" i="28"/>
  <c r="J136" i="28"/>
  <c r="J138" i="28"/>
  <c r="I157" i="28"/>
  <c r="J155" i="28"/>
  <c r="J153" i="28"/>
  <c r="J151" i="28"/>
  <c r="I148" i="28"/>
  <c r="J146" i="28"/>
  <c r="J124" i="28"/>
  <c r="J122" i="28"/>
  <c r="J120" i="28"/>
  <c r="J118" i="28"/>
  <c r="J116" i="28"/>
  <c r="I113" i="28"/>
  <c r="J111" i="28"/>
  <c r="J109" i="28"/>
  <c r="J107" i="28"/>
  <c r="J105" i="28"/>
  <c r="J103" i="28"/>
  <c r="J101" i="28"/>
  <c r="I98" i="28"/>
  <c r="J96" i="28"/>
  <c r="J94" i="28"/>
  <c r="J92" i="28"/>
  <c r="J90" i="28"/>
  <c r="J88" i="28"/>
  <c r="J86" i="28"/>
  <c r="J71" i="28"/>
  <c r="J73" i="28"/>
  <c r="I83" i="28"/>
  <c r="J81" i="28"/>
  <c r="J79" i="28"/>
  <c r="J77" i="28"/>
  <c r="J75" i="28"/>
  <c r="I68" i="28"/>
  <c r="J66" i="28"/>
  <c r="J64" i="28"/>
  <c r="I61" i="28"/>
  <c r="J59" i="28"/>
  <c r="J57" i="28"/>
  <c r="J55" i="28"/>
  <c r="J53" i="28"/>
  <c r="J51" i="28"/>
  <c r="J49" i="28"/>
  <c r="J47" i="28"/>
  <c r="J45" i="28"/>
  <c r="I42" i="28"/>
  <c r="J40" i="28"/>
  <c r="J38" i="28"/>
  <c r="J36" i="28"/>
  <c r="J34" i="28"/>
  <c r="J32" i="28"/>
  <c r="J30" i="28"/>
  <c r="J28" i="28"/>
  <c r="I25" i="28"/>
  <c r="J23" i="28"/>
  <c r="J21" i="28"/>
  <c r="J19" i="28"/>
  <c r="J17" i="28"/>
  <c r="B7" i="12"/>
  <c r="D83" i="12"/>
  <c r="D26" i="12"/>
  <c r="A27" i="12"/>
  <c r="J28" i="12"/>
  <c r="D31" i="12"/>
  <c r="A32" i="12"/>
  <c r="J32" i="12"/>
  <c r="D28" i="13" l="1"/>
  <c r="I159" i="28"/>
  <c r="J157" i="28"/>
  <c r="J148" i="28"/>
  <c r="J113" i="28"/>
  <c r="J98" i="28"/>
  <c r="J68" i="28"/>
  <c r="J83" i="28"/>
  <c r="J61" i="28"/>
  <c r="J42" i="28"/>
  <c r="E19" i="13" s="1"/>
  <c r="E28" i="13" s="1"/>
  <c r="J25" i="28"/>
  <c r="E22" i="13" l="1"/>
  <c r="E29" i="13" s="1"/>
  <c r="J159" i="28"/>
  <c r="I32" i="6"/>
  <c r="I33" i="6"/>
  <c r="G22" i="11"/>
  <c r="F18" i="11"/>
  <c r="B2" i="11"/>
  <c r="B10" i="13"/>
  <c r="I25" i="16"/>
  <c r="I24" i="16"/>
  <c r="E6" i="4" l="1"/>
  <c r="C12" i="13"/>
  <c r="C10" i="4"/>
  <c r="C11" i="4" s="1"/>
  <c r="E11" i="4" l="1"/>
  <c r="D10" i="4"/>
  <c r="F10" i="4" s="1"/>
  <c r="I22" i="12" s="1"/>
  <c r="J22" i="12" s="1"/>
  <c r="E10" i="4"/>
  <c r="F11" i="4" s="1"/>
  <c r="D11" i="4"/>
  <c r="J35" i="12" l="1"/>
  <c r="C13" i="13"/>
  <c r="F15" i="13"/>
  <c r="J160" i="24"/>
  <c r="J157" i="24"/>
  <c r="F8" i="28"/>
  <c r="B8" i="28"/>
  <c r="F7" i="28"/>
  <c r="B7" i="28"/>
  <c r="F6" i="28"/>
  <c r="B6" i="28"/>
  <c r="I5" i="28"/>
  <c r="G5" i="28"/>
  <c r="F5" i="28"/>
  <c r="B5" i="28"/>
  <c r="O3" i="28"/>
  <c r="I3" i="28"/>
  <c r="G3" i="28"/>
  <c r="G2" i="28"/>
  <c r="B2" i="28"/>
  <c r="F202" i="27" l="1"/>
  <c r="F56"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I172" i="24"/>
  <c r="I76" i="24"/>
  <c r="I135" i="24"/>
  <c r="J172" i="24"/>
  <c r="H11" i="24"/>
  <c r="J76" i="24"/>
  <c r="J135" i="24"/>
  <c r="I48" i="24"/>
  <c r="I120" i="24"/>
  <c r="J120" i="24"/>
  <c r="A13" i="28"/>
  <c r="A14" i="28"/>
  <c r="J103" i="24"/>
  <c r="J100" i="24"/>
  <c r="J91" i="24"/>
  <c r="I174" i="24" l="1"/>
  <c r="P82" i="12"/>
  <c r="P83" i="12"/>
  <c r="I137" i="24"/>
  <c r="P81" i="12"/>
  <c r="J39" i="24"/>
  <c r="A20" i="16"/>
  <c r="A19" i="16"/>
  <c r="L14" i="24"/>
  <c r="L13" i="24"/>
  <c r="B46" i="27" l="1"/>
  <c r="B42" i="27"/>
  <c r="B44" i="27"/>
  <c r="F3" i="27"/>
  <c r="E3" i="27"/>
  <c r="D3" i="27"/>
  <c r="C3" i="27"/>
  <c r="B3" i="27"/>
  <c r="B47" i="27"/>
  <c r="C45" i="27"/>
  <c r="B45" i="27"/>
  <c r="C43" i="27"/>
  <c r="B43" i="27"/>
  <c r="C41" i="27"/>
  <c r="B41" i="27"/>
  <c r="C38" i="27"/>
  <c r="C35" i="27"/>
  <c r="C12" i="27"/>
  <c r="C11" i="27"/>
  <c r="A6" i="16" l="1"/>
  <c r="A5" i="16"/>
  <c r="F206" i="27" l="1"/>
  <c r="F199" i="27"/>
  <c r="F181" i="27"/>
  <c r="K65" i="25"/>
  <c r="K63" i="25"/>
  <c r="K58" i="25"/>
  <c r="K56" i="25"/>
  <c r="K51" i="25"/>
  <c r="K49" i="25"/>
  <c r="K44" i="25"/>
  <c r="K42" i="25"/>
  <c r="F136" i="27" s="1"/>
  <c r="J151" i="24"/>
  <c r="J148" i="24"/>
  <c r="J69" i="24"/>
  <c r="J51" i="24"/>
  <c r="J33" i="24"/>
  <c r="D101" i="12" l="1"/>
  <c r="D100" i="12"/>
  <c r="D99" i="12"/>
  <c r="P3" i="25" l="1"/>
  <c r="A14" i="24" l="1"/>
  <c r="A13" i="24"/>
  <c r="A18" i="12" l="1"/>
  <c r="A17" i="12"/>
  <c r="A59" i="12"/>
  <c r="A60" i="12"/>
  <c r="A58" i="12"/>
  <c r="A14" i="16"/>
  <c r="A13" i="16"/>
  <c r="A15" i="6"/>
  <c r="A12" i="6"/>
  <c r="A12" i="11"/>
  <c r="A11" i="11"/>
  <c r="A17" i="16"/>
  <c r="A16" i="16"/>
  <c r="F8" i="12" l="1"/>
  <c r="B2" i="13" l="1"/>
  <c r="B2" i="25"/>
  <c r="B2" i="24"/>
  <c r="B2" i="6"/>
  <c r="F2" i="11"/>
  <c r="B2" i="12"/>
  <c r="I2" i="12"/>
  <c r="D103" i="12"/>
  <c r="I109" i="12"/>
  <c r="C111" i="12" s="1"/>
  <c r="D68" i="12" l="1"/>
  <c r="M14" i="13" s="1"/>
  <c r="C71" i="12"/>
  <c r="O14" i="13" s="1"/>
  <c r="D23" i="12"/>
  <c r="D22" i="12"/>
  <c r="I71" i="12" l="1"/>
  <c r="M17" i="12" l="1"/>
  <c r="N17" i="12"/>
  <c r="D7" i="13" l="1"/>
  <c r="D6" i="13"/>
  <c r="B6" i="13"/>
  <c r="K5" i="13"/>
  <c r="I5" i="13"/>
  <c r="D5" i="13"/>
  <c r="B5" i="13"/>
  <c r="D8" i="13"/>
  <c r="K3" i="13"/>
  <c r="I3" i="13"/>
  <c r="I2" i="13"/>
  <c r="F7" i="12"/>
  <c r="F6" i="12"/>
  <c r="B6" i="12"/>
  <c r="J5" i="12"/>
  <c r="I5" i="12"/>
  <c r="F5" i="12"/>
  <c r="B5" i="12"/>
  <c r="J3" i="12"/>
  <c r="I3" i="12"/>
  <c r="F7" i="25"/>
  <c r="B7" i="25"/>
  <c r="F6" i="25"/>
  <c r="B6" i="25"/>
  <c r="J5"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M58" i="12" l="1"/>
  <c r="N58" i="12"/>
  <c r="O60" i="12"/>
  <c r="O59" i="12"/>
  <c r="L39" i="12" l="1"/>
  <c r="O39" i="12" s="1"/>
  <c r="L40" i="12"/>
  <c r="O40" i="12" s="1"/>
  <c r="M38" i="12" l="1"/>
  <c r="L3" i="16"/>
  <c r="I27" i="16" l="1"/>
  <c r="I26" i="16"/>
  <c r="I5" i="24" l="1"/>
  <c r="I3" i="24"/>
  <c r="G5" i="24"/>
  <c r="G3" i="24"/>
  <c r="F28" i="16"/>
  <c r="O3" i="24"/>
  <c r="F27" i="16" s="1"/>
  <c r="F178" i="27"/>
  <c r="K72" i="25"/>
  <c r="F172" i="27" s="1"/>
  <c r="K70" i="25"/>
  <c r="F169" i="27" s="1"/>
  <c r="K37" i="25"/>
  <c r="K35" i="25"/>
  <c r="K30" i="25"/>
  <c r="K28" i="25"/>
  <c r="K23" i="25"/>
  <c r="K21" i="25"/>
  <c r="F94" i="27" s="1"/>
  <c r="K16" i="25"/>
  <c r="F61" i="27" s="1"/>
  <c r="F58" i="27"/>
  <c r="J169" i="24"/>
  <c r="J163" i="24"/>
  <c r="J154" i="24"/>
  <c r="J145" i="24"/>
  <c r="J142" i="24"/>
  <c r="J123" i="24"/>
  <c r="J117" i="24"/>
  <c r="J114" i="24"/>
  <c r="J109" i="24"/>
  <c r="J106" i="24"/>
  <c r="J88" i="24"/>
  <c r="J83" i="24"/>
  <c r="J79" i="24"/>
  <c r="J45" i="24"/>
  <c r="J42" i="24"/>
  <c r="J30" i="24"/>
  <c r="J19" i="24"/>
  <c r="K76" i="25" l="1"/>
  <c r="J48" i="24"/>
  <c r="J137" i="24"/>
  <c r="J174" i="24"/>
  <c r="J166" i="24"/>
  <c r="K3" i="4"/>
  <c r="F31" i="16" s="1"/>
  <c r="S3" i="13"/>
  <c r="F30" i="16" s="1"/>
  <c r="P3" i="12"/>
  <c r="F29" i="16" s="1"/>
  <c r="N3" i="6"/>
  <c r="F26" i="16" s="1"/>
  <c r="L3" i="11"/>
  <c r="F25" i="16" s="1"/>
  <c r="P80" i="12" l="1"/>
  <c r="P91" i="12" s="1"/>
  <c r="Q82" i="12"/>
  <c r="Q83" i="12"/>
  <c r="Q81" i="12"/>
  <c r="Q80" i="12" l="1"/>
  <c r="J176" i="24"/>
  <c r="I45" i="12" s="1"/>
  <c r="I176" i="24"/>
  <c r="C16" i="27"/>
  <c r="O81" i="12"/>
  <c r="H5" i="6"/>
  <c r="H3" i="6"/>
  <c r="G5" i="11"/>
  <c r="G3" i="11"/>
  <c r="G5" i="6"/>
  <c r="G3" i="6"/>
  <c r="G2" i="6"/>
  <c r="D8" i="6"/>
  <c r="D7" i="6"/>
  <c r="E8" i="11"/>
  <c r="E7" i="11"/>
  <c r="F3" i="11"/>
  <c r="O80" i="12" l="1"/>
  <c r="C30" i="27"/>
  <c r="N38" i="12" l="1"/>
  <c r="O38" i="12" s="1"/>
  <c r="D42" i="12" s="1"/>
  <c r="D41" i="12" l="1"/>
  <c r="U10" i="13"/>
  <c r="G15" i="13" l="1"/>
  <c r="C28" i="27"/>
  <c r="C24" i="27"/>
  <c r="E7" i="4"/>
  <c r="C26" i="27"/>
  <c r="I15" i="12" l="1"/>
  <c r="H12" i="13" s="1"/>
  <c r="O82" i="12"/>
  <c r="C14" i="27"/>
  <c r="C9" i="27" l="1"/>
  <c r="C22" i="27"/>
  <c r="C18" i="27"/>
  <c r="O83" i="12"/>
  <c r="E30" i="13" l="1"/>
  <c r="C20" i="27"/>
  <c r="P93" i="12"/>
  <c r="I14" i="12" l="1"/>
  <c r="I22" i="11"/>
  <c r="M14" i="12" s="1"/>
  <c r="D13" i="13"/>
  <c r="C8" i="27" l="1"/>
  <c r="O19" i="12"/>
  <c r="L14" i="12"/>
  <c r="O17" i="12" s="1"/>
  <c r="J54" i="12" l="1"/>
  <c r="C10" i="27" l="1"/>
  <c r="P35" i="12"/>
  <c r="J41" i="12"/>
  <c r="J42" i="12" s="1"/>
  <c r="J46" i="12" l="1"/>
  <c r="C13" i="27"/>
  <c r="I30" i="13"/>
  <c r="C33" i="27" s="1"/>
  <c r="O58" i="12" l="1"/>
  <c r="J59" i="12" l="1"/>
  <c r="J60" i="12"/>
  <c r="J68" i="12" l="1"/>
  <c r="F18" i="13" l="1"/>
  <c r="K18" i="13" s="1"/>
  <c r="F24" i="13"/>
  <c r="K24" i="13" s="1"/>
  <c r="F22" i="13"/>
  <c r="K22" i="13" s="1"/>
  <c r="F26" i="13"/>
  <c r="K26" i="13" s="1"/>
  <c r="F23" i="13"/>
  <c r="K23" i="13" s="1"/>
  <c r="F25" i="13"/>
  <c r="K25" i="13" s="1"/>
  <c r="F21" i="13"/>
  <c r="K21" i="13" s="1"/>
  <c r="F19" i="13"/>
  <c r="K19" i="13" s="1"/>
  <c r="F20" i="13"/>
  <c r="K20" i="13" s="1"/>
  <c r="J69" i="12"/>
  <c r="J71" i="12" s="1"/>
  <c r="J104" i="12" s="1"/>
  <c r="C15" i="27"/>
  <c r="C25" i="27"/>
  <c r="G24" i="13" l="1"/>
  <c r="G19" i="13"/>
  <c r="G21" i="13"/>
  <c r="G25" i="13"/>
  <c r="G23" i="13"/>
  <c r="G26" i="13"/>
  <c r="G20" i="13"/>
  <c r="G22" i="13"/>
  <c r="F29" i="13"/>
  <c r="F28" i="13"/>
  <c r="G18" i="13"/>
  <c r="C19" i="27"/>
  <c r="C17" i="27"/>
  <c r="C21" i="27"/>
  <c r="C23" i="27"/>
  <c r="J100" i="12"/>
  <c r="C44" i="27" s="1"/>
  <c r="C31" i="27"/>
  <c r="J99" i="12"/>
  <c r="C42" i="27" s="1"/>
  <c r="J101" i="12"/>
  <c r="C46" i="27" s="1"/>
  <c r="J103" i="12"/>
  <c r="C47" i="27" s="1"/>
  <c r="C32" i="27"/>
  <c r="F30" i="13"/>
  <c r="G28" i="13" l="1"/>
  <c r="K29" i="13"/>
  <c r="G29" i="13"/>
  <c r="K28" i="13"/>
  <c r="C27" i="27"/>
  <c r="G30" i="13"/>
  <c r="C29" i="27"/>
  <c r="J105" i="12"/>
  <c r="J108" i="12" s="1"/>
  <c r="C48" i="27" s="1"/>
  <c r="K30" i="13" l="1"/>
  <c r="L23" i="13" s="1"/>
  <c r="M23" i="13" s="1"/>
  <c r="N23" i="13" s="1"/>
  <c r="O23" i="13" s="1"/>
  <c r="J109" i="12"/>
  <c r="J111" i="12" s="1"/>
  <c r="C50" i="27" s="1"/>
  <c r="C34" i="27" l="1"/>
  <c r="L18" i="13"/>
  <c r="M18" i="13" s="1"/>
  <c r="L20" i="13"/>
  <c r="M20" i="13" s="1"/>
  <c r="N20" i="13" s="1"/>
  <c r="O20" i="13" s="1"/>
  <c r="L25" i="13"/>
  <c r="M25" i="13" s="1"/>
  <c r="N25" i="13" s="1"/>
  <c r="O25" i="13" s="1"/>
  <c r="L22" i="13"/>
  <c r="M22" i="13" s="1"/>
  <c r="L19" i="13"/>
  <c r="M19" i="13" s="1"/>
  <c r="N19" i="13" s="1"/>
  <c r="O19" i="13" s="1"/>
  <c r="L21" i="13"/>
  <c r="M21" i="13" s="1"/>
  <c r="N21" i="13" s="1"/>
  <c r="O21" i="13" s="1"/>
  <c r="L26" i="13"/>
  <c r="M26" i="13" s="1"/>
  <c r="N26" i="13" s="1"/>
  <c r="O26" i="13" s="1"/>
  <c r="L24" i="13"/>
  <c r="M24" i="13" s="1"/>
  <c r="N24" i="13" s="1"/>
  <c r="O24" i="13" s="1"/>
  <c r="G3" i="27"/>
  <c r="C49" i="27"/>
  <c r="L29" i="13" l="1"/>
  <c r="M28" i="13"/>
  <c r="N22" i="13"/>
  <c r="M29" i="13"/>
  <c r="L28" i="13"/>
  <c r="L30" i="13"/>
  <c r="C36" i="27" s="1"/>
  <c r="M30" i="13"/>
  <c r="C37" i="27" s="1"/>
  <c r="N18" i="13"/>
  <c r="N28" i="13" s="1"/>
  <c r="O22" i="13" l="1"/>
  <c r="O29" i="13" s="1"/>
  <c r="N29" i="13"/>
  <c r="N30" i="13"/>
  <c r="C39" i="27" s="1"/>
  <c r="O18" i="13"/>
  <c r="O28" i="13" l="1"/>
  <c r="O30" i="13"/>
  <c r="C40" i="27" s="1"/>
</calcChain>
</file>

<file path=xl/sharedStrings.xml><?xml version="1.0" encoding="utf-8"?>
<sst xmlns="http://schemas.openxmlformats.org/spreadsheetml/2006/main" count="891" uniqueCount="632">
  <si>
    <t>nach Kostenberechnung</t>
  </si>
  <si>
    <t>Zeile [Z]</t>
  </si>
  <si>
    <t>4.1</t>
  </si>
  <si>
    <t>4.2</t>
  </si>
  <si>
    <t>4.4</t>
  </si>
  <si>
    <t>4.5</t>
  </si>
  <si>
    <t>4.6</t>
  </si>
  <si>
    <t>4.7</t>
  </si>
  <si>
    <t>5.1</t>
  </si>
  <si>
    <t xml:space="preserve"> </t>
  </si>
  <si>
    <t>nach Kostenschätzung</t>
  </si>
  <si>
    <t>Honorarzone</t>
  </si>
  <si>
    <t>Höchstsatz</t>
  </si>
  <si>
    <t>Bewertungs-
merkmal</t>
  </si>
  <si>
    <t>(1-2)</t>
  </si>
  <si>
    <t>(5-6)</t>
  </si>
  <si>
    <t>4.01</t>
  </si>
  <si>
    <t>3.02</t>
  </si>
  <si>
    <t>3.01</t>
  </si>
  <si>
    <t>2.02</t>
  </si>
  <si>
    <t>2.01</t>
  </si>
  <si>
    <t>1.02</t>
  </si>
  <si>
    <t>1.01</t>
  </si>
  <si>
    <t>h</t>
  </si>
  <si>
    <t>HOAI</t>
  </si>
  <si>
    <t>Einheit</t>
  </si>
  <si>
    <t>Menge</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</si>
  <si>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</si>
  <si>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</si>
  <si>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</si>
  <si>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</si>
  <si>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</si>
  <si>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</si>
  <si>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</si>
  <si>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</si>
  <si>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</si>
  <si>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</si>
  <si>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</si>
  <si>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</si>
  <si>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</si>
  <si>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</si>
  <si>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</si>
  <si>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</si>
  <si>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</si>
  <si>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</si>
  <si>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</si>
  <si>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</si>
  <si>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</si>
  <si>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</si>
  <si>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</si>
  <si>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</si>
  <si>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</si>
  <si>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</si>
  <si>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</si>
  <si>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</si>
  <si>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</si>
  <si>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</si>
  <si>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</si>
  <si>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</si>
  <si>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</si>
  <si>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</si>
  <si>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</si>
  <si>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</si>
  <si>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</si>
  <si>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</si>
  <si>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</si>
  <si>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</si>
  <si>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</si>
  <si>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</si>
  <si>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</si>
  <si>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</si>
  <si>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</si>
  <si>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</si>
  <si>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</si>
  <si>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</si>
  <si>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</si>
  <si>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</si>
  <si>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</si>
  <si>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</si>
  <si>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</si>
  <si>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</si>
  <si>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</si>
  <si>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</si>
  <si>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</si>
  <si>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</si>
  <si>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</si>
  <si>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</si>
  <si>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</si>
  <si>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</si>
  <si>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</si>
  <si>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</si>
  <si>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</si>
  <si>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</si>
  <si>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</si>
  <si>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</si>
  <si>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</si>
  <si>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</si>
  <si>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</si>
  <si>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</si>
  <si>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</si>
  <si>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</si>
  <si>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t>Bezeichnung Tabellenblatt:</t>
  </si>
  <si>
    <t>Teil</t>
  </si>
  <si>
    <t>A</t>
  </si>
  <si>
    <t>B</t>
  </si>
  <si>
    <t>E</t>
  </si>
  <si>
    <t>Honorarberechnung</t>
  </si>
  <si>
    <t>F</t>
  </si>
  <si>
    <t>H</t>
  </si>
  <si>
    <t>Teil A</t>
  </si>
  <si>
    <t>Teil B</t>
  </si>
  <si>
    <t>Teil E</t>
  </si>
  <si>
    <t>Teil F</t>
  </si>
  <si>
    <t>StB-D1</t>
  </si>
  <si>
    <t>-</t>
  </si>
  <si>
    <t>4.02</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</si>
  <si>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</si>
  <si>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</si>
  <si>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</si>
  <si>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</si>
  <si>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</si>
  <si>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</si>
  <si>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</si>
  <si>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</si>
  <si>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</si>
  <si>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</si>
  <si>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</si>
  <si>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</si>
  <si>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</si>
  <si>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</si>
  <si>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</si>
  <si>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</si>
  <si>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</si>
  <si>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</si>
  <si>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Bezeichnung</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</si>
  <si>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</si>
  <si>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</si>
  <si>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</si>
  <si>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</si>
  <si>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</si>
  <si>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</si>
  <si>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</si>
  <si>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</si>
  <si>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</si>
  <si>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</si>
  <si>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</si>
  <si>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</si>
  <si>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</si>
  <si>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</si>
  <si>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</si>
  <si>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</si>
  <si>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</si>
  <si>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</si>
  <si>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</si>
  <si>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</si>
  <si>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</si>
  <si>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</si>
  <si>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</si>
  <si>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</si>
  <si>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</si>
  <si>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</si>
  <si>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</si>
  <si>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</si>
  <si>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</si>
  <si>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</si>
  <si>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</si>
  <si>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</si>
  <si>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</si>
  <si>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</si>
  <si>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</si>
  <si>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</si>
  <si>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</si>
  <si>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</si>
  <si>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</si>
  <si>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</si>
  <si>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</si>
  <si>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</si>
  <si>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</si>
  <si>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Honorarzone</t>
  </si>
  <si>
    <t>10.3</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</si>
  <si>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</si>
  <si>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</si>
  <si>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</si>
  <si>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</si>
  <si>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</si>
  <si>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</si>
  <si>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</si>
  <si>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</si>
  <si>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</si>
  <si>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</si>
  <si>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</si>
  <si>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</si>
  <si>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</si>
  <si>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</si>
  <si>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6.1</t>
  </si>
  <si>
    <t>15.1</t>
  </si>
  <si>
    <t>15.2</t>
  </si>
  <si>
    <t>15.3</t>
  </si>
  <si>
    <t xml:space="preserve">Bewertung
</t>
  </si>
  <si>
    <t>Orientie-rungswert</t>
  </si>
  <si>
    <t>EP</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</si>
  <si>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</si>
  <si>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</si>
  <si>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</si>
  <si>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</si>
  <si>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</si>
  <si>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</si>
  <si>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Ermittlung der Bewertungspunkte 
nach Schwierigkeitsgrad gem. § 5 (1) HOAI</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</si>
  <si>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</si>
  <si>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</si>
  <si>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</si>
  <si>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</si>
  <si>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</si>
  <si>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</si>
  <si>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</si>
  <si>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</si>
  <si>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</si>
  <si>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</si>
  <si>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</si>
  <si>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</si>
  <si>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</si>
  <si>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</si>
  <si>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</si>
  <si>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</si>
  <si>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</si>
  <si>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</si>
  <si>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</si>
  <si>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</si>
  <si>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</si>
  <si>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r>
      <t xml:space="preserve">Summe Leistungsphase 1 </t>
    </r>
    <r>
      <rPr>
        <b/>
        <sz val="8"/>
        <color theme="1"/>
        <rFont val="Arial"/>
        <family val="2"/>
      </rPr>
      <t xml:space="preserve">(VHF max. 3,00 %) </t>
    </r>
  </si>
  <si>
    <t>4.9</t>
  </si>
  <si>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</si>
  <si>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</si>
  <si>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</si>
  <si>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</si>
  <si>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</si>
  <si>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</si>
  <si>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</si>
  <si>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</si>
  <si>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</si>
  <si>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</si>
  <si>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</si>
  <si>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</si>
  <si>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</si>
  <si>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</si>
  <si>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</si>
  <si>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</si>
  <si>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</si>
  <si>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</si>
  <si>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</si>
  <si>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</si>
  <si>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</si>
  <si>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</si>
  <si>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</si>
  <si>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</si>
  <si>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</si>
  <si>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</si>
  <si>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</si>
  <si>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</si>
  <si>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</si>
  <si>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</si>
  <si>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</si>
  <si>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</si>
  <si>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</si>
  <si>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</si>
  <si>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</si>
  <si>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</si>
  <si>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</si>
  <si>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</si>
  <si>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</si>
  <si>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</si>
  <si>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</si>
  <si>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</si>
  <si>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</si>
  <si>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</si>
  <si>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</si>
  <si>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</si>
  <si>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 xml:space="preserve">- frei - </t>
  </si>
  <si>
    <t>(1-9 Punkte)</t>
  </si>
  <si>
    <t>(3-4)</t>
  </si>
  <si>
    <t>Bearbeitung</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</si>
  <si>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</si>
  <si>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</si>
  <si>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</si>
  <si>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</si>
  <si>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</si>
  <si>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</si>
  <si>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</si>
  <si>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</si>
  <si>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</si>
  <si>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</si>
  <si>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</si>
  <si>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</si>
  <si>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</si>
  <si>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</si>
  <si>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</si>
  <si>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</si>
  <si>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</si>
  <si>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</si>
  <si>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</si>
  <si>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</si>
  <si>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</si>
  <si>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</si>
  <si>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</si>
  <si>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</si>
  <si>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</si>
  <si>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</si>
  <si>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</si>
  <si>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</si>
  <si>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</si>
  <si>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</si>
  <si>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</si>
  <si>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</si>
  <si>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</si>
  <si>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</si>
  <si>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</si>
  <si>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</si>
  <si>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</si>
  <si>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</si>
  <si>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</si>
  <si>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</si>
  <si>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</si>
  <si>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</si>
  <si>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</si>
  <si>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</si>
  <si>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</si>
  <si>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</si>
  <si>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</si>
  <si>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</si>
  <si>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</si>
  <si>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</si>
  <si>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</si>
  <si>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</si>
  <si>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</si>
  <si>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</si>
  <si>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t>Ermitteln und Bewerten der durch das Vorhaben zu erwartenden Beeinträchtigungen des Naturhaushalts und des Landschaftsbildes nach Art, Umfang, Ort und zeitlichem Ablauf</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</si>
  <si>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</si>
  <si>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</si>
  <si>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Erarbeiten von Lösungen zur Vermeidung oder Verminderung erheblicher Beeinträchtigungen des Naturhaushalts und des Landschaftsbildes in Abstimmung mit den an der Planung fachlich Beteiligten</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</si>
  <si>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</si>
  <si>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</si>
  <si>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</si>
  <si>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erforderlichen Detailschärfe</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</si>
  <si>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</si>
  <si>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</si>
  <si>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</si>
  <si>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</si>
  <si>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</si>
  <si>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</si>
  <si>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</si>
  <si>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</si>
  <si>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</si>
  <si>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</si>
  <si>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</si>
  <si>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</si>
  <si>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</si>
  <si>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Kostenermittlung nach Vorgaben des Auftraggebers</t>
  </si>
  <si>
    <t>Kostenermittlung nach AKVS. Dabei sind die Einzelpositionen der Kostenermittlung darzustellen</t>
  </si>
  <si>
    <t xml:space="preserve">Zusammenfassendes Darstellen der Ergebnisse in Text und Karte in der </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</si>
  <si>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</si>
  <si>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</si>
  <si>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</si>
  <si>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</si>
  <si>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</si>
  <si>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</si>
  <si>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</si>
  <si>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</si>
  <si>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</si>
  <si>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</si>
  <si>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</si>
  <si>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</si>
  <si>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</si>
  <si>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</si>
  <si>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</si>
  <si>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</si>
  <si>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</si>
  <si>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</si>
  <si>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</si>
  <si>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</si>
  <si>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</si>
  <si>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</si>
  <si>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</si>
  <si>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</si>
  <si>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</si>
  <si>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</si>
  <si>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</si>
  <si>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</si>
  <si>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</si>
  <si>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</si>
  <si>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</si>
  <si>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</si>
  <si>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</si>
  <si>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</si>
  <si>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</si>
  <si>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</si>
  <si>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</si>
  <si>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</si>
  <si>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</si>
  <si>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</si>
  <si>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</si>
  <si>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</si>
  <si>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</si>
  <si>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</si>
  <si>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</si>
  <si>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</si>
  <si>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</si>
  <si>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</si>
  <si>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 xml:space="preserve">Ermitteln von Eigentumsverhältnissen,  </t>
  </si>
  <si>
    <t xml:space="preserve">Mitwirken bei der Erarbeitung von Einwendungen </t>
  </si>
  <si>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</si>
  <si>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</si>
  <si>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</si>
  <si>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</si>
  <si>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Es ist eine Person für alle Leistungsphasen fachlich verantwortlich.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</si>
  <si>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</si>
  <si>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</si>
  <si>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</si>
  <si>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</si>
  <si>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</si>
  <si>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Tegernsee-Bahn Betriebsgesellschaft mbH</t>
  </si>
  <si>
    <t>Elektrifizierung und Infrastrukturausbau der Strecke 9560 Schaftlach - Tegernsee</t>
  </si>
  <si>
    <t xml:space="preserve">stufenweise Bearbeitung </t>
  </si>
  <si>
    <t>ohne stufenweise Bearbeitung</t>
  </si>
  <si>
    <t>Ermittlung der anrechenbaren Baukosten</t>
  </si>
  <si>
    <t>Festlegung der Grundleistungen</t>
  </si>
  <si>
    <t>C</t>
  </si>
  <si>
    <t>D</t>
  </si>
  <si>
    <t>Festlegung der Besonderen Leistungen</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</si>
  <si>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</si>
  <si>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Um unbeabsichtigten Änderungen insbesondere in den Formeln vorzubeugen, wurden die Tabellenblätter geschützt. </t>
    </r>
  </si>
  <si>
    <t>Stand: 05.12.2024</t>
  </si>
  <si>
    <t>Teil dieser Angebotsabfrage und -erstellung sind:</t>
  </si>
  <si>
    <t>Ermittlung der anrechenbaren Kosten</t>
  </si>
  <si>
    <t>Kosten (ohne Umsatzsteuer)</t>
  </si>
  <si>
    <t>Kosten für die Herstellung</t>
  </si>
  <si>
    <t>Nicht anrechenbare Kosten (§ 54 (4) HOAI)</t>
  </si>
  <si>
    <t>- nichtöffentliche Erschließung</t>
  </si>
  <si>
    <t>Summe der nicht anrechenbaren Kosten [Z 2.1 bis Z 2.2]</t>
  </si>
  <si>
    <t>Anrechenbare Kosten der mitzuverarbeitenden Bausubstanz 
(§ 4 (3) HOAI)</t>
  </si>
  <si>
    <t>Anrechenbare Kosten für Baukonstruktionen (§ 54 (5) HOAI)</t>
  </si>
  <si>
    <t>Anrechenbare Kosten [Z 1 - Z 3 + Z 4 ]</t>
  </si>
  <si>
    <t>6</t>
  </si>
  <si>
    <r>
      <t xml:space="preserve">durch Bepunktung </t>
    </r>
    <r>
      <rPr>
        <sz val="8"/>
        <color theme="1"/>
        <rFont val="Arial"/>
        <family val="2"/>
      </rPr>
      <t>gem. § 56 (2) HOAI</t>
    </r>
    <r>
      <rPr>
        <sz val="10"/>
        <color theme="1"/>
        <rFont val="Arial"/>
        <family val="2"/>
      </rPr>
      <t xml:space="preserve"> </t>
    </r>
  </si>
  <si>
    <r>
      <t xml:space="preserve">Honorarzone </t>
    </r>
    <r>
      <rPr>
        <sz val="8"/>
        <color theme="1"/>
        <rFont val="Arial"/>
        <family val="2"/>
      </rPr>
      <t xml:space="preserve">gem. § 56 (2) i.V.m. Anlage 15.2 HOAI </t>
    </r>
  </si>
  <si>
    <t>Anzahl der Funktionsbereiche</t>
  </si>
  <si>
    <t>Integrationsansprüche</t>
  </si>
  <si>
    <t>Technische Ausgestaltung</t>
  </si>
  <si>
    <t xml:space="preserve">Anforderungen an die Technik
</t>
  </si>
  <si>
    <t>Konstruktive Anforderungen</t>
  </si>
  <si>
    <t>bis zu 12 Punkte  = Honorarzone 1</t>
  </si>
  <si>
    <t>13 bis 22 Punkte  = Honorarzone 2</t>
  </si>
  <si>
    <t>23 bis 30 Punkte  = Honorarzone 3</t>
  </si>
  <si>
    <t>nach § 56 HOAI / BUND-RifT-Tabelle</t>
  </si>
  <si>
    <t>Anrechenbare Kosten
[€]</t>
  </si>
  <si>
    <t>Honorarzone I
Min
[€]</t>
  </si>
  <si>
    <t>Honorarzone II
Min
[€]</t>
  </si>
  <si>
    <t>Honorarzone III
Min
EURO</t>
  </si>
  <si>
    <t>Honorarzone III
Max
EURO</t>
  </si>
  <si>
    <t>Honorartafel zu § 56 - Technische Ausrüstung</t>
  </si>
  <si>
    <t>Basishonorar</t>
  </si>
  <si>
    <t>siehe Teil A</t>
  </si>
  <si>
    <t>siehe Teil B</t>
  </si>
  <si>
    <t>nach § 56 HOAI</t>
  </si>
  <si>
    <t>C Grundleistung</t>
  </si>
  <si>
    <t>siehe Teil D</t>
  </si>
  <si>
    <t>siehe Teil C</t>
  </si>
  <si>
    <t>Leistungsphase 3 - 4</t>
  </si>
  <si>
    <t>Leistungsphase 5</t>
  </si>
  <si>
    <t>Leistungsphase 6 - 7</t>
  </si>
  <si>
    <t>Leistungsphase 8</t>
  </si>
  <si>
    <t>Leistungsphase 9</t>
  </si>
  <si>
    <t>Anr. Kosten</t>
  </si>
  <si>
    <t>Grundhonorar</t>
  </si>
  <si>
    <t>Honorartafel nach § 56 HOAI</t>
  </si>
  <si>
    <t>Teil C</t>
  </si>
  <si>
    <t>Grundleistung</t>
  </si>
  <si>
    <t>mit stufenweiser Bearbeitung</t>
  </si>
  <si>
    <t>Leistungsphase 1: Grundlagenermittlung</t>
  </si>
  <si>
    <r>
      <t xml:space="preserve">Summe Leistungsphase 1 </t>
    </r>
    <r>
      <rPr>
        <b/>
        <sz val="8"/>
        <color theme="1"/>
        <rFont val="Arial"/>
        <family val="2"/>
      </rPr>
      <t xml:space="preserve">(max. 2,00 %) </t>
    </r>
  </si>
  <si>
    <t>Klären der Aufgabenstellung auf Grund der Vorgaben oder der Bedarfsplanung des Auftraggebers im Benehmen mit dem Objektplaner</t>
  </si>
  <si>
    <t>Ermitteln der Planungsrandbedingungen und beraten zum Leistungsbedarf und gegebenenfalls zur technischen Erschließung</t>
  </si>
  <si>
    <t xml:space="preserve">Ortsbesichtigung </t>
  </si>
  <si>
    <t>Zusammenfassen, Erläutern und Dokumentieren der Ergebnisse</t>
  </si>
  <si>
    <t>Leistungsphase 2: Vorplanung</t>
  </si>
  <si>
    <r>
      <t xml:space="preserve">Summe Leistungsphase 2 </t>
    </r>
    <r>
      <rPr>
        <b/>
        <sz val="8"/>
        <color theme="1"/>
        <rFont val="Arial"/>
        <family val="2"/>
      </rPr>
      <t>(max. 9,00 %)</t>
    </r>
  </si>
  <si>
    <t xml:space="preserve">Analysieren der Grundlagen </t>
  </si>
  <si>
    <t>Mitwirken beim Abstimmen der Leistungen mit den Planungsbeteiligten</t>
  </si>
  <si>
    <t>Erarbeiten eines Planungskonzepts</t>
  </si>
  <si>
    <t>Aufstellen eines Funktionsschemas bzw. Prinzipschaltbildes für jede Anlage</t>
  </si>
  <si>
    <t>Klären und Erläutern der wesentlichen fachübergreifenden Prozesse, Randbedingungen und Schnittstellen</t>
  </si>
  <si>
    <t>Mitwirken bei der Integration der Technischen Anlagen</t>
  </si>
  <si>
    <t>Aufstellung der Kostenschätzung nach DIN 276 (zweite Ebene) und Terminplanung</t>
  </si>
  <si>
    <t>Zuordnung der Kosten zu Kontierungszielen und Finanzierungskennzeichen in Abstimmung mit dem AG, Ermittlung und monetäre Bewertung der Projektrisiken</t>
  </si>
  <si>
    <t>Soweit der Eisenbahnbetrieb beeinträchtigt wird, sind auch die für die baubetriebliche An-meldung notwendigen Angaben und Unterlagen zu liefern</t>
  </si>
  <si>
    <t>mit Vordimensionierung der Systeme und maßbestimmenden Anlagenteile, Untersuchen von alternativen Lösungsmöglichkeiten (Varianten) bei gleichen Nutzungsanforderungen einschließlich Wirtschaftlichkeitsvorbetrachtung, zeichnerische Darstellung zur Integration in die Objektplanung unter Berücksichtigung exemplarischer Details, Angaben zum Raumbedarf.
Untersuchen der Varianten hinsichtlich ihrer Einflüsse auf Gestaltung, Zweckmäßigkeit, Wirtschaftlichkeit, Lebenszykluskosten (LCC), Umweltverträglichkeit, eisenbahnbetriebliche Belange, Durchsetzbarkeit / Genehmigungsfähigkeit. 
Die Vor- und Nachteile der Lösungsvorschläge sind synoptisch zusammenzustellen.</t>
  </si>
  <si>
    <t>Vorverhandlungen mit Behörden über die Genehmigungsfähigkeit und mit den zu beteiligenden Stellen zur Infrastruktur</t>
  </si>
  <si>
    <t>Soweit der Eisenbahnbetrieb beeinträchtigt wird, sind auch die für die baubetriebliche Anmeldung notwendigen Angaben und Unterlagen zu liefern</t>
  </si>
  <si>
    <t>Leistungsphase 3: Entwurfsplanung</t>
  </si>
  <si>
    <r>
      <t xml:space="preserve">Summe Leistungsphase 3 </t>
    </r>
    <r>
      <rPr>
        <b/>
        <sz val="8"/>
        <color theme="1"/>
        <rFont val="Arial"/>
        <family val="2"/>
      </rPr>
      <t xml:space="preserve">(max. 17,00 %) </t>
    </r>
  </si>
  <si>
    <t>Durcharbeiten des Planungskonzepts (stufenweise Erarbeitung einer Lösung) unter Berücksichtigung aller fachspezifischen Anforderungen sowie unter Beachtung der durch die Objektplanung integrierten Fachplanungen, bis zum vollständigen Entwurf</t>
  </si>
  <si>
    <t>Die Ausarbeitung hat in zeichnerischer und rechnerischer Form unter Berücksichtigung aller fachspezifischen Anforderungen (z. B. eisenbahn-betriebliche Umstände/Bedingungen, IT-/ Ausrüstungs-Technik, bauliche Gestaltung) zu erfolgen. Die Leistungsbeiträge der Anderen an der Planung fachlich Beteiligten wie z.B. Objektplaner, Tragwerksplaner, Bodengutachter, Vermesser, Landschaftsplaner, Ausrüstungsplaner und Dritter, z. B. Denkmalschutz, sind einzuarbeiten.</t>
  </si>
  <si>
    <t>Festlegen aller Systeme und Anlagenteile</t>
  </si>
  <si>
    <t>Berechnen und Bemessen der Technischen Anlagen und Anlagenteile</t>
  </si>
  <si>
    <t>Übergeben der Berechnungsergebnisse an andere Planungsbeteiligte zum Aufstellen vorgeschriebener Nachweise</t>
  </si>
  <si>
    <t>Angabe und Abstimmung der für die Tragwerksplanung notwendigen Angaben über Durchführungen und Lastangaben 
(ohne Anfertigen von Schlitz- und Durchführungsplänen)</t>
  </si>
  <si>
    <t>Verhandlungen mit Behörden und mit anderen zu beteiligenden Stellen über die Genehmigungsfähigkeit</t>
  </si>
  <si>
    <t>Kostenberechnung nach DIN 276 (dritte Ebene) der Kostengliederung und Terminplanung</t>
  </si>
  <si>
    <t>Kostenkontrolle durch Vergleich der Kostenberechnung mit der Kostenschätzung</t>
  </si>
  <si>
    <t>Signifikante Abweichungen sind darzustellen und die Gründe zu benennen</t>
  </si>
  <si>
    <r>
      <t xml:space="preserve">Summe der Grundleistungen über alle Leistungsphasen </t>
    </r>
    <r>
      <rPr>
        <b/>
        <sz val="8"/>
        <color theme="1"/>
        <rFont val="Arial"/>
        <family val="2"/>
      </rPr>
      <t xml:space="preserve">(max. 100 %) </t>
    </r>
  </si>
  <si>
    <t>Leistungsphase 4: Genehmigungsplanung</t>
  </si>
  <si>
    <t>Erarbeiten und Zusammenstellen der Vorlagen und Nachweise für öffentlich-rechtliche Genehmigungen oder Zustimmungen einschließlich der Anträge auf Ausnahmen oder Befreiungen sowie Mitwirken bei Verhandlungen mit Behörden</t>
  </si>
  <si>
    <t>Die erforderlichen Anträge und Unterlagen sind entsprechend dem maßgebenden Verfahren und unter Beachtung der hierfür geltenden Vorschriften und Richtlinien (z.B. Allgemeines Eisenbahngesetz, Planfeststellungsrichtlinien, Leitfaden Antragsunterlagen, Umweltleitfaden, Baugesetzbuch, jeweilige Landesbauordnung etc.) ggfs. nach vorheriger Abstimmung mit der/den zuständigen Stelle(n) vollständig und formgerecht zu erarbeiten.</t>
  </si>
  <si>
    <t>Vervollständigen und Anpassen der Planungsunterlagen, Beschreibungen und Berechnungen</t>
  </si>
  <si>
    <t>Abschätzen von jährlichen Bedarfswerten (z. B. Nutz-, End- und Primärenergiebedarf) und Betriebskosten; Abstimmen des Platzbedarfs für Technische Anlagen und Anlagenteile; Zeichnerische Darstellung des Entwurfs in einem mit dem Objektplaner abgestimmten Ausgabemaßstab mit Angabe maßbestimmender Dimensionen; Fortschreiben und Detaillieren der Funktions- und Strangschemata der Anlagen; Auflisten aller Anlagen mit technischen Daten und Angaben zum Beispiel für Energiebilanzierungen; Anlagenbeschreibungen mit Angabe der Nutzungsbedingungen</t>
  </si>
  <si>
    <t>Leistungsphase 5: Ausführungsplanung</t>
  </si>
  <si>
    <t>Erarbeiten der Ausführungsplanung auf Grundlage der Ergebnisse der Leistungsphasen 3 und 4 (stufenweise Erarbeitung und Darstellung der Lösung)</t>
  </si>
  <si>
    <t>unter Beachtung der durch die Objektplanung integrierten Fachplanungen bis zur ausführungsreifen Lösung</t>
  </si>
  <si>
    <t>Fortschreiben der Berechnungen und Bemessungen zur Auslegung der Technischen Anlagen und Anlagenteile</t>
  </si>
  <si>
    <t>Zeichnerische Darstellung der Anlagen in einem mit dem Objektplaner abgestimmten Ausgabemaßstab und Detaillierungsgrad einschließlich Dimensionen (keine Montage- oder Werkstattpläne);  Anpassen und Detaillieren der Funktions- und Strangschemata der Anlagen bzw. der GA-Funktionslisten; Abstimmen der Ausführungszeichnungen mit dem Ob-jektplaner und den übrigen Fachplanern.
Die Unterlagen müssen alle für die Ausführung notwendigen Einzelangaben und Details auch bezüglich Erdungs- und Potentialausgleich sowie Berührungsschutz enthalten, so dass danach vertrags- und regelgerecht gebaut werden kann.</t>
  </si>
  <si>
    <t>Anfertigen von Schlitz- und Durchbruchsplänen</t>
  </si>
  <si>
    <t>Fortschreibung des Terminplans</t>
  </si>
  <si>
    <t>Prüfen und Anerkennen der Montage- und Werkstattpläne der ausführenden Unternehmen auf Übereinstimmung mit der Ausführungsplanung</t>
  </si>
  <si>
    <r>
      <t xml:space="preserve">Summe Leistungsphase 5 </t>
    </r>
    <r>
      <rPr>
        <b/>
        <sz val="8"/>
        <color theme="1"/>
        <rFont val="Arial"/>
        <family val="2"/>
      </rPr>
      <t>(max. 22,00 %)</t>
    </r>
  </si>
  <si>
    <t>Fortschreiben der Ausführungsplanung auf den Stand der Ausschreibungsergebnisse und der dann vorliegenden Ausführungsplanung des Objektplaners, Übergeben der fortgeschriebenen Ausführungsplanung an die ausführenden Unternehmen</t>
  </si>
  <si>
    <t>Leistungsphase 6: Vorbereitung der Vergabe</t>
  </si>
  <si>
    <t xml:space="preserve">Ermitteln von Mengen als Grundlage für das Aufstellen von Leistungsverzeichnissen </t>
  </si>
  <si>
    <t>in Abstimmung mit Beiträgen anderer an der Planung fachlich Beteiligter</t>
  </si>
  <si>
    <t>Aufstellen der Vergabeunterlagen insbesondere mit Leistungs-verzeichnissen nach Leis-tungsbereichen, einschließlich der Wartungsleistungen auf Grundlage bestehender Regelwerke.</t>
  </si>
  <si>
    <t>Die Erstellung der Vergabeunterlagen hat unter Berücksichtigung der örtlichen und eisenbahnbetrieblichen Verhältnisse zu erfolgen. Soweit der Bauüberwacher bereits bestimmt ist, ist dieser einzubinden. Das Aufstellen der Leistungsbeschreibung hat unter Verwendung der standardisierten Texte aus den STLB Bau zu erfolgen.</t>
  </si>
  <si>
    <t>Mitwirken beim Abstimmen der Schnittstellen zu den Leistungsbeschreibungen der anderen an der Planung fachlich Beteiligten</t>
  </si>
  <si>
    <t>Ermitteln der Kosten auf Grundlage der vom Planer bepreisten Leistungsverzeichnisse</t>
  </si>
  <si>
    <t>Kostenkontrolle durch Vergleich der vom Planer bepreisten Leistungsverzeichnisse mit der Kostenberechnung</t>
  </si>
  <si>
    <t>Zusammenstellen der Vergabeunterlagen</t>
  </si>
  <si>
    <r>
      <t xml:space="preserve">Summe Leistungsphase 6 </t>
    </r>
    <r>
      <rPr>
        <b/>
        <sz val="8"/>
        <color theme="1"/>
        <rFont val="Arial"/>
        <family val="2"/>
      </rPr>
      <t>(max. 7,00 %)</t>
    </r>
  </si>
  <si>
    <t>Leistungsphase 7: Mitwirkung bei der Vergabe</t>
  </si>
  <si>
    <t>Einholen von Angeboten</t>
  </si>
  <si>
    <t>Prüfen und Werten der Angebote</t>
  </si>
  <si>
    <t>Prüfen und Werten der Angebote für zusätzliche oder geänderte Leistungen der ausführenden Unternehmen und der Angemessenheit der Preise
Fachtechnische Beurteilung/Wertung der Angebote insbesondere auch der Nebenangebote und Änderungsvorschläge in Hinblick auf die technische Durchführbarkeit, Gleichwertigkeit zum Ausschreibungsentwurf, mittelbare Kosten, Dauer und Behinderung des Eisenbahn-/ Baubetriebs, Bauzustände, Ausführungsfristen und Unterhaltungskosten.</t>
  </si>
  <si>
    <t>Mitwirken an Bietergesprächen und Auswertung</t>
  </si>
  <si>
    <t>Vergleichen der Ausschreibungsergebnisse mit den vom Planer bepreisten Leistungsverzeichnissen und der Kostenberechnung</t>
  </si>
  <si>
    <t>Aufzeigen und Begründen von Abweichungen sowie von Einsparmöglichkeiten</t>
  </si>
  <si>
    <t>Erstellen der Vergabevorschläge, Mitwirken bei der Dokumentation der Vergabeverfahren</t>
  </si>
  <si>
    <t>Mitwirken bei der Auftragserteilung</t>
  </si>
  <si>
    <t>Leistungsphase 8: Bauoberleitung</t>
  </si>
  <si>
    <r>
      <t xml:space="preserve">Summe Leistungsphase 8 </t>
    </r>
    <r>
      <rPr>
        <b/>
        <sz val="8"/>
        <color theme="1"/>
        <rFont val="Arial"/>
        <family val="2"/>
      </rPr>
      <t>(max. 35,00 %)</t>
    </r>
  </si>
  <si>
    <t>Leistungsphase 9: Objektbetreuung</t>
  </si>
  <si>
    <r>
      <t xml:space="preserve">Summe Leistungsphase 9 </t>
    </r>
    <r>
      <rPr>
        <b/>
        <sz val="8"/>
        <color theme="1"/>
        <rFont val="Arial"/>
        <family val="2"/>
      </rPr>
      <t>(max. 1,00 %)</t>
    </r>
  </si>
  <si>
    <t>Fachliche Bewertung der innerhalb der Verjährungsfristen für Gewährleistungsansprüche festgestellten Mängel</t>
  </si>
  <si>
    <t>längstens jedoch bis zum Ablauf von fünf Jahren seit Abnahme der Leistung, einschließlich notwendiger Begehungen</t>
  </si>
  <si>
    <t>Objektbegehung (inkl. Vorbegehung) zur Mängelfeststellung vor Ablauf der Verjährungsfristen für Mängelansprüche gegenüber den ausführenden Unternehmen</t>
  </si>
  <si>
    <t>Eine Vorbegehung hat so rechtzeitig (mind. 4 Monate vor Ablauf der Verjährungsfristen) zu erfolgen, dass festgestellte Mängel, die auf vertragswidrige Leistungen zurückzuführen sind, form- und fristgerecht gerügt werden können. Die offizielle Begehung ist einen Monat vor Fristablauf durchzuführen.</t>
  </si>
  <si>
    <t>Mitwirken bei der Freigabe von Sicherheitsleistungen</t>
  </si>
  <si>
    <t>Bei noch vorhandenen Mängeln ermitteln der Höhe anfallender Nachbesserungskosten</t>
  </si>
  <si>
    <t>k)</t>
  </si>
  <si>
    <t>l)</t>
  </si>
  <si>
    <t>n)</t>
  </si>
  <si>
    <t>m)</t>
  </si>
  <si>
    <t>o)</t>
  </si>
  <si>
    <t>p)</t>
  </si>
  <si>
    <t>Überwachen der Ausführung des Objekts auf Übereinstimmung mit der öffentlich-rechtlichen Genehmigung oder Zustimmung, den Verträgen mit den ausführenden Unternehmen, den Ausführungsunterlagen, den Montage- und Werkstattplänen, den einschlägigen Vorschriften und den allgemein anerkannten Regeln der Technik</t>
  </si>
  <si>
    <t>Mitwirken bei der Koordination der am Projekt Beteiligten</t>
  </si>
  <si>
    <t>Aufstellen, Fortschreiben und Überwachen des Terminplans (Balkendiagramm)</t>
  </si>
  <si>
    <t>Dokumentation des Bauablaufs (Bautagebuch)</t>
  </si>
  <si>
    <t>Prüfen und Bewerten der Notwendigkeit geänderter oder zusätzlicher Leistungen der Unternehmer und der Angemessenheit der Preise</t>
  </si>
  <si>
    <t>Gemeinsames Aufmaß mit den ausführenden Unternehmen</t>
  </si>
  <si>
    <t>Rechnungsprüfung in rechnerischer und fachlicher Hinsicht mit Prüfen und Bescheinigen des Leistungsstandes anhand nachvollziehbarer Leistungsnachweise</t>
  </si>
  <si>
    <t>Kostenkontrolle durch Überprüfen der Leistungsabrechnung der ausführenden Unternehmen im Vergleich zu den Vertragspreisen</t>
  </si>
  <si>
    <t>Kostenfeststellung nach DIN 276</t>
  </si>
  <si>
    <t>Mitwirken bei Leistungs- und Funktionsprüfungen</t>
  </si>
  <si>
    <t>Fachtechnische  Abnahme der Leistungen auf Grundlage der vorgelegten Dokumentation, Erstellen eines  Abnahmeprotokolls, Feststellung von Mängeln und Erteilen einer Abnahmeempfehlung</t>
  </si>
  <si>
    <t>Antrag auf behördliche Abnahmen und Teilnahme daran</t>
  </si>
  <si>
    <t>Prüfung der übergebenen Revisionsunterlagen auf Vollzähligkeit, Vollständigkeit und stichprobenartige Prüfung auf Übereinstimmung mit dem Stand der Ausführung</t>
  </si>
  <si>
    <t>Auflisten der Verjährungsfristen der Ansprüche auf Mängelbeseitigung</t>
  </si>
  <si>
    <t>Überwachen der Beseitigung der bei der Abnahme der Bauleistungen festgestellten Mängel</t>
  </si>
  <si>
    <t>Systematische Zusammenstellung der Dokumentation, der zeichnerischen Darstellungen und rechnerischen Ergebnisse des Objekts</t>
  </si>
  <si>
    <r>
      <t xml:space="preserve">Summe Leistungsphase 7 </t>
    </r>
    <r>
      <rPr>
        <b/>
        <sz val="8"/>
        <color theme="1"/>
        <rFont val="Arial"/>
        <family val="2"/>
      </rPr>
      <t>(max. 5,00 %)</t>
    </r>
  </si>
  <si>
    <t>Lph 5</t>
  </si>
  <si>
    <t>Lph 6</t>
  </si>
  <si>
    <t>Lph 7</t>
  </si>
  <si>
    <t>Lph 8</t>
  </si>
  <si>
    <t>Lph 9</t>
  </si>
  <si>
    <t>Grundlagenermittlung</t>
  </si>
  <si>
    <t>Vorplanung</t>
  </si>
  <si>
    <t>Entwurfsplanung</t>
  </si>
  <si>
    <t>Genehmigungsplanung</t>
  </si>
  <si>
    <t>Ausführungsplanung</t>
  </si>
  <si>
    <t>Vorbereitung der Vergabe</t>
  </si>
  <si>
    <t>Mitwirkung bei der Vergabe</t>
  </si>
  <si>
    <t>Bauoberleitung</t>
  </si>
  <si>
    <t>Objektbetreuung</t>
  </si>
  <si>
    <t>Teil D</t>
  </si>
  <si>
    <t>Besondere Leistung</t>
  </si>
  <si>
    <t>Örtliche Bestandsaufnahme und zeichnerische Darstellung der vorhandenen Anlage</t>
  </si>
  <si>
    <t>Betriebskostenberechnung</t>
  </si>
  <si>
    <t xml:space="preserve">Summe Leistungsphase 1   </t>
  </si>
  <si>
    <t xml:space="preserve">Summe Leistungsphase 2   </t>
  </si>
  <si>
    <t xml:space="preserve">Summe Leistungsphase 3  </t>
  </si>
  <si>
    <t>Erdungskonzept erstellen und koordinieren</t>
  </si>
  <si>
    <t xml:space="preserve">Summe Leistungsphase 4  </t>
  </si>
  <si>
    <t xml:space="preserve">Summe Leistungsphase 5  </t>
  </si>
  <si>
    <t>5.01</t>
  </si>
  <si>
    <t>5.02</t>
  </si>
  <si>
    <t>Prüfung, Zusammenstellung und Vorbereitung aller für die Baufreigabe/Bauvorlage nach EIGV erforderlichen Unterlagen, sowie Wahrnehmung der Aufgaben und Pflichten als Bauvorlageberechtigter</t>
  </si>
  <si>
    <t xml:space="preserve">Summe Leistungsphase 6  </t>
  </si>
  <si>
    <t>6.01</t>
  </si>
  <si>
    <t>6.02</t>
  </si>
  <si>
    <t>7.01</t>
  </si>
  <si>
    <t>7.02</t>
  </si>
  <si>
    <t xml:space="preserve">Summe Leistungsphase 7  </t>
  </si>
  <si>
    <t>8.01</t>
  </si>
  <si>
    <t>8.02</t>
  </si>
  <si>
    <t xml:space="preserve">Summe Leistungsphase 8  </t>
  </si>
  <si>
    <t>9.01</t>
  </si>
  <si>
    <t>9.02</t>
  </si>
  <si>
    <t>Überwachen der Mängelbeseitigung innerhalb der Verjährungsfristen</t>
  </si>
  <si>
    <t xml:space="preserve">Anfertigen der Baubestandszeichnungen </t>
  </si>
  <si>
    <t xml:space="preserve">Summe Leistungsphase 9  </t>
  </si>
  <si>
    <t>Technische Ausrüstung (Telekommunikationsanlagen)</t>
  </si>
  <si>
    <t>Optionale Leistungen
Leistungsphasen 5 - 7</t>
  </si>
  <si>
    <t>Übertragene Leistungen
Leistungsphasen 1 - 4</t>
  </si>
  <si>
    <t>Leistungsphase 5: Ausführungsplanung (optionale Leistung)</t>
  </si>
  <si>
    <t>Leistungsphase 6: Vorbereitung der Vergabe (optionale Leistung)</t>
  </si>
  <si>
    <t>Leistungsphase 7: Mitwirkung bei der Vergabe (optionale Leistung)</t>
  </si>
  <si>
    <t>- Technische Anlagen in Außenanlagen</t>
  </si>
  <si>
    <t>7</t>
  </si>
  <si>
    <t>7.1</t>
  </si>
  <si>
    <t>7.2</t>
  </si>
  <si>
    <t>Z 8  -frei-</t>
  </si>
  <si>
    <t>Zuschlag für Umbauten im Bestand</t>
  </si>
  <si>
    <t>Honorar für Grundleistungen mit Zuschlag für Umbauten im Bestand in Höhe von</t>
  </si>
  <si>
    <t>Zuschlag für Um-bauten im Bestand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</si>
</sst>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0\ &quot;€&quot;"/>
    <numFmt numFmtId="165" formatCode="0.0000000%"/>
    <numFmt numFmtId="166" formatCode="#,##0;;;@"/>
    <numFmt numFmtId="167" formatCode="#,##0.00;;;@"/>
    <numFmt numFmtId="168" formatCode="0.0%"/>
    <numFmt numFmtId="169" formatCode="_-* #,##0.00\ [$€-407]_-;\-* #,##0.00\ [$€-407]_-;_-* &quot;-&quot;??\ [$€-407]_-;_-@_-"/>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xf numFmtId="43" fontId="19" fillId="0" borderId="0" applyFont="0" applyFill="0" applyBorder="0" applyAlignment="0" applyProtection="0"/>
  </cellStyleXfs>
  <cellXfs count="996">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3" fontId="19" fillId="0" borderId="1" xfId="0" applyNumberFormat="1" applyFont="1"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0" fillId="0" borderId="0" xfId="0" applyAlignment="1" applyProtection="1">
      <alignment vertical="top" wrapText="1"/>
      <protection locked="0"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39" xfId="0" quotePrefix="1" applyNumberFormat="1" applyBorder="1" applyAlignment="1" applyProtection="1">
      <alignment vertical="top"/>
      <protection hidden="1"/>
    </xf>
    <xf numFmtId="16" fontId="0" fillId="0" borderId="40" xfId="0" quotePrefix="1" applyNumberFormat="1" applyBorder="1" applyAlignment="1" applyProtection="1">
      <alignment vertical="top"/>
      <protection hidden="1"/>
    </xf>
    <xf numFmtId="0" fontId="0" fillId="0" borderId="41" xfId="0" applyBorder="1" applyAlignment="1" applyProtection="1">
      <alignment horizontal="center" vertical="top"/>
      <protection hidden="1"/>
    </xf>
    <xf numFmtId="0" fontId="0" fillId="0" borderId="43"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17"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lignment vertical="top"/>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16" fontId="7" fillId="0" borderId="21" xfId="0" quotePrefix="1" applyNumberFormat="1" applyFont="1" applyBorder="1" applyAlignment="1" applyProtection="1">
      <alignment horizontal="left" vertical="center"/>
      <protection hidden="1"/>
    </xf>
    <xf numFmtId="0" fontId="7"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5" fillId="0" borderId="39" xfId="0" applyFont="1" applyBorder="1" applyAlignment="1" applyProtection="1">
      <alignment vertical="top"/>
      <protection hidden="1"/>
    </xf>
    <xf numFmtId="0" fontId="5" fillId="0" borderId="38" xfId="0" applyFont="1" applyBorder="1" applyAlignment="1" applyProtection="1">
      <alignment vertical="top"/>
      <protection hidden="1"/>
    </xf>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7" fillId="0" borderId="22"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3" xfId="0" applyFont="1" applyBorder="1" applyAlignment="1" applyProtection="1">
      <alignment horizontal="right" vertical="center"/>
      <protection hidden="1"/>
    </xf>
    <xf numFmtId="0" fontId="7" fillId="0" borderId="21" xfId="0" applyFont="1" applyBorder="1" applyAlignment="1" applyProtection="1">
      <alignment vertical="center"/>
      <protection hidden="1"/>
    </xf>
    <xf numFmtId="0" fontId="7" fillId="0" borderId="43" xfId="0" applyFont="1" applyBorder="1" applyAlignment="1">
      <alignment horizontal="left" vertical="center"/>
    </xf>
    <xf numFmtId="0" fontId="7" fillId="0" borderId="6"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7" fillId="0" borderId="23" xfId="0" applyFont="1" applyBorder="1" applyAlignment="1">
      <alignment horizontal="left" vertical="center"/>
    </xf>
    <xf numFmtId="0" fontId="6" fillId="0" borderId="6" xfId="0" applyFont="1"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19"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2"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6" fillId="0" borderId="20" xfId="0" applyFont="1" applyBorder="1" applyAlignment="1" applyProtection="1">
      <alignment vertical="center" wrapText="1"/>
      <protection hidden="1"/>
    </xf>
    <xf numFmtId="0" fontId="0" fillId="0" borderId="22"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8" xfId="2" applyFont="1" applyBorder="1" applyAlignment="1" applyProtection="1">
      <alignment vertical="top" wrapText="1"/>
      <protection hidden="1"/>
    </xf>
    <xf numFmtId="4" fontId="0" fillId="0" borderId="52" xfId="2" applyNumberFormat="1" applyFont="1" applyBorder="1" applyAlignment="1" applyProtection="1">
      <alignment horizontal="center" vertical="top"/>
      <protection hidden="1"/>
    </xf>
    <xf numFmtId="4" fontId="0" fillId="3" borderId="46" xfId="2" applyNumberFormat="1" applyFont="1" applyFill="1" applyBorder="1" applyAlignment="1" applyProtection="1">
      <alignment horizontal="center" vertical="top"/>
      <protection hidden="1"/>
    </xf>
    <xf numFmtId="0" fontId="19" fillId="0" borderId="45" xfId="2" applyFont="1" applyBorder="1" applyAlignment="1" applyProtection="1">
      <alignment horizontal="center" vertical="top"/>
      <protection hidden="1"/>
    </xf>
    <xf numFmtId="0" fontId="19" fillId="0" borderId="45"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10" fillId="0" borderId="0" xfId="2" applyFont="1" applyAlignment="1" applyProtection="1">
      <alignment horizontal="right" vertical="center"/>
      <protection hidden="1"/>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7"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2" xfId="0" applyFont="1" applyBorder="1" applyAlignment="1" applyProtection="1">
      <alignment vertical="center" wrapText="1"/>
      <protection hidden="1"/>
    </xf>
    <xf numFmtId="0" fontId="0" fillId="0" borderId="40" xfId="0" applyBorder="1" applyAlignment="1" applyProtection="1">
      <alignment horizontal="left" vertical="top"/>
      <protection hidden="1"/>
    </xf>
    <xf numFmtId="0" fontId="0" fillId="0" borderId="48"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5" fillId="0" borderId="54" xfId="0" applyFont="1" applyBorder="1" applyAlignment="1" applyProtection="1">
      <alignment horizontal="center" vertical="center"/>
      <protection hidden="1"/>
    </xf>
    <xf numFmtId="0" fontId="0" fillId="0" borderId="54"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8"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8"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19" xfId="0" applyFont="1" applyFill="1" applyBorder="1" applyAlignment="1" applyProtection="1">
      <alignment horizontal="left" vertical="center"/>
      <protection hidden="1"/>
    </xf>
    <xf numFmtId="0" fontId="7" fillId="3" borderId="20" xfId="0" applyFont="1" applyFill="1" applyBorder="1" applyAlignment="1" applyProtection="1">
      <alignment horizontal="center" vertical="center" wrapText="1"/>
      <protection hidden="1"/>
    </xf>
    <xf numFmtId="0" fontId="0" fillId="3" borderId="60"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5" xfId="0" applyNumberFormat="1" applyFont="1" applyFill="1" applyBorder="1" applyAlignment="1" applyProtection="1">
      <alignment horizontal="center" vertical="top"/>
      <protection hidden="1"/>
    </xf>
    <xf numFmtId="16" fontId="41" fillId="0" borderId="40" xfId="0" quotePrefix="1" applyNumberFormat="1" applyFont="1" applyBorder="1" applyAlignment="1" applyProtection="1">
      <alignment vertical="center"/>
      <protection hidden="1"/>
    </xf>
    <xf numFmtId="166" fontId="7" fillId="0" borderId="40" xfId="0" applyNumberFormat="1"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1" fontId="9" fillId="0" borderId="59" xfId="0" applyNumberFormat="1" applyFont="1" applyBorder="1" applyAlignment="1" applyProtection="1">
      <alignment horizontal="center" vertical="center" wrapText="1"/>
      <protection hidden="1"/>
    </xf>
    <xf numFmtId="0" fontId="0" fillId="0" borderId="59"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6"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0"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7" fillId="0" borderId="0" xfId="1" applyFont="1" applyProtection="1">
      <protection hidden="1"/>
    </xf>
    <xf numFmtId="0" fontId="47"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39"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8"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5" xfId="0" applyNumberFormat="1" applyFont="1" applyFill="1" applyBorder="1" applyAlignment="1" applyProtection="1">
      <alignment horizontal="center" vertical="top"/>
      <protection hidden="1"/>
    </xf>
    <xf numFmtId="0" fontId="9" fillId="9" borderId="35"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58" xfId="2" applyFont="1" applyFill="1" applyBorder="1" applyAlignment="1" applyProtection="1">
      <alignment horizontal="right" vertical="center"/>
      <protection hidden="1"/>
    </xf>
    <xf numFmtId="0" fontId="0" fillId="0" borderId="63"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39" xfId="0" applyFont="1" applyBorder="1" applyAlignment="1" applyProtection="1">
      <alignment vertical="top"/>
      <protection hidden="1"/>
    </xf>
    <xf numFmtId="0" fontId="7" fillId="0" borderId="40" xfId="0" applyFont="1" applyBorder="1" applyAlignment="1" applyProtection="1">
      <alignment horizontal="left" vertical="top"/>
      <protection hidden="1"/>
    </xf>
    <xf numFmtId="0" fontId="5" fillId="0" borderId="40" xfId="0" applyFont="1" applyBorder="1" applyAlignment="1" applyProtection="1">
      <alignment horizontal="left" vertical="center"/>
      <protection hidden="1"/>
    </xf>
    <xf numFmtId="0" fontId="5" fillId="0" borderId="41" xfId="0" applyFont="1" applyBorder="1" applyAlignment="1" applyProtection="1">
      <alignment horizontal="right" vertical="center"/>
      <protection hidden="1"/>
    </xf>
    <xf numFmtId="0" fontId="7" fillId="0" borderId="48" xfId="0" applyFont="1" applyBorder="1" applyAlignment="1" applyProtection="1">
      <alignment vertical="top"/>
      <protection hidden="1"/>
    </xf>
    <xf numFmtId="0" fontId="7" fillId="0" borderId="53" xfId="0" applyFont="1" applyBorder="1" applyAlignment="1" applyProtection="1">
      <alignment horizontal="left" vertical="top"/>
      <protection hidden="1"/>
    </xf>
    <xf numFmtId="0" fontId="0" fillId="0" borderId="48"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8"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19"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3"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2" xfId="0" applyFont="1" applyBorder="1" applyAlignment="1" applyProtection="1">
      <alignment vertical="top"/>
      <protection hidden="1"/>
    </xf>
    <xf numFmtId="0" fontId="7" fillId="0" borderId="22" xfId="0" applyFont="1" applyBorder="1" applyAlignment="1" applyProtection="1">
      <alignment vertical="top" wrapText="1"/>
      <protection hidden="1"/>
    </xf>
    <xf numFmtId="0" fontId="5" fillId="0" borderId="22" xfId="0" applyFont="1" applyBorder="1" applyAlignment="1" applyProtection="1">
      <alignment vertical="top" wrapText="1"/>
      <protection hidden="1"/>
    </xf>
    <xf numFmtId="0" fontId="5" fillId="0" borderId="22" xfId="0" applyFont="1" applyBorder="1" applyAlignment="1" applyProtection="1">
      <alignment horizontal="right" vertical="center" wrapText="1"/>
      <protection hidden="1"/>
    </xf>
    <xf numFmtId="16" fontId="5" fillId="0" borderId="40" xfId="0" quotePrefix="1" applyNumberFormat="1" applyFont="1" applyBorder="1" applyAlignment="1" applyProtection="1">
      <alignment vertical="top"/>
      <protection hidden="1"/>
    </xf>
    <xf numFmtId="16" fontId="5" fillId="0" borderId="41"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0" xfId="0" applyNumberFormat="1" applyFont="1" applyBorder="1" applyAlignment="1" applyProtection="1">
      <alignment vertical="top"/>
      <protection hidden="1"/>
    </xf>
    <xf numFmtId="0" fontId="0" fillId="0" borderId="48"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0" fontId="9" fillId="0" borderId="11" xfId="0" applyFont="1" applyBorder="1" applyAlignment="1" applyProtection="1">
      <alignment horizontal="center" vertical="top" wrapText="1"/>
      <protection hidden="1"/>
    </xf>
    <xf numFmtId="0" fontId="9" fillId="0" borderId="35" xfId="2" applyFont="1" applyBorder="1" applyAlignment="1" applyProtection="1">
      <alignment horizontal="right" vertical="center"/>
      <protection hidden="1"/>
    </xf>
    <xf numFmtId="0" fontId="10" fillId="0" borderId="35" xfId="2" applyFont="1" applyBorder="1" applyAlignment="1" applyProtection="1">
      <alignment vertical="center"/>
      <protection hidden="1"/>
    </xf>
    <xf numFmtId="0" fontId="5" fillId="0" borderId="12" xfId="0" applyFont="1" applyBorder="1" applyAlignment="1" applyProtection="1">
      <alignment vertical="top"/>
      <protection hidden="1"/>
    </xf>
    <xf numFmtId="0" fontId="0" fillId="0" borderId="61"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2"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2"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protection hidden="1"/>
    </xf>
    <xf numFmtId="2" fontId="0" fillId="3" borderId="49"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wrapText="1"/>
      <protection hidden="1"/>
    </xf>
    <xf numFmtId="2" fontId="0" fillId="0" borderId="64" xfId="2" applyNumberFormat="1" applyFont="1" applyBorder="1" applyAlignment="1" applyProtection="1">
      <alignment horizontal="center" vertical="top" wrapText="1"/>
      <protection hidden="1"/>
    </xf>
    <xf numFmtId="0" fontId="42" fillId="0" borderId="33" xfId="2" applyFont="1" applyBorder="1" applyAlignment="1" applyProtection="1">
      <alignment vertical="top" wrapText="1"/>
      <protection hidden="1"/>
    </xf>
    <xf numFmtId="0" fontId="42" fillId="0" borderId="33" xfId="2" applyFont="1" applyBorder="1" applyAlignment="1" applyProtection="1">
      <alignment vertical="top"/>
      <protection hidden="1"/>
    </xf>
    <xf numFmtId="0" fontId="42" fillId="0" borderId="55" xfId="2" applyFont="1" applyBorder="1" applyAlignment="1" applyProtection="1">
      <alignment vertical="top"/>
      <protection hidden="1"/>
    </xf>
    <xf numFmtId="0" fontId="43" fillId="0" borderId="33" xfId="2" quotePrefix="1" applyFont="1" applyBorder="1" applyAlignment="1" applyProtection="1">
      <alignment vertical="top" wrapText="1"/>
      <protection hidden="1"/>
    </xf>
    <xf numFmtId="0" fontId="43"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wrapText="1"/>
      <protection hidden="1"/>
    </xf>
    <xf numFmtId="2" fontId="0" fillId="3" borderId="35" xfId="2" applyNumberFormat="1" applyFont="1" applyFill="1" applyBorder="1" applyAlignment="1" applyProtection="1">
      <alignment horizontal="center" vertical="top"/>
      <protection hidden="1"/>
    </xf>
    <xf numFmtId="0" fontId="22"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0"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8" xfId="0" applyFont="1" applyBorder="1" applyAlignment="1" applyProtection="1">
      <alignment horizontal="left" vertical="top"/>
      <protection hidden="1"/>
    </xf>
    <xf numFmtId="0" fontId="9" fillId="0" borderId="43" xfId="0" applyFont="1" applyBorder="1" applyAlignment="1" applyProtection="1">
      <alignment vertical="top"/>
      <protection hidden="1"/>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19" xfId="0" applyFill="1" applyBorder="1" applyAlignment="1" applyProtection="1">
      <alignment vertical="center"/>
      <protection hidden="1"/>
    </xf>
    <xf numFmtId="0" fontId="0" fillId="3" borderId="20"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7" fillId="0" borderId="8" xfId="2" applyFont="1" applyBorder="1" applyAlignment="1" applyProtection="1">
      <alignment horizontal="left" vertical="top" wrapText="1"/>
      <protection hidden="1"/>
    </xf>
    <xf numFmtId="0" fontId="0" fillId="0" borderId="40" xfId="0" applyBorder="1" applyAlignment="1" applyProtection="1">
      <alignment vertical="center"/>
      <protection hidden="1"/>
    </xf>
    <xf numFmtId="0" fontId="39"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8"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5" xfId="0" applyNumberFormat="1" applyFont="1" applyFill="1" applyBorder="1" applyAlignment="1" applyProtection="1">
      <alignment horizontal="center" vertical="top"/>
      <protection hidden="1"/>
    </xf>
    <xf numFmtId="0" fontId="5" fillId="10" borderId="35"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167"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8" xfId="0" quotePrefix="1" applyNumberFormat="1" applyBorder="1" applyAlignment="1" applyProtection="1">
      <alignment horizontal="left" vertical="top" wrapText="1"/>
      <protection hidden="1"/>
    </xf>
    <xf numFmtId="0" fontId="5" fillId="0" borderId="43"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7" xfId="0" applyFont="1" applyBorder="1" applyAlignment="1" applyProtection="1">
      <alignment vertical="top"/>
      <protection locked="0" hidden="1"/>
    </xf>
    <xf numFmtId="0" fontId="0" fillId="0" borderId="45" xfId="0" applyBorder="1" applyAlignment="1" applyProtection="1">
      <alignment vertical="top"/>
      <protection locked="0" hidden="1"/>
    </xf>
    <xf numFmtId="4" fontId="0" fillId="0" borderId="45" xfId="0" applyNumberFormat="1" applyBorder="1" applyAlignment="1" applyProtection="1">
      <alignment vertical="top"/>
      <protection hidden="1"/>
    </xf>
    <xf numFmtId="0" fontId="0" fillId="8" borderId="58"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1" xfId="0" applyBorder="1" applyAlignment="1" applyProtection="1">
      <alignment horizontal="left" vertical="top"/>
      <protection hidden="1"/>
    </xf>
    <xf numFmtId="16" fontId="0" fillId="0" borderId="48" xfId="0" quotePrefix="1" applyNumberFormat="1" applyBorder="1" applyAlignment="1" applyProtection="1">
      <alignment horizontal="left" vertical="top"/>
      <protection hidden="1"/>
    </xf>
    <xf numFmtId="16" fontId="0" fillId="0" borderId="46"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5" fillId="0" borderId="22"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20" fillId="0" borderId="41" xfId="0" applyFont="1" applyBorder="1" applyAlignment="1" applyProtection="1">
      <alignment horizontal="right" vertical="top"/>
      <protection hidden="1"/>
    </xf>
    <xf numFmtId="0" fontId="0" fillId="0" borderId="39" xfId="0" applyBorder="1" applyAlignment="1" applyProtection="1">
      <alignment vertical="top"/>
      <protection hidden="1"/>
    </xf>
    <xf numFmtId="0" fontId="0" fillId="0" borderId="39" xfId="0" applyBorder="1" applyAlignment="1" applyProtection="1">
      <alignment horizontal="left" vertical="top"/>
      <protection hidden="1"/>
    </xf>
    <xf numFmtId="0" fontId="0" fillId="0" borderId="53" xfId="0" quotePrefix="1" applyBorder="1" applyAlignment="1">
      <alignment vertical="top"/>
    </xf>
    <xf numFmtId="0" fontId="0" fillId="4" borderId="19" xfId="0" quotePrefix="1" applyFill="1" applyBorder="1" applyAlignment="1" applyProtection="1">
      <alignment vertical="top"/>
      <protection locked="0"/>
    </xf>
    <xf numFmtId="16" fontId="38" fillId="8" borderId="33"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0" xfId="0" applyBorder="1" applyAlignment="1" applyProtection="1">
      <alignment vertical="top"/>
      <protection hidden="1"/>
    </xf>
    <xf numFmtId="0" fontId="0" fillId="0" borderId="41" xfId="0" applyBorder="1" applyAlignment="1" applyProtection="1">
      <alignment vertical="center"/>
      <protection hidden="1"/>
    </xf>
    <xf numFmtId="0" fontId="0" fillId="0" borderId="43" xfId="0" applyBorder="1" applyAlignment="1" applyProtection="1">
      <alignment vertical="top"/>
      <protection hidden="1"/>
    </xf>
    <xf numFmtId="0" fontId="7" fillId="0" borderId="40"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2" xfId="0" quotePrefix="1" applyNumberFormat="1" applyFont="1" applyBorder="1" applyAlignment="1" applyProtection="1">
      <alignment vertical="top"/>
      <protection hidden="1"/>
    </xf>
    <xf numFmtId="16" fontId="0" fillId="0" borderId="48"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3" xfId="0" applyBorder="1" applyAlignment="1" applyProtection="1">
      <alignmen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8" borderId="0" xfId="2" applyFont="1" applyFill="1" applyAlignment="1" applyProtection="1">
      <alignment vertical="top"/>
      <protection hidden="1"/>
    </xf>
    <xf numFmtId="10" fontId="0" fillId="0" borderId="1" xfId="0" quotePrefix="1" applyNumberFormat="1" applyBorder="1" applyAlignment="1" applyProtection="1">
      <alignment horizontal="center" vertical="top"/>
      <protection hidden="1"/>
    </xf>
    <xf numFmtId="16" fontId="22" fillId="8" borderId="58"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3" xfId="0" quotePrefix="1" applyNumberFormat="1" applyBorder="1" applyAlignment="1" applyProtection="1">
      <alignment vertical="top"/>
      <protection hidden="1"/>
    </xf>
    <xf numFmtId="16" fontId="9" fillId="0" borderId="48" xfId="0" quotePrefix="1" applyNumberFormat="1" applyFont="1" applyBorder="1" applyAlignment="1" applyProtection="1">
      <alignment vertical="top"/>
      <protection hidden="1"/>
    </xf>
    <xf numFmtId="16" fontId="23" fillId="0" borderId="48" xfId="0" quotePrefix="1" applyNumberFormat="1" applyFont="1" applyBorder="1" applyAlignment="1" applyProtection="1">
      <alignment vertical="top"/>
      <protection hidden="1"/>
    </xf>
    <xf numFmtId="16" fontId="9" fillId="0" borderId="43" xfId="0" quotePrefix="1" applyNumberFormat="1" applyFont="1" applyBorder="1" applyAlignment="1" applyProtection="1">
      <alignment vertical="top"/>
      <protection hidden="1"/>
    </xf>
    <xf numFmtId="0" fontId="7" fillId="0" borderId="20" xfId="0" applyFont="1" applyBorder="1" applyAlignment="1" applyProtection="1">
      <alignment vertical="top" wrapText="1"/>
      <protection hidden="1"/>
    </xf>
    <xf numFmtId="4" fontId="7" fillId="0" borderId="43" xfId="0" applyNumberFormat="1" applyFont="1" applyBorder="1" applyAlignment="1" applyProtection="1">
      <alignment horizontal="center" vertical="center"/>
      <protection hidden="1"/>
    </xf>
    <xf numFmtId="0" fontId="7" fillId="0" borderId="21" xfId="0" applyFont="1" applyBorder="1" applyAlignment="1" applyProtection="1">
      <alignment vertical="top"/>
      <protection hidden="1"/>
    </xf>
    <xf numFmtId="0" fontId="0" fillId="0" borderId="33"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2" xfId="0" quotePrefix="1" applyNumberFormat="1" applyFont="1" applyBorder="1" applyAlignment="1" applyProtection="1">
      <alignment horizontal="left" vertical="top"/>
      <protection hidden="1"/>
    </xf>
    <xf numFmtId="49" fontId="5" fillId="0" borderId="38"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5" fillId="0" borderId="42"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0"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4"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2"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4"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4"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1"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2" fillId="0" borderId="0" xfId="0" applyFont="1" applyAlignment="1" applyProtection="1">
      <alignment vertical="top"/>
      <protection hidden="1"/>
    </xf>
    <xf numFmtId="0" fontId="53" fillId="0" borderId="0" xfId="0" applyFont="1" applyAlignment="1" applyProtection="1">
      <alignment horizontal="right" vertical="top"/>
      <protection hidden="1"/>
    </xf>
    <xf numFmtId="0" fontId="54" fillId="0" borderId="0" xfId="0" applyFont="1" applyAlignment="1" applyProtection="1">
      <alignment horizontal="right" vertical="top"/>
      <protection hidden="1"/>
    </xf>
    <xf numFmtId="0" fontId="54"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vertical="top"/>
      <protection hidden="1"/>
    </xf>
    <xf numFmtId="0" fontId="56" fillId="0" borderId="0" xfId="0" applyFont="1" applyAlignment="1" applyProtection="1">
      <alignment horizontal="right" vertical="top"/>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57" fillId="0" borderId="0" xfId="0" applyFont="1"/>
    <xf numFmtId="0" fontId="7" fillId="10" borderId="35"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36" fillId="0" borderId="45"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3" xfId="2" applyFont="1" applyBorder="1" applyAlignment="1" applyProtection="1">
      <alignment vertical="center"/>
      <protection hidden="1"/>
    </xf>
    <xf numFmtId="0" fontId="46"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0" xfId="0" applyBorder="1" applyAlignment="1" applyProtection="1">
      <alignment horizontal="center" vertical="center"/>
      <protection hidden="1"/>
    </xf>
    <xf numFmtId="0" fontId="0" fillId="0" borderId="45" xfId="0" applyBorder="1" applyAlignment="1" applyProtection="1">
      <alignment vertical="top"/>
      <protection hidden="1"/>
    </xf>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0" fillId="0" borderId="48" xfId="0" applyFont="1" applyBorder="1" applyAlignment="1" applyProtection="1">
      <alignment vertical="center"/>
      <protection locked="0" hidden="1"/>
    </xf>
    <xf numFmtId="0" fontId="17" fillId="0" borderId="33" xfId="0" applyFont="1" applyBorder="1" applyAlignment="1" applyProtection="1">
      <alignment vertical="center"/>
      <protection locked="0" hidden="1"/>
    </xf>
    <xf numFmtId="0" fontId="17" fillId="0" borderId="55" xfId="0" applyFont="1" applyBorder="1" applyAlignment="1" applyProtection="1">
      <alignment vertical="center"/>
      <protection locked="0" hidden="1"/>
    </xf>
    <xf numFmtId="49" fontId="5" fillId="0" borderId="66" xfId="0" applyNumberFormat="1" applyFont="1" applyBorder="1" applyAlignment="1" applyProtection="1">
      <alignment vertical="center"/>
      <protection hidden="1"/>
    </xf>
    <xf numFmtId="16" fontId="0" fillId="0" borderId="21" xfId="0" quotePrefix="1" applyNumberFormat="1" applyBorder="1" applyAlignment="1" applyProtection="1">
      <alignment horizontal="left" vertical="top"/>
      <protection hidden="1"/>
    </xf>
    <xf numFmtId="4" fontId="60" fillId="0" borderId="1" xfId="0" applyNumberFormat="1" applyFont="1" applyBorder="1" applyAlignment="1" applyProtection="1">
      <alignment vertical="top"/>
      <protection locked="0"/>
    </xf>
    <xf numFmtId="4" fontId="60" fillId="0" borderId="1" xfId="0" applyNumberFormat="1" applyFont="1" applyBorder="1" applyAlignment="1" applyProtection="1">
      <alignment horizontal="right" vertical="top"/>
      <protection locked="0"/>
    </xf>
    <xf numFmtId="0" fontId="36" fillId="0" borderId="45"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3" xfId="2" applyFont="1" applyFill="1" applyBorder="1" applyAlignment="1" applyProtection="1">
      <alignment horizontal="center" vertical="top"/>
      <protection hidden="1"/>
    </xf>
    <xf numFmtId="0" fontId="44" fillId="0" borderId="31" xfId="2" applyFont="1" applyBorder="1" applyAlignment="1" applyProtection="1">
      <alignment vertical="top" wrapText="1"/>
      <protection hidden="1"/>
    </xf>
    <xf numFmtId="0" fontId="44" fillId="0" borderId="47" xfId="2" applyFont="1" applyBorder="1" applyAlignment="1" applyProtection="1">
      <alignment vertical="top" wrapText="1"/>
      <protection hidden="1"/>
    </xf>
    <xf numFmtId="0" fontId="8" fillId="0" borderId="35"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4" fillId="0" borderId="33" xfId="2" applyFont="1" applyBorder="1" applyAlignment="1" applyProtection="1">
      <alignment vertical="top" wrapText="1"/>
      <protection hidden="1"/>
    </xf>
    <xf numFmtId="0" fontId="0" fillId="3" borderId="65" xfId="2" applyFont="1" applyFill="1" applyBorder="1" applyAlignment="1" applyProtection="1">
      <alignment horizontal="center" vertical="top"/>
      <protection hidden="1"/>
    </xf>
    <xf numFmtId="0" fontId="21" fillId="0" borderId="47" xfId="2" applyFont="1" applyBorder="1" applyAlignment="1" applyProtection="1">
      <alignment vertical="top" wrapText="1"/>
      <protection hidden="1"/>
    </xf>
    <xf numFmtId="0" fontId="21" fillId="0" borderId="31" xfId="2" applyFont="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67" xfId="0" applyFill="1" applyBorder="1"/>
    <xf numFmtId="0" fontId="0" fillId="13" borderId="68" xfId="0" applyFill="1" applyBorder="1"/>
    <xf numFmtId="167" fontId="0" fillId="13" borderId="68" xfId="0" applyNumberFormat="1" applyFill="1" applyBorder="1"/>
    <xf numFmtId="0" fontId="61" fillId="0" borderId="0" xfId="0" applyFont="1"/>
    <xf numFmtId="167" fontId="61" fillId="0" borderId="0" xfId="0" applyNumberFormat="1" applyFont="1"/>
    <xf numFmtId="0" fontId="36" fillId="0" borderId="0" xfId="2" quotePrefix="1" applyFont="1" applyAlignment="1" applyProtection="1">
      <alignment vertical="top" wrapText="1"/>
      <protection hidden="1"/>
    </xf>
    <xf numFmtId="3" fontId="0" fillId="0" borderId="14" xfId="0" applyNumberFormat="1" applyBorder="1" applyAlignment="1" applyProtection="1">
      <alignment horizontal="center" vertical="top" wrapText="1"/>
      <protection hidden="1"/>
    </xf>
    <xf numFmtId="0" fontId="0" fillId="0" borderId="46" xfId="0" applyBorder="1" applyAlignment="1" applyProtection="1">
      <alignment vertical="top"/>
      <protection hidden="1"/>
    </xf>
    <xf numFmtId="4" fontId="7" fillId="0" borderId="57"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0" fillId="0" borderId="33" xfId="0" applyFont="1" applyBorder="1" applyAlignment="1" applyProtection="1">
      <alignment vertical="center"/>
      <protection locked="0" hidden="1"/>
    </xf>
    <xf numFmtId="0" fontId="40" fillId="0" borderId="0" xfId="0" applyFont="1" applyAlignment="1" applyProtection="1">
      <alignment vertical="center"/>
      <protection locked="0" hidden="1"/>
    </xf>
    <xf numFmtId="167" fontId="0" fillId="0" borderId="33" xfId="0" applyNumberFormat="1" applyBorder="1" applyAlignment="1" applyProtection="1">
      <alignment vertical="top"/>
      <protection hidden="1"/>
    </xf>
    <xf numFmtId="0" fontId="62" fillId="0" borderId="39" xfId="3" applyFont="1" applyBorder="1" applyAlignment="1" applyProtection="1">
      <alignment vertical="top"/>
      <protection hidden="1"/>
    </xf>
    <xf numFmtId="0" fontId="62" fillId="0" borderId="41" xfId="3" applyFont="1" applyBorder="1" applyAlignment="1" applyProtection="1">
      <alignment vertical="top"/>
      <protection hidden="1"/>
    </xf>
    <xf numFmtId="0" fontId="62" fillId="0" borderId="5" xfId="3" applyFont="1" applyBorder="1" applyAlignment="1" applyProtection="1">
      <alignment vertical="top"/>
      <protection hidden="1"/>
    </xf>
    <xf numFmtId="0" fontId="62" fillId="0" borderId="6" xfId="3" applyFont="1" applyBorder="1" applyAlignment="1" applyProtection="1">
      <alignment vertical="top"/>
      <protection hidden="1"/>
    </xf>
    <xf numFmtId="0" fontId="0" fillId="0" borderId="6" xfId="0" applyBorder="1" applyAlignment="1" applyProtection="1">
      <alignment horizontal="left" vertical="center"/>
      <protection hidden="1"/>
    </xf>
    <xf numFmtId="0" fontId="59" fillId="0" borderId="6" xfId="0" applyFont="1" applyBorder="1" applyAlignment="1" applyProtection="1">
      <alignment horizontal="left" vertical="center"/>
      <protection locked="0"/>
    </xf>
    <xf numFmtId="0" fontId="7" fillId="4" borderId="22" xfId="0" quotePrefix="1" applyFont="1" applyFill="1" applyBorder="1" applyAlignment="1" applyProtection="1">
      <alignment horizontal="left" vertical="center"/>
      <protection locked="0"/>
    </xf>
    <xf numFmtId="0" fontId="9" fillId="0" borderId="14" xfId="0" applyFont="1" applyBorder="1" applyAlignment="1" applyProtection="1">
      <alignment horizontal="center" vertical="top"/>
      <protection hidden="1"/>
    </xf>
    <xf numFmtId="16" fontId="5" fillId="0" borderId="42" xfId="0" quotePrefix="1" applyNumberFormat="1" applyFont="1" applyBorder="1" applyAlignment="1" applyProtection="1">
      <alignment horizontal="center" vertical="top"/>
      <protection hidden="1"/>
    </xf>
    <xf numFmtId="0" fontId="5" fillId="0" borderId="12" xfId="0" quotePrefix="1" applyFont="1" applyBorder="1" applyAlignment="1" applyProtection="1">
      <alignment horizontal="center" vertical="top"/>
      <protection hidden="1"/>
    </xf>
    <xf numFmtId="0" fontId="5" fillId="0" borderId="42" xfId="0" quotePrefix="1" applyFont="1" applyBorder="1" applyAlignment="1" applyProtection="1">
      <alignment horizontal="center" vertical="top"/>
      <protection hidden="1"/>
    </xf>
    <xf numFmtId="0" fontId="5" fillId="0" borderId="41" xfId="0" applyFont="1" applyBorder="1" applyAlignment="1" applyProtection="1">
      <alignment horizontal="center" vertical="top"/>
      <protection hidden="1"/>
    </xf>
    <xf numFmtId="0" fontId="5" fillId="0" borderId="7" xfId="0" applyFont="1" applyBorder="1" applyAlignment="1" applyProtection="1">
      <alignment horizontal="center" vertical="top"/>
      <protection hidden="1"/>
    </xf>
    <xf numFmtId="0" fontId="9" fillId="0" borderId="1" xfId="0" applyFont="1" applyBorder="1" applyAlignment="1" applyProtection="1">
      <alignment horizontal="left" vertical="center" indent="1"/>
      <protection hidden="1"/>
    </xf>
    <xf numFmtId="16" fontId="5" fillId="0" borderId="1" xfId="0" quotePrefix="1" applyNumberFormat="1" applyFont="1" applyBorder="1" applyAlignment="1" applyProtection="1">
      <alignment horizontal="left" vertical="center" indent="1"/>
      <protection hidden="1"/>
    </xf>
    <xf numFmtId="169" fontId="38" fillId="8" borderId="16" xfId="0" applyNumberFormat="1" applyFont="1" applyFill="1" applyBorder="1" applyAlignment="1" applyProtection="1">
      <alignment vertical="center"/>
      <protection hidden="1"/>
    </xf>
    <xf numFmtId="169" fontId="0" fillId="4" borderId="10" xfId="0" applyNumberFormat="1" applyFill="1" applyBorder="1" applyAlignment="1" applyProtection="1">
      <alignment vertical="center"/>
      <protection locked="0"/>
    </xf>
    <xf numFmtId="169" fontId="0" fillId="8" borderId="10" xfId="0" applyNumberFormat="1" applyFill="1" applyBorder="1" applyAlignment="1" applyProtection="1">
      <alignment vertical="center"/>
      <protection locked="0"/>
    </xf>
    <xf numFmtId="0" fontId="10" fillId="0" borderId="2" xfId="0" applyFont="1" applyBorder="1" applyAlignment="1" applyProtection="1">
      <alignment horizontal="left" vertical="center"/>
      <protection hidden="1"/>
    </xf>
    <xf numFmtId="49" fontId="5" fillId="0" borderId="42" xfId="0" applyNumberFormat="1" applyFont="1" applyBorder="1" applyAlignment="1" applyProtection="1">
      <alignment horizontal="center" vertical="top"/>
      <protection hidden="1"/>
    </xf>
    <xf numFmtId="49" fontId="5" fillId="0" borderId="15" xfId="0" applyNumberFormat="1" applyFont="1" applyBorder="1" applyAlignment="1" applyProtection="1">
      <alignment horizontal="center" vertical="top"/>
      <protection hidden="1"/>
    </xf>
    <xf numFmtId="49" fontId="5" fillId="0" borderId="50" xfId="0" quotePrefix="1" applyNumberFormat="1" applyFont="1" applyBorder="1" applyAlignment="1" applyProtection="1">
      <alignment horizontal="center" vertical="top"/>
      <protection hidden="1"/>
    </xf>
    <xf numFmtId="49" fontId="5" fillId="0" borderId="15" xfId="0" quotePrefix="1" applyNumberFormat="1" applyFont="1" applyBorder="1" applyAlignment="1" applyProtection="1">
      <alignment horizontal="center" vertical="top"/>
      <protection hidden="1"/>
    </xf>
    <xf numFmtId="49" fontId="9" fillId="0" borderId="15" xfId="0" quotePrefix="1" applyNumberFormat="1" applyFont="1" applyBorder="1" applyAlignment="1" applyProtection="1">
      <alignment horizontal="center" vertical="top"/>
      <protection hidden="1"/>
    </xf>
    <xf numFmtId="49" fontId="9" fillId="0" borderId="14" xfId="0" quotePrefix="1" applyNumberFormat="1" applyFont="1" applyBorder="1" applyAlignment="1" applyProtection="1">
      <alignment horizontal="center" vertical="top"/>
      <protection hidden="1"/>
    </xf>
    <xf numFmtId="49" fontId="9" fillId="0" borderId="42" xfId="0" quotePrefix="1" applyNumberFormat="1" applyFont="1" applyBorder="1" applyAlignment="1" applyProtection="1">
      <alignment horizontal="center" vertical="top"/>
      <protection hidden="1"/>
    </xf>
    <xf numFmtId="49" fontId="5" fillId="0" borderId="38" xfId="0" quotePrefix="1" applyNumberFormat="1" applyFont="1" applyBorder="1" applyAlignment="1" applyProtection="1">
      <alignment horizontal="center" vertical="top"/>
      <protection hidden="1"/>
    </xf>
    <xf numFmtId="0" fontId="0" fillId="0" borderId="21" xfId="0" quotePrefix="1" applyBorder="1" applyAlignment="1" applyProtection="1">
      <alignment horizontal="center" vertical="top"/>
      <protection hidden="1"/>
    </xf>
    <xf numFmtId="0" fontId="0" fillId="0" borderId="5" xfId="0" applyBorder="1" applyAlignment="1" applyProtection="1">
      <alignment horizontal="center" vertical="top"/>
      <protection hidden="1"/>
    </xf>
    <xf numFmtId="0" fontId="5" fillId="3" borderId="2" xfId="0" applyFont="1" applyFill="1" applyBorder="1" applyAlignment="1" applyProtection="1">
      <alignment horizontal="left" vertical="center"/>
      <protection hidden="1"/>
    </xf>
    <xf numFmtId="0" fontId="37" fillId="0" borderId="39" xfId="3" applyBorder="1" applyAlignment="1" applyProtection="1">
      <alignment vertical="top"/>
      <protection hidden="1"/>
    </xf>
    <xf numFmtId="0" fontId="0" fillId="4" borderId="1" xfId="2" applyFont="1" applyFill="1" applyBorder="1" applyAlignment="1" applyProtection="1">
      <alignment horizontal="center" vertical="center"/>
      <protection hidden="1"/>
    </xf>
    <xf numFmtId="0" fontId="0" fillId="3" borderId="53" xfId="2" applyFont="1" applyFill="1" applyBorder="1" applyAlignment="1" applyProtection="1">
      <alignment horizontal="center" vertical="center"/>
      <protection hidden="1"/>
    </xf>
    <xf numFmtId="0" fontId="44" fillId="0" borderId="31" xfId="2" applyFont="1" applyBorder="1" applyAlignment="1" applyProtection="1">
      <alignment vertical="center" wrapText="1"/>
      <protection hidden="1"/>
    </xf>
    <xf numFmtId="0" fontId="19" fillId="0" borderId="48" xfId="2" applyFont="1" applyBorder="1" applyAlignment="1" applyProtection="1">
      <alignment vertical="center" wrapText="1"/>
      <protection hidden="1"/>
    </xf>
    <xf numFmtId="2" fontId="0" fillId="3" borderId="32" xfId="2" applyNumberFormat="1" applyFont="1" applyFill="1" applyBorder="1" applyAlignment="1" applyProtection="1">
      <alignment horizontal="center" vertical="center"/>
      <protection hidden="1"/>
    </xf>
    <xf numFmtId="4" fontId="0" fillId="3" borderId="46" xfId="2" applyNumberFormat="1" applyFont="1" applyFill="1" applyBorder="1" applyAlignment="1" applyProtection="1">
      <alignment horizontal="center" vertical="center"/>
      <protection hidden="1"/>
    </xf>
    <xf numFmtId="0" fontId="19" fillId="0" borderId="0" xfId="2" applyFont="1" applyAlignment="1" applyProtection="1">
      <alignment vertical="center"/>
      <protection hidden="1"/>
    </xf>
    <xf numFmtId="0" fontId="0" fillId="0" borderId="11" xfId="2" applyFont="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2" fillId="0" borderId="33" xfId="2" applyFont="1" applyBorder="1" applyAlignment="1" applyProtection="1">
      <alignment vertical="center"/>
      <protection hidden="1"/>
    </xf>
    <xf numFmtId="0" fontId="36" fillId="0" borderId="54" xfId="2" quotePrefix="1" applyFont="1" applyBorder="1" applyAlignment="1" applyProtection="1">
      <alignment vertical="center" wrapText="1"/>
      <protection hidden="1"/>
    </xf>
    <xf numFmtId="0" fontId="8" fillId="0" borderId="35" xfId="2" applyFont="1" applyBorder="1" applyAlignment="1" applyProtection="1">
      <alignment vertical="center"/>
      <protection hidden="1"/>
    </xf>
    <xf numFmtId="0" fontId="8" fillId="0" borderId="13" xfId="2" applyFont="1" applyBorder="1" applyAlignment="1" applyProtection="1">
      <alignment vertical="center"/>
      <protection hidden="1"/>
    </xf>
    <xf numFmtId="0" fontId="44" fillId="0" borderId="47" xfId="2" applyFont="1" applyBorder="1" applyAlignment="1" applyProtection="1">
      <alignment vertical="center" wrapText="1"/>
      <protection hidden="1"/>
    </xf>
    <xf numFmtId="2" fontId="0" fillId="3" borderId="49" xfId="2" applyNumberFormat="1" applyFont="1" applyFill="1" applyBorder="1" applyAlignment="1" applyProtection="1">
      <alignment horizontal="center" vertical="center"/>
      <protection hidden="1"/>
    </xf>
    <xf numFmtId="0" fontId="0" fillId="0" borderId="11" xfId="2" applyFont="1" applyBorder="1" applyAlignment="1" applyProtection="1">
      <alignment vertical="center"/>
      <protection hidden="1"/>
    </xf>
    <xf numFmtId="0" fontId="42" fillId="0" borderId="33" xfId="2" applyFont="1" applyBorder="1" applyAlignment="1" applyProtection="1">
      <alignment vertical="center" wrapText="1"/>
      <protection hidden="1"/>
    </xf>
    <xf numFmtId="2" fontId="0" fillId="0" borderId="35" xfId="2" applyNumberFormat="1" applyFont="1" applyBorder="1" applyAlignment="1" applyProtection="1">
      <alignment horizontal="center" vertical="center" wrapText="1"/>
      <protection hidden="1"/>
    </xf>
    <xf numFmtId="4" fontId="0" fillId="0" borderId="13" xfId="2" applyNumberFormat="1" applyFont="1" applyBorder="1" applyAlignment="1" applyProtection="1">
      <alignment horizontal="center" vertical="center"/>
      <protection hidden="1"/>
    </xf>
    <xf numFmtId="0" fontId="0" fillId="0" borderId="5" xfId="2" applyFont="1" applyBorder="1" applyAlignment="1" applyProtection="1">
      <alignment vertical="center"/>
      <protection hidden="1"/>
    </xf>
    <xf numFmtId="0" fontId="19" fillId="0" borderId="45" xfId="2" applyFont="1" applyBorder="1" applyAlignment="1" applyProtection="1">
      <alignment vertical="center"/>
      <protection hidden="1"/>
    </xf>
    <xf numFmtId="0" fontId="42" fillId="0" borderId="55" xfId="2" applyFont="1" applyBorder="1" applyAlignment="1" applyProtection="1">
      <alignment vertical="center"/>
      <protection hidden="1"/>
    </xf>
    <xf numFmtId="2" fontId="0" fillId="0" borderId="64" xfId="2" applyNumberFormat="1" applyFont="1" applyBorder="1" applyAlignment="1" applyProtection="1">
      <alignment horizontal="center" vertical="center" wrapText="1"/>
      <protection hidden="1"/>
    </xf>
    <xf numFmtId="4" fontId="0" fillId="0" borderId="52" xfId="2" applyNumberFormat="1" applyFont="1" applyBorder="1" applyAlignment="1" applyProtection="1">
      <alignment horizontal="center" vertical="center"/>
      <protection hidden="1"/>
    </xf>
    <xf numFmtId="0" fontId="30" fillId="0" borderId="0" xfId="1" applyFont="1" applyAlignment="1" applyProtection="1">
      <alignment vertical="center"/>
      <protection hidden="1"/>
    </xf>
    <xf numFmtId="0" fontId="0" fillId="0" borderId="0" xfId="1" applyFont="1" applyAlignment="1" applyProtection="1">
      <alignment vertical="center"/>
      <protection hidden="1"/>
    </xf>
    <xf numFmtId="0" fontId="0" fillId="0" borderId="0" xfId="1" applyFont="1" applyAlignment="1" applyProtection="1">
      <alignment vertical="center"/>
      <protection locked="0" hidden="1"/>
    </xf>
    <xf numFmtId="0" fontId="29" fillId="0" borderId="0" xfId="1" applyFont="1" applyAlignment="1" applyProtection="1">
      <alignment vertical="center"/>
      <protection hidden="1"/>
    </xf>
    <xf numFmtId="0" fontId="19" fillId="0" borderId="0" xfId="1" applyFont="1" applyAlignment="1" applyProtection="1">
      <alignment vertical="center"/>
      <protection hidden="1"/>
    </xf>
    <xf numFmtId="4" fontId="4" fillId="3" borderId="6" xfId="0" applyNumberFormat="1" applyFont="1" applyFill="1" applyBorder="1" applyAlignment="1" applyProtection="1">
      <alignment vertical="center"/>
      <protection hidden="1"/>
    </xf>
    <xf numFmtId="43" fontId="9" fillId="3" borderId="3" xfId="7" applyFont="1" applyFill="1" applyBorder="1" applyAlignment="1" applyProtection="1">
      <alignment vertical="center"/>
      <protection hidden="1"/>
    </xf>
    <xf numFmtId="43" fontId="9" fillId="3" borderId="6" xfId="7" applyFont="1" applyFill="1" applyBorder="1" applyAlignment="1" applyProtection="1">
      <alignment vertical="top"/>
      <protection hidden="1"/>
    </xf>
    <xf numFmtId="0" fontId="9" fillId="0" borderId="1" xfId="0" applyFont="1" applyBorder="1" applyAlignment="1" applyProtection="1">
      <alignment vertical="top"/>
      <protection hidden="1"/>
    </xf>
    <xf numFmtId="0" fontId="5" fillId="0" borderId="1" xfId="0" applyFont="1" applyBorder="1" applyAlignment="1" applyProtection="1">
      <alignment vertical="top"/>
      <protection hidden="1"/>
    </xf>
    <xf numFmtId="167" fontId="0" fillId="0" borderId="1" xfId="0" applyNumberFormat="1" applyBorder="1" applyAlignment="1" applyProtection="1">
      <alignment horizontal="right" vertical="top"/>
      <protection hidden="1"/>
    </xf>
    <xf numFmtId="167" fontId="0" fillId="0" borderId="1" xfId="0" quotePrefix="1" applyNumberFormat="1" applyBorder="1" applyAlignment="1" applyProtection="1">
      <alignment horizontal="right" vertical="top"/>
      <protection hidden="1"/>
    </xf>
    <xf numFmtId="167" fontId="7" fillId="0" borderId="1" xfId="0" applyNumberFormat="1" applyFont="1" applyBorder="1" applyAlignment="1" applyProtection="1">
      <alignment horizontal="right" vertical="top"/>
      <protection hidden="1"/>
    </xf>
    <xf numFmtId="0" fontId="7" fillId="8" borderId="69" xfId="0" applyFont="1" applyFill="1" applyBorder="1" applyAlignment="1" applyProtection="1">
      <alignment vertical="center"/>
      <protection hidden="1"/>
    </xf>
    <xf numFmtId="0" fontId="9" fillId="8" borderId="70" xfId="0" applyFont="1" applyFill="1" applyBorder="1" applyAlignment="1" applyProtection="1">
      <alignment vertical="center"/>
      <protection hidden="1"/>
    </xf>
    <xf numFmtId="2" fontId="7" fillId="8" borderId="70" xfId="0" applyNumberFormat="1" applyFont="1" applyFill="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167" fontId="0" fillId="8" borderId="70" xfId="0" applyNumberFormat="1" applyFill="1" applyBorder="1" applyAlignment="1" applyProtection="1">
      <alignment horizontal="right" vertical="center"/>
      <protection hidden="1"/>
    </xf>
    <xf numFmtId="167" fontId="7" fillId="8" borderId="71" xfId="0" applyNumberFormat="1" applyFont="1" applyFill="1" applyBorder="1" applyAlignment="1" applyProtection="1">
      <alignment horizontal="right" vertical="center"/>
      <protection hidden="1"/>
    </xf>
    <xf numFmtId="0" fontId="47" fillId="0" borderId="0" xfId="2" applyFont="1" applyAlignment="1" applyProtection="1">
      <alignment vertical="center"/>
      <protection hidden="1"/>
    </xf>
    <xf numFmtId="0" fontId="5" fillId="3" borderId="53" xfId="2" applyFont="1" applyFill="1" applyBorder="1" applyAlignment="1" applyProtection="1">
      <alignment horizontal="center" vertical="center"/>
      <protection hidden="1"/>
    </xf>
    <xf numFmtId="0" fontId="21" fillId="0" borderId="31" xfId="1" applyFont="1" applyBorder="1" applyAlignment="1" applyProtection="1">
      <alignment vertical="center"/>
      <protection hidden="1"/>
    </xf>
    <xf numFmtId="0" fontId="0" fillId="0" borderId="0" xfId="1" applyFont="1" applyAlignment="1" applyProtection="1">
      <alignment vertical="center"/>
      <protection locked="0"/>
    </xf>
    <xf numFmtId="0" fontId="0" fillId="3" borderId="48" xfId="1" applyFont="1" applyFill="1" applyBorder="1" applyAlignment="1" applyProtection="1">
      <alignment vertical="center" wrapText="1"/>
      <protection hidden="1"/>
    </xf>
    <xf numFmtId="0" fontId="5" fillId="0" borderId="48" xfId="2" applyFont="1" applyBorder="1" applyAlignment="1" applyProtection="1">
      <alignment vertical="center"/>
      <protection hidden="1"/>
    </xf>
    <xf numFmtId="3" fontId="0" fillId="4" borderId="47" xfId="2" applyNumberFormat="1" applyFont="1" applyFill="1" applyBorder="1" applyAlignment="1" applyProtection="1">
      <alignment horizontal="right" vertical="center"/>
      <protection locked="0"/>
    </xf>
    <xf numFmtId="3" fontId="0" fillId="4" borderId="49" xfId="2" applyNumberFormat="1" applyFont="1" applyFill="1" applyBorder="1" applyAlignment="1" applyProtection="1">
      <alignment horizontal="center" vertical="center"/>
      <protection locked="0"/>
    </xf>
    <xf numFmtId="4" fontId="0" fillId="5" borderId="32" xfId="2" applyNumberFormat="1" applyFont="1" applyFill="1" applyBorder="1" applyAlignment="1" applyProtection="1">
      <alignment horizontal="right" vertical="center"/>
      <protection locked="0"/>
    </xf>
    <xf numFmtId="4" fontId="0" fillId="3" borderId="46" xfId="0" applyNumberFormat="1" applyFill="1" applyBorder="1" applyAlignment="1" applyProtection="1">
      <alignment horizontal="right" vertical="center"/>
      <protection hidden="1"/>
    </xf>
    <xf numFmtId="0" fontId="28" fillId="0" borderId="0" xfId="2" applyFont="1" applyAlignment="1" applyProtection="1">
      <alignment vertical="center"/>
      <protection hidden="1"/>
    </xf>
    <xf numFmtId="0" fontId="20" fillId="0" borderId="0" xfId="2" applyFont="1" applyAlignment="1" applyProtection="1">
      <alignment vertical="center"/>
      <protection locked="0" hidden="1"/>
    </xf>
    <xf numFmtId="0" fontId="20" fillId="0" borderId="0" xfId="2" applyFont="1" applyAlignment="1" applyProtection="1">
      <alignment vertical="center"/>
      <protection hidden="1"/>
    </xf>
    <xf numFmtId="0" fontId="22" fillId="0" borderId="11"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45" fillId="0" borderId="33" xfId="1" quotePrefix="1" applyFont="1" applyBorder="1" applyAlignment="1" applyProtection="1">
      <alignment horizontal="center" vertical="center"/>
      <protection hidden="1"/>
    </xf>
    <xf numFmtId="0" fontId="34" fillId="0" borderId="0" xfId="1" quotePrefix="1" applyFont="1" applyAlignment="1" applyProtection="1">
      <alignment horizontal="center" vertical="center"/>
      <protection hidden="1"/>
    </xf>
    <xf numFmtId="0" fontId="20" fillId="4" borderId="0" xfId="1" applyFont="1" applyFill="1" applyAlignment="1" applyProtection="1">
      <alignment vertical="center" wrapText="1"/>
      <protection locked="0" hidden="1"/>
    </xf>
    <xf numFmtId="0" fontId="28" fillId="0" borderId="11" xfId="2" applyFont="1" applyBorder="1" applyAlignment="1" applyProtection="1">
      <alignment vertical="center"/>
      <protection hidden="1"/>
    </xf>
    <xf numFmtId="0" fontId="21" fillId="0" borderId="47" xfId="1" applyFont="1" applyBorder="1" applyAlignment="1" applyProtection="1">
      <alignment vertical="center"/>
      <protection hidden="1"/>
    </xf>
    <xf numFmtId="0" fontId="0" fillId="0" borderId="48" xfId="1" applyFont="1" applyBorder="1" applyAlignment="1" applyProtection="1">
      <alignment vertical="center"/>
      <protection locked="0"/>
    </xf>
    <xf numFmtId="4" fontId="0" fillId="5" borderId="49" xfId="2" applyNumberFormat="1" applyFont="1" applyFill="1" applyBorder="1" applyAlignment="1" applyProtection="1">
      <alignment horizontal="right" vertical="center"/>
      <protection locked="0"/>
    </xf>
    <xf numFmtId="0" fontId="30" fillId="4" borderId="1" xfId="1" applyFont="1" applyFill="1" applyBorder="1" applyAlignment="1" applyProtection="1">
      <alignment vertical="center"/>
      <protection hidden="1"/>
    </xf>
    <xf numFmtId="0" fontId="34" fillId="0" borderId="45" xfId="1" quotePrefix="1" applyFont="1" applyBorder="1" applyAlignment="1" applyProtection="1">
      <alignment horizontal="center" vertical="center"/>
      <protection hidden="1"/>
    </xf>
    <xf numFmtId="16" fontId="5" fillId="3" borderId="53" xfId="2" quotePrefix="1" applyNumberFormat="1" applyFont="1" applyFill="1" applyBorder="1" applyAlignment="1" applyProtection="1">
      <alignment horizontal="center" vertical="center"/>
      <protection hidden="1"/>
    </xf>
    <xf numFmtId="0" fontId="22" fillId="0" borderId="8" xfId="1" applyFont="1" applyBorder="1" applyAlignment="1" applyProtection="1">
      <alignment horizontal="left" vertical="center"/>
      <protection hidden="1"/>
    </xf>
    <xf numFmtId="0" fontId="5" fillId="3" borderId="53" xfId="2" quotePrefix="1" applyFont="1" applyFill="1" applyBorder="1" applyAlignment="1" applyProtection="1">
      <alignment horizontal="center" vertical="center"/>
      <protection hidden="1"/>
    </xf>
    <xf numFmtId="0" fontId="22" fillId="4" borderId="1" xfId="2" applyFont="1" applyFill="1" applyBorder="1" applyAlignment="1" applyProtection="1">
      <alignment vertical="center"/>
      <protection hidden="1"/>
    </xf>
    <xf numFmtId="3" fontId="0" fillId="4" borderId="47" xfId="2" applyNumberFormat="1" applyFont="1" applyFill="1" applyBorder="1" applyAlignment="1" applyProtection="1">
      <alignment horizontal="center" vertical="center"/>
      <protection locked="0"/>
    </xf>
    <xf numFmtId="0" fontId="30" fillId="4" borderId="1" xfId="2" applyFont="1" applyFill="1" applyBorder="1" applyAlignment="1" applyProtection="1">
      <alignment vertical="center"/>
      <protection hidden="1"/>
    </xf>
    <xf numFmtId="43" fontId="0" fillId="0" borderId="1" xfId="7" applyFont="1" applyBorder="1" applyAlignment="1" applyProtection="1">
      <alignment horizontal="right" vertical="top"/>
      <protection hidden="1"/>
    </xf>
    <xf numFmtId="0" fontId="9" fillId="8" borderId="70" xfId="0" applyFont="1" applyFill="1" applyBorder="1" applyAlignment="1" applyProtection="1">
      <alignment vertical="center" wrapText="1"/>
      <protection hidden="1"/>
    </xf>
    <xf numFmtId="0" fontId="0" fillId="0" borderId="20" xfId="0" applyBorder="1" applyAlignment="1" applyProtection="1">
      <alignment horizontal="left" vertical="center"/>
      <protection hidden="1"/>
    </xf>
    <xf numFmtId="0" fontId="0" fillId="0" borderId="19" xfId="0" applyBorder="1" applyAlignment="1" applyProtection="1">
      <alignment horizontal="left" vertical="top" wrapText="1"/>
      <protection locked="0" hidden="1"/>
    </xf>
    <xf numFmtId="0" fontId="0" fillId="0" borderId="20" xfId="0" applyBorder="1" applyAlignment="1" applyProtection="1">
      <alignment horizontal="left" vertical="top" wrapText="1"/>
      <protection locked="0" hidden="1"/>
    </xf>
    <xf numFmtId="0" fontId="0" fillId="0" borderId="43" xfId="0" applyBorder="1" applyAlignment="1" applyProtection="1">
      <alignment horizontal="left" vertical="top" wrapText="1"/>
      <protection locked="0"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0" borderId="39" xfId="0" applyBorder="1" applyAlignment="1" applyProtection="1">
      <alignment vertical="top"/>
      <protection hidden="1"/>
    </xf>
    <xf numFmtId="0" fontId="0" fillId="0" borderId="40" xfId="0" applyBorder="1" applyAlignment="1" applyProtection="1">
      <alignment vertical="top"/>
      <protection hidden="1"/>
    </xf>
    <xf numFmtId="0" fontId="7" fillId="4" borderId="40" xfId="0" applyFont="1" applyFill="1" applyBorder="1" applyAlignment="1" applyProtection="1">
      <alignment vertical="center"/>
      <protection locked="0"/>
    </xf>
    <xf numFmtId="0" fontId="0" fillId="0" borderId="19" xfId="0" quotePrefix="1" applyBorder="1" applyAlignment="1" applyProtection="1">
      <alignment vertical="top"/>
      <protection hidden="1"/>
    </xf>
    <xf numFmtId="0" fontId="0" fillId="0" borderId="20" xfId="0" applyBorder="1" applyAlignment="1" applyProtection="1">
      <alignment vertical="top"/>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53" xfId="0" applyBorder="1" applyAlignment="1" applyProtection="1">
      <alignment vertical="top"/>
      <protection hidden="1"/>
    </xf>
    <xf numFmtId="0" fontId="0" fillId="0" borderId="48" xfId="0" applyBorder="1" applyAlignment="1" applyProtection="1">
      <alignment vertical="top"/>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0" borderId="19" xfId="0" applyBorder="1" applyAlignment="1" applyProtection="1">
      <alignment vertical="top"/>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7" fillId="4" borderId="48" xfId="0" applyFont="1" applyFill="1" applyBorder="1" applyAlignment="1" applyProtection="1">
      <alignment vertical="center"/>
      <protection locked="0"/>
    </xf>
    <xf numFmtId="0" fontId="7" fillId="5" borderId="20" xfId="0" applyFont="1" applyFill="1" applyBorder="1" applyAlignment="1" applyProtection="1">
      <alignment vertical="center"/>
      <protection locked="0"/>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8" fillId="0" borderId="11" xfId="0" applyFont="1" applyBorder="1" applyAlignment="1" applyProtection="1">
      <alignment horizontal="center" textRotation="90"/>
      <protection hidden="1"/>
    </xf>
    <xf numFmtId="0" fontId="0" fillId="0" borderId="39" xfId="0" applyBorder="1" applyAlignment="1">
      <alignment vertical="top"/>
    </xf>
    <xf numFmtId="0" fontId="0" fillId="0" borderId="40" xfId="0" applyBorder="1" applyAlignment="1">
      <alignment vertical="top"/>
    </xf>
    <xf numFmtId="0" fontId="49" fillId="8" borderId="14" xfId="0" applyFont="1" applyFill="1" applyBorder="1" applyAlignment="1" applyProtection="1">
      <alignment horizontal="center" vertical="center" textRotation="90"/>
      <protection hidden="1"/>
    </xf>
    <xf numFmtId="0" fontId="49" fillId="8" borderId="15" xfId="0" applyFont="1" applyFill="1" applyBorder="1" applyAlignment="1" applyProtection="1">
      <alignment horizontal="center" vertical="center" textRotation="90"/>
      <protection hidden="1"/>
    </xf>
    <xf numFmtId="0" fontId="49" fillId="8" borderId="12" xfId="0" applyFont="1" applyFill="1" applyBorder="1" applyAlignment="1" applyProtection="1">
      <alignment horizontal="center" vertical="center" textRotation="90"/>
      <protection hidden="1"/>
    </xf>
    <xf numFmtId="0" fontId="38"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69" fontId="0" fillId="8" borderId="14" xfId="0" applyNumberFormat="1" applyFill="1" applyBorder="1" applyAlignment="1" applyProtection="1">
      <alignment horizontal="center" vertical="center"/>
      <protection locked="0"/>
    </xf>
    <xf numFmtId="169" fontId="0" fillId="8" borderId="15" xfId="0" applyNumberFormat="1" applyFill="1" applyBorder="1" applyAlignment="1" applyProtection="1">
      <alignment horizontal="center" vertical="center"/>
      <protection locked="0"/>
    </xf>
    <xf numFmtId="169" fontId="0" fillId="8" borderId="12" xfId="0" applyNumberFormat="1" applyFill="1" applyBorder="1" applyAlignment="1" applyProtection="1">
      <alignment horizontal="center" vertical="center"/>
      <protection locked="0"/>
    </xf>
    <xf numFmtId="0" fontId="0" fillId="0" borderId="8" xfId="0" quotePrefix="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25" fillId="8" borderId="33"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58" xfId="0" applyFont="1" applyFill="1" applyBorder="1" applyAlignment="1" applyProtection="1">
      <alignment vertical="center" wrapText="1"/>
      <protection hidden="1"/>
    </xf>
    <xf numFmtId="0" fontId="49" fillId="8" borderId="0" xfId="0" applyFont="1" applyFill="1" applyAlignment="1" applyProtection="1">
      <alignment horizontal="center" vertical="center" textRotation="90"/>
      <protection hidden="1"/>
    </xf>
    <xf numFmtId="0" fontId="0" fillId="0" borderId="51" xfId="0" applyBorder="1" applyAlignment="1" applyProtection="1">
      <alignment vertical="center"/>
      <protection hidden="1"/>
    </xf>
    <xf numFmtId="0" fontId="0" fillId="0" borderId="45"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2" xfId="0"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0" fontId="7" fillId="0" borderId="43" xfId="0" applyFont="1" applyBorder="1" applyAlignment="1" applyProtection="1">
      <alignment horizontal="left" vertical="center"/>
      <protection hidden="1"/>
    </xf>
    <xf numFmtId="0" fontId="7" fillId="0" borderId="40"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8"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1" xfId="0" applyBorder="1" applyAlignment="1" applyProtection="1">
      <alignment vertical="center" wrapText="1"/>
      <protection hidden="1"/>
    </xf>
    <xf numFmtId="0" fontId="0" fillId="0" borderId="45"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38" fillId="0" borderId="0" xfId="0" applyFont="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0" fillId="0" borderId="56"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49" fillId="8" borderId="0" xfId="0" applyFont="1" applyFill="1" applyAlignment="1" applyProtection="1">
      <alignment horizontal="center" textRotation="90"/>
      <protection hidden="1"/>
    </xf>
    <xf numFmtId="0" fontId="0" fillId="0" borderId="53" xfId="0" applyBorder="1" applyAlignment="1" applyProtection="1">
      <alignment vertical="center"/>
      <protection hidden="1"/>
    </xf>
    <xf numFmtId="0" fontId="0" fillId="0" borderId="48" xfId="0"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7" fillId="0" borderId="22"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45"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2" xfId="0" applyFont="1" applyBorder="1" applyAlignment="1" applyProtection="1">
      <alignment horizontal="left"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0" fontId="7" fillId="3" borderId="8" xfId="2" applyFont="1" applyFill="1" applyBorder="1" applyAlignment="1" applyProtection="1">
      <alignment horizontal="right" vertical="center"/>
      <protection hidden="1"/>
    </xf>
    <xf numFmtId="0" fontId="7" fillId="3" borderId="9" xfId="2" applyFont="1" applyFill="1" applyBorder="1" applyAlignment="1" applyProtection="1">
      <alignment horizontal="right" vertical="center"/>
      <protection hidden="1"/>
    </xf>
    <xf numFmtId="0" fontId="7" fillId="3" borderId="37" xfId="2" applyFont="1" applyFill="1" applyBorder="1" applyAlignment="1" applyProtection="1">
      <alignment horizontal="right" vertical="center"/>
      <protection hidden="1"/>
    </xf>
    <xf numFmtId="0" fontId="36" fillId="0" borderId="0" xfId="2" quotePrefix="1" applyFont="1" applyAlignment="1" applyProtection="1">
      <alignment vertical="top" wrapText="1"/>
      <protection hidden="1"/>
    </xf>
    <xf numFmtId="0" fontId="36" fillId="0" borderId="0" xfId="2" applyFont="1" applyAlignment="1" applyProtection="1">
      <alignment vertical="top" wrapText="1"/>
      <protection hidden="1"/>
    </xf>
    <xf numFmtId="0" fontId="36" fillId="0" borderId="34" xfId="2" applyFont="1" applyBorder="1" applyAlignment="1" applyProtection="1">
      <alignment vertical="top" wrapText="1"/>
      <protection hidden="1"/>
    </xf>
    <xf numFmtId="0" fontId="36" fillId="0" borderId="34" xfId="2" quotePrefix="1" applyFont="1" applyBorder="1" applyAlignment="1" applyProtection="1">
      <alignment vertical="top" wrapText="1"/>
      <protection hidden="1"/>
    </xf>
    <xf numFmtId="0" fontId="0" fillId="3" borderId="0" xfId="2" applyFont="1" applyFill="1" applyAlignment="1" applyProtection="1">
      <alignment vertical="top" wrapText="1"/>
      <protection hidden="1"/>
    </xf>
    <xf numFmtId="0" fontId="0" fillId="3" borderId="3" xfId="2" applyFont="1" applyFill="1" applyBorder="1" applyAlignment="1" applyProtection="1">
      <alignment vertical="top"/>
      <protection hidden="1"/>
    </xf>
    <xf numFmtId="0" fontId="0" fillId="0" borderId="3" xfId="0" applyBorder="1" applyAlignment="1">
      <alignment vertical="top"/>
    </xf>
    <xf numFmtId="0" fontId="0" fillId="3" borderId="48" xfId="2" applyFont="1" applyFill="1" applyBorder="1" applyAlignment="1" applyProtection="1">
      <alignment vertical="top"/>
      <protection hidden="1"/>
    </xf>
    <xf numFmtId="0" fontId="0" fillId="3" borderId="3" xfId="2" applyFont="1" applyFill="1" applyBorder="1" applyAlignment="1" applyProtection="1">
      <alignment vertical="top" wrapText="1"/>
      <protection hidden="1"/>
    </xf>
    <xf numFmtId="0" fontId="36" fillId="0" borderId="45" xfId="2" quotePrefix="1" applyFont="1" applyBorder="1" applyAlignment="1" applyProtection="1">
      <alignment vertical="top" wrapText="1"/>
      <protection hidden="1"/>
    </xf>
    <xf numFmtId="0" fontId="36" fillId="0" borderId="54" xfId="2" quotePrefix="1" applyFont="1" applyBorder="1" applyAlignment="1" applyProtection="1">
      <alignment vertical="top" wrapText="1"/>
      <protection hidden="1"/>
    </xf>
    <xf numFmtId="0" fontId="36" fillId="0" borderId="45" xfId="2" applyFont="1" applyBorder="1" applyAlignment="1" applyProtection="1">
      <alignment vertical="top" wrapText="1"/>
      <protection hidden="1"/>
    </xf>
    <xf numFmtId="0" fontId="36" fillId="0" borderId="54" xfId="2" applyFont="1" applyBorder="1" applyAlignment="1" applyProtection="1">
      <alignment vertical="top" wrapText="1"/>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4" xfId="2" applyFont="1" applyFill="1" applyBorder="1" applyAlignment="1" applyProtection="1">
      <alignment horizontal="right" vertical="center"/>
      <protection hidden="1"/>
    </xf>
    <xf numFmtId="0" fontId="7" fillId="2" borderId="20" xfId="0" applyFont="1" applyFill="1" applyBorder="1" applyAlignment="1" applyProtection="1">
      <alignment horizontal="left" vertical="center"/>
      <protection hidden="1"/>
    </xf>
    <xf numFmtId="0" fontId="7" fillId="2" borderId="43" xfId="0" applyFont="1"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53" xfId="0" applyFill="1" applyBorder="1" applyAlignment="1" applyProtection="1">
      <alignment horizontal="left" vertical="center"/>
      <protection hidden="1"/>
    </xf>
    <xf numFmtId="0" fontId="0" fillId="2" borderId="48" xfId="0" applyFill="1" applyBorder="1" applyAlignment="1" applyProtection="1">
      <alignment horizontal="left" vertical="center"/>
      <protection hidden="1"/>
    </xf>
    <xf numFmtId="0" fontId="7" fillId="2" borderId="40" xfId="0" applyFont="1"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8" xfId="0" applyFont="1" applyFill="1" applyBorder="1" applyAlignment="1" applyProtection="1">
      <alignment horizontal="left" vertical="center"/>
      <protection hidden="1"/>
    </xf>
    <xf numFmtId="0" fontId="7" fillId="2" borderId="46" xfId="0" applyFont="1" applyFill="1"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49"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0" xfId="0" applyFont="1" applyBorder="1" applyAlignment="1" applyProtection="1">
      <alignment horizontal="left" vertical="center" wrapText="1"/>
      <protection hidden="1"/>
    </xf>
    <xf numFmtId="0" fontId="7" fillId="0" borderId="41"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21"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3" borderId="48" xfId="2" applyFont="1" applyFill="1" applyBorder="1" applyAlignment="1" applyProtection="1">
      <alignment vertical="center" wrapText="1"/>
      <protection hidden="1"/>
    </xf>
    <xf numFmtId="0" fontId="36" fillId="0" borderId="6" xfId="2" quotePrefix="1" applyFont="1" applyBorder="1" applyAlignment="1" applyProtection="1">
      <alignment horizontal="left" vertical="center" wrapText="1"/>
      <protection hidden="1"/>
    </xf>
    <xf numFmtId="0" fontId="0" fillId="3" borderId="3" xfId="2" applyFont="1" applyFill="1" applyBorder="1" applyAlignment="1" applyProtection="1">
      <alignment vertical="center" wrapText="1"/>
      <protection hidden="1"/>
    </xf>
    <xf numFmtId="0" fontId="36" fillId="0" borderId="45" xfId="2" quotePrefix="1" applyFont="1" applyBorder="1" applyAlignment="1" applyProtection="1">
      <alignment vertical="center" wrapText="1"/>
      <protection hidden="1"/>
    </xf>
    <xf numFmtId="0" fontId="36" fillId="0" borderId="54" xfId="2" quotePrefix="1" applyFont="1" applyBorder="1" applyAlignment="1" applyProtection="1">
      <alignment vertical="center" wrapText="1"/>
      <protection hidden="1"/>
    </xf>
    <xf numFmtId="0" fontId="36" fillId="0" borderId="45" xfId="2" quotePrefix="1" applyFont="1" applyBorder="1" applyAlignment="1" applyProtection="1">
      <alignment horizontal="left" vertical="center" wrapText="1"/>
      <protection hidden="1"/>
    </xf>
    <xf numFmtId="0" fontId="36" fillId="0" borderId="0" xfId="2" quotePrefix="1" applyFont="1" applyAlignment="1" applyProtection="1">
      <alignment vertical="center" wrapText="1"/>
      <protection hidden="1"/>
    </xf>
    <xf numFmtId="0" fontId="0" fillId="3" borderId="48" xfId="2" applyFont="1" applyFill="1" applyBorder="1" applyAlignment="1" applyProtection="1">
      <alignment vertical="center"/>
      <protection hidden="1"/>
    </xf>
    <xf numFmtId="0" fontId="36" fillId="0" borderId="0" xfId="2" applyFont="1" applyAlignment="1" applyProtection="1">
      <alignment vertical="center" wrapText="1"/>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center" vertical="center" textRotation="90"/>
      <protection hidden="1"/>
    </xf>
    <xf numFmtId="0" fontId="7" fillId="2" borderId="22" xfId="0" applyFont="1" applyFill="1" applyBorder="1" applyAlignment="1" applyProtection="1">
      <alignment horizontal="left" vertical="center"/>
      <protection hidden="1"/>
    </xf>
    <xf numFmtId="0" fontId="7" fillId="2" borderId="20" xfId="0" applyFont="1" applyFill="1" applyBorder="1" applyAlignment="1" applyProtection="1">
      <alignment vertical="center"/>
      <protection hidden="1"/>
    </xf>
    <xf numFmtId="0" fontId="7" fillId="2" borderId="43" xfId="0" applyFont="1" applyFill="1" applyBorder="1" applyAlignment="1" applyProtection="1">
      <alignment vertical="center"/>
      <protection hidden="1"/>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20" fillId="0" borderId="40" xfId="0" applyFont="1" applyBorder="1" applyAlignment="1" applyProtection="1">
      <alignment vertical="top"/>
      <protection hidden="1"/>
    </xf>
    <xf numFmtId="0" fontId="20" fillId="0" borderId="0" xfId="0" applyFont="1" applyAlignment="1" applyProtection="1">
      <alignment vertical="top"/>
      <protection hidden="1"/>
    </xf>
    <xf numFmtId="0" fontId="0" fillId="5" borderId="19"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16" fontId="0" fillId="4" borderId="39" xfId="0" quotePrefix="1" applyNumberFormat="1" applyFill="1" applyBorder="1" applyAlignment="1" applyProtection="1">
      <alignment vertical="top"/>
      <protection locked="0"/>
    </xf>
    <xf numFmtId="16" fontId="0" fillId="4" borderId="40"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0" fillId="0" borderId="40" xfId="0" quotePrefix="1" applyBorder="1" applyAlignment="1">
      <alignment vertical="top"/>
    </xf>
    <xf numFmtId="0" fontId="0" fillId="0" borderId="41" xfId="0" quotePrefix="1" applyBorder="1" applyAlignment="1">
      <alignment vertical="top"/>
    </xf>
    <xf numFmtId="0" fontId="0" fillId="4" borderId="20" xfId="0" quotePrefix="1" applyFill="1" applyBorder="1" applyAlignment="1" applyProtection="1">
      <alignment vertical="top"/>
      <protection locked="0"/>
    </xf>
    <xf numFmtId="0" fontId="0" fillId="4" borderId="43" xfId="0" quotePrefix="1" applyFill="1" applyBorder="1" applyAlignment="1" applyProtection="1">
      <alignment vertical="top"/>
      <protection locked="0"/>
    </xf>
    <xf numFmtId="0" fontId="50" fillId="11" borderId="4" xfId="0" applyFont="1" applyFill="1" applyBorder="1" applyAlignment="1" applyProtection="1">
      <alignment horizontal="center" vertical="center" textRotation="90"/>
      <protection hidden="1"/>
    </xf>
    <xf numFmtId="0" fontId="50" fillId="11" borderId="13" xfId="0" applyFont="1" applyFill="1" applyBorder="1" applyAlignment="1" applyProtection="1">
      <alignment horizontal="center" vertical="center" textRotation="90"/>
      <protection hidden="1"/>
    </xf>
    <xf numFmtId="0" fontId="0" fillId="0" borderId="51" xfId="0" applyBorder="1" applyAlignment="1" applyProtection="1">
      <alignment vertical="top"/>
      <protection hidden="1"/>
    </xf>
    <xf numFmtId="0" fontId="0" fillId="0" borderId="45" xfId="0" applyBorder="1" applyAlignment="1" applyProtection="1">
      <alignment vertical="top"/>
      <protection hidden="1"/>
    </xf>
    <xf numFmtId="0" fontId="0" fillId="0" borderId="0" xfId="0" applyAlignment="1" applyProtection="1">
      <alignment vertical="top"/>
      <protection hidden="1"/>
    </xf>
    <xf numFmtId="0" fontId="7" fillId="0" borderId="48" xfId="0" applyFont="1" applyBorder="1" applyAlignment="1" applyProtection="1">
      <alignment vertical="center"/>
      <protection hidden="1"/>
    </xf>
    <xf numFmtId="0" fontId="7" fillId="0" borderId="46"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5" xfId="0" applyFont="1" applyFill="1" applyBorder="1" applyAlignment="1" applyProtection="1">
      <alignment horizontal="left" vertical="top" wrapText="1"/>
      <protection locked="0"/>
    </xf>
    <xf numFmtId="0" fontId="8" fillId="4" borderId="52" xfId="0" applyFont="1" applyFill="1" applyBorder="1" applyAlignment="1" applyProtection="1">
      <alignment horizontal="left" vertical="top" wrapText="1"/>
      <protection locked="0"/>
    </xf>
    <xf numFmtId="0" fontId="8" fillId="6" borderId="6" xfId="0" applyFont="1" applyFill="1" applyBorder="1" applyAlignment="1" applyProtection="1">
      <alignment vertical="top" wrapText="1"/>
      <protection locked="0"/>
    </xf>
    <xf numFmtId="0" fontId="8" fillId="6" borderId="7" xfId="0" applyFont="1" applyFill="1" applyBorder="1" applyAlignment="1" applyProtection="1">
      <alignment vertical="top" wrapText="1"/>
      <protection locked="0"/>
    </xf>
    <xf numFmtId="0" fontId="8" fillId="4" borderId="45" xfId="0" applyFont="1" applyFill="1" applyBorder="1" applyAlignment="1" applyProtection="1">
      <alignment vertical="top" wrapText="1"/>
      <protection locked="0"/>
    </xf>
    <xf numFmtId="0" fontId="8" fillId="4" borderId="52" xfId="0" applyFont="1" applyFill="1" applyBorder="1" applyAlignment="1" applyProtection="1">
      <alignment vertical="top" wrapText="1"/>
      <protection locked="0"/>
    </xf>
    <xf numFmtId="0" fontId="38" fillId="8" borderId="45" xfId="0" applyFont="1" applyFill="1" applyBorder="1" applyAlignment="1" applyProtection="1">
      <alignment vertical="top" wrapText="1"/>
      <protection hidden="1"/>
    </xf>
    <xf numFmtId="167" fontId="0" fillId="0" borderId="1" xfId="0" applyNumberFormat="1" applyBorder="1" applyAlignment="1" applyProtection="1">
      <alignment horizontal="right" vertical="top"/>
      <protection hidden="1"/>
    </xf>
    <xf numFmtId="167" fontId="7" fillId="8" borderId="70"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0" xfId="0" applyFont="1" applyBorder="1" applyAlignment="1" applyProtection="1">
      <alignment vertical="center"/>
      <protection hidden="1"/>
    </xf>
    <xf numFmtId="0" fontId="7" fillId="0" borderId="41" xfId="0" applyFont="1" applyBorder="1" applyAlignment="1" applyProtection="1">
      <alignment vertical="center"/>
      <protection hidden="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xf numFmtId="4" fontId="7" fillId="3" borderId="10" xfId="0" applyNumberFormat="1" applyFont="1" applyFill="1" applyBorder="1" applyAlignment="1" applyProtection="1">
      <alignment horizontal="center" vertical="center"/>
      <protection hidden="1"/>
    </xf>
    <xf numFmtId="0" fontId="7" fillId="3" borderId="3" xfId="0" applyFont="1" applyFill="1" applyBorder="1" applyAlignment="1" applyProtection="1">
      <alignment vertical="top"/>
      <protection hidden="1"/>
    </xf>
    <xf numFmtId="0" fontId="5" fillId="3" borderId="6" xfId="0" applyFont="1" applyFill="1" applyBorder="1" applyAlignment="1" applyProtection="1">
      <alignment horizontal="left" vertical="center"/>
      <protection hidden="1"/>
    </xf>
  </cellXfs>
  <cellStyles count="8">
    <cellStyle name="Komma" xfId="7" builtinId="3"/>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365">
    <dxf>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theme="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strike/>
        <color rgb="FFC00000"/>
      </font>
      <fill>
        <patternFill>
          <bgColor theme="0"/>
        </patternFill>
      </fill>
    </dxf>
    <dxf>
      <font>
        <b val="0"/>
        <i/>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499984740745262"/>
      </font>
    </dxf>
    <dxf>
      <font>
        <b/>
        <i val="0"/>
      </font>
    </dxf>
    <dxf>
      <font>
        <b/>
        <i val="0"/>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b/>
        <i val="0"/>
      </font>
    </dxf>
    <dxf>
      <font>
        <b/>
        <i val="0"/>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fmlaLink="$K$15" lockText="1" noThreeD="1"/>
</file>

<file path=xl/ctrlProps/ctrlProp100.xml><?xml version="1.0" encoding="utf-8"?>
<formControlPr xmlns="http://schemas.microsoft.com/office/spreadsheetml/2009/9/main" objectType="CheckBox" fmlaLink="$L$136" lockText="1" noThreeD="1"/>
</file>

<file path=xl/ctrlProps/ctrlProp101.xml><?xml version="1.0" encoding="utf-8"?>
<formControlPr xmlns="http://schemas.microsoft.com/office/spreadsheetml/2009/9/main" objectType="CheckBox" fmlaLink="$L$134" lockText="1" noThreeD="1"/>
</file>

<file path=xl/ctrlProps/ctrlProp102.xml><?xml version="1.0" encoding="utf-8"?>
<formControlPr xmlns="http://schemas.microsoft.com/office/spreadsheetml/2009/9/main" objectType="CheckBox" fmlaLink="$L$132" lockText="1" noThreeD="1"/>
</file>

<file path=xl/ctrlProps/ctrlProp103.xml><?xml version="1.0" encoding="utf-8"?>
<formControlPr xmlns="http://schemas.microsoft.com/office/spreadsheetml/2009/9/main" objectType="CheckBox" fmlaLink="$L$130" lockText="1" noThreeD="1"/>
</file>

<file path=xl/ctrlProps/ctrlProp104.xml><?xml version="1.0" encoding="utf-8"?>
<formControlPr xmlns="http://schemas.microsoft.com/office/spreadsheetml/2009/9/main" objectType="CheckBox" fmlaLink="$L$128" lockText="1" noThreeD="1"/>
</file>

<file path=xl/ctrlProps/ctrlProp105.xml><?xml version="1.0" encoding="utf-8"?>
<formControlPr xmlns="http://schemas.microsoft.com/office/spreadsheetml/2009/9/main" objectType="CheckBox" fmlaLink="$L$146" lockText="1" noThreeD="1"/>
</file>

<file path=xl/ctrlProps/ctrlProp106.xml><?xml version="1.0" encoding="utf-8"?>
<formControlPr xmlns="http://schemas.microsoft.com/office/spreadsheetml/2009/9/main" objectType="CheckBox" fmlaLink="$L$140" lockText="1" noThreeD="1"/>
</file>

<file path=xl/ctrlProps/ctrlProp107.xml><?xml version="1.0" encoding="utf-8"?>
<formControlPr xmlns="http://schemas.microsoft.com/office/spreadsheetml/2009/9/main" objectType="CheckBox" fmlaLink="$L$138" lockText="1" noThreeD="1"/>
</file>

<file path=xl/ctrlProps/ctrlProp108.xml><?xml version="1.0" encoding="utf-8"?>
<formControlPr xmlns="http://schemas.microsoft.com/office/spreadsheetml/2009/9/main" objectType="CheckBox" fmlaLink="$M$16" lockText="1" noThreeD="1"/>
</file>

<file path=xl/ctrlProps/ctrlProp109.xml><?xml version="1.0" encoding="utf-8"?>
<formControlPr xmlns="http://schemas.microsoft.com/office/spreadsheetml/2009/9/main" objectType="CheckBox" fmlaLink="$M$14" lockText="1" noThreeD="1"/>
</file>

<file path=xl/ctrlProps/ctrlProp11.xml><?xml version="1.0" encoding="utf-8"?>
<formControlPr xmlns="http://schemas.microsoft.com/office/spreadsheetml/2009/9/main" objectType="CheckBox" fmlaLink="$L$19" lockText="1" noThreeD="1"/>
</file>

<file path=xl/ctrlProps/ctrlProp110.xml><?xml version="1.0" encoding="utf-8"?>
<formControlPr xmlns="http://schemas.microsoft.com/office/spreadsheetml/2009/9/main" objectType="CheckBox" fmlaLink="$M$21" lockText="1" noThreeD="1"/>
</file>

<file path=xl/ctrlProps/ctrlProp111.xml><?xml version="1.0" encoding="utf-8"?>
<formControlPr xmlns="http://schemas.microsoft.com/office/spreadsheetml/2009/9/main" objectType="CheckBox" fmlaLink="$M$23" lockText="1" noThreeD="1"/>
</file>

<file path=xl/ctrlProps/ctrlProp112.xml><?xml version="1.0" encoding="utf-8"?>
<formControlPr xmlns="http://schemas.microsoft.com/office/spreadsheetml/2009/9/main" objectType="CheckBox" fmlaLink="$M$28" lockText="1" noThreeD="1"/>
</file>

<file path=xl/ctrlProps/ctrlProp113.xml><?xml version="1.0" encoding="utf-8"?>
<formControlPr xmlns="http://schemas.microsoft.com/office/spreadsheetml/2009/9/main" objectType="CheckBox" fmlaLink="$M$30" lockText="1" noThreeD="1"/>
</file>

<file path=xl/ctrlProps/ctrlProp114.xml><?xml version="1.0" encoding="utf-8"?>
<formControlPr xmlns="http://schemas.microsoft.com/office/spreadsheetml/2009/9/main" objectType="CheckBox" fmlaLink="$M$35" lockText="1" noThreeD="1"/>
</file>

<file path=xl/ctrlProps/ctrlProp115.xml><?xml version="1.0" encoding="utf-8"?>
<formControlPr xmlns="http://schemas.microsoft.com/office/spreadsheetml/2009/9/main" objectType="CheckBox" fmlaLink="$M$37" lockText="1" noThreeD="1"/>
</file>

<file path=xl/ctrlProps/ctrlProp116.xml><?xml version="1.0" encoding="utf-8"?>
<formControlPr xmlns="http://schemas.microsoft.com/office/spreadsheetml/2009/9/main" objectType="CheckBox" fmlaLink="$M$70" lockText="1" noThreeD="1"/>
</file>

<file path=xl/ctrlProps/ctrlProp117.xml><?xml version="1.0" encoding="utf-8"?>
<formControlPr xmlns="http://schemas.microsoft.com/office/spreadsheetml/2009/9/main" objectType="CheckBox" fmlaLink="$M$49" lockText="1" noThreeD="1"/>
</file>

<file path=xl/ctrlProps/ctrlProp118.xml><?xml version="1.0" encoding="utf-8"?>
<formControlPr xmlns="http://schemas.microsoft.com/office/spreadsheetml/2009/9/main" objectType="CheckBox" fmlaLink="$M$51" lockText="1" noThreeD="1"/>
</file>

<file path=xl/ctrlProps/ctrlProp119.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L$30" lockText="1" noThreeD="1"/>
</file>

<file path=xl/ctrlProps/ctrlProp120.xml><?xml version="1.0" encoding="utf-8"?>
<formControlPr xmlns="http://schemas.microsoft.com/office/spreadsheetml/2009/9/main" objectType="CheckBox" fmlaLink="$M$58" lockText="1" noThreeD="1"/>
</file>

<file path=xl/ctrlProps/ctrlProp121.xml><?xml version="1.0" encoding="utf-8"?>
<formControlPr xmlns="http://schemas.microsoft.com/office/spreadsheetml/2009/9/main" objectType="CheckBox" fmlaLink="$M$42" lockText="1" noThreeD="1"/>
</file>

<file path=xl/ctrlProps/ctrlProp122.xml><?xml version="1.0" encoding="utf-8"?>
<formControlPr xmlns="http://schemas.microsoft.com/office/spreadsheetml/2009/9/main" objectType="CheckBox" fmlaLink="$M$44" lockText="1" noThreeD="1"/>
</file>

<file path=xl/ctrlProps/ctrlProp123.xml><?xml version="1.0" encoding="utf-8"?>
<formControlPr xmlns="http://schemas.microsoft.com/office/spreadsheetml/2009/9/main" objectType="CheckBox" fmlaLink="$M$63" lockText="1" noThreeD="1"/>
</file>

<file path=xl/ctrlProps/ctrlProp124.xml><?xml version="1.0" encoding="utf-8"?>
<formControlPr xmlns="http://schemas.microsoft.com/office/spreadsheetml/2009/9/main" objectType="CheckBox" fmlaLink="$M$65" lockText="1" noThreeD="1"/>
</file>

<file path=xl/ctrlProps/ctrlProp125.xml><?xml version="1.0" encoding="utf-8"?>
<formControlPr xmlns="http://schemas.microsoft.com/office/spreadsheetml/2009/9/main" objectType="CheckBox" fmlaLink="$M$72" lockText="1" noThreeD="1"/>
</file>

<file path=xl/ctrlProps/ctrlProp126.xml><?xml version="1.0" encoding="utf-8"?>
<formControlPr xmlns="http://schemas.microsoft.com/office/spreadsheetml/2009/9/main" objectType="CheckBox" checked="Checked" fmlaLink="$L$59" lockText="1" noThreeD="1"/>
</file>

<file path=xl/ctrlProps/ctrlProp127.xml><?xml version="1.0" encoding="utf-8"?>
<formControlPr xmlns="http://schemas.microsoft.com/office/spreadsheetml/2009/9/main" objectType="CheckBox" fmlaLink="$L$26" lockText="1" noThreeD="1"/>
</file>

<file path=xl/ctrlProps/ctrlProp128.xml><?xml version="1.0" encoding="utf-8"?>
<formControlPr xmlns="http://schemas.microsoft.com/office/spreadsheetml/2009/9/main" objectType="CheckBox" fmlaLink="L31" lockText="1" noThreeD="1"/>
</file>

<file path=xl/ctrlProps/ctrlProp129.xml><?xml version="1.0" encoding="utf-8"?>
<formControlPr xmlns="http://schemas.microsoft.com/office/spreadsheetml/2009/9/main" objectType="CheckBox" checked="Checked" fmlaLink="L75" lockText="1" noThreeD="1"/>
</file>

<file path=xl/ctrlProps/ctrlProp13.xml><?xml version="1.0" encoding="utf-8"?>
<formControlPr xmlns="http://schemas.microsoft.com/office/spreadsheetml/2009/9/main" objectType="CheckBox" fmlaLink="$L$42" lockText="1" noThreeD="1"/>
</file>

<file path=xl/ctrlProps/ctrlProp130.xml><?xml version="1.0" encoding="utf-8"?>
<formControlPr xmlns="http://schemas.microsoft.com/office/spreadsheetml/2009/9/main" objectType="CheckBox" checked="Checked" fmlaLink="L76" lockText="1" noThreeD="1"/>
</file>

<file path=xl/ctrlProps/ctrlProp131.xml><?xml version="1.0" encoding="utf-8"?>
<formControlPr xmlns="http://schemas.microsoft.com/office/spreadsheetml/2009/9/main" objectType="CheckBox" checked="Checked" fmlaLink="L77" lockText="1" noThreeD="1"/>
</file>

<file path=xl/ctrlProps/ctrlProp132.xml><?xml version="1.0" encoding="utf-8"?>
<formControlPr xmlns="http://schemas.microsoft.com/office/spreadsheetml/2009/9/main" objectType="CheckBox" fmlaLink="L64" lockText="1" noThreeD="1"/>
</file>

<file path=xl/ctrlProps/ctrlProp133.xml><?xml version="1.0" encoding="utf-8"?>
<formControlPr xmlns="http://schemas.microsoft.com/office/spreadsheetml/2009/9/main" objectType="CheckBox" fmlaLink="L65" lockText="1" noThreeD="1"/>
</file>

<file path=xl/ctrlProps/ctrlProp134.xml><?xml version="1.0" encoding="utf-8"?>
<formControlPr xmlns="http://schemas.microsoft.com/office/spreadsheetml/2009/9/main" objectType="CheckBox" fmlaLink="$L$61" lockText="1" noThreeD="1"/>
</file>

<file path=xl/ctrlProps/ctrlProp135.xml><?xml version="1.0" encoding="utf-8"?>
<formControlPr xmlns="http://schemas.microsoft.com/office/spreadsheetml/2009/9/main" objectType="CheckBox" checked="Checked" fmlaLink="$L$17" lockText="1" noThreeD="1"/>
</file>

<file path=xl/ctrlProps/ctrlProp136.xml><?xml version="1.0" encoding="utf-8"?>
<formControlPr xmlns="http://schemas.microsoft.com/office/spreadsheetml/2009/9/main" objectType="CheckBox" fmlaLink="$L$96" lockText="1" noThreeD="1"/>
</file>

<file path=xl/ctrlProps/ctrlProp137.xml><?xml version="1.0" encoding="utf-8"?>
<formControlPr xmlns="http://schemas.microsoft.com/office/spreadsheetml/2009/9/main" objectType="CheckBox" fmlaLink="$L$18" lockText="1" noThreeD="1"/>
</file>

<file path=xl/ctrlProps/ctrlProp138.xml><?xml version="1.0" encoding="utf-8"?>
<formControlPr xmlns="http://schemas.microsoft.com/office/spreadsheetml/2009/9/main" objectType="CheckBox" fmlaLink="$L$58" lockText="1" noThreeD="1"/>
</file>

<file path=xl/ctrlProps/ctrlProp139.xml><?xml version="1.0" encoding="utf-8"?>
<formControlPr xmlns="http://schemas.microsoft.com/office/spreadsheetml/2009/9/main" objectType="CheckBox" fmlaLink="L82" lockText="1" noThreeD="1"/>
</file>

<file path=xl/ctrlProps/ctrlProp14.xml><?xml version="1.0" encoding="utf-8"?>
<formControlPr xmlns="http://schemas.microsoft.com/office/spreadsheetml/2009/9/main" objectType="CheckBox" fmlaLink="$L$45" lockText="1" noThreeD="1"/>
</file>

<file path=xl/ctrlProps/ctrlProp140.xml><?xml version="1.0" encoding="utf-8"?>
<formControlPr xmlns="http://schemas.microsoft.com/office/spreadsheetml/2009/9/main" objectType="CheckBox" fmlaLink="L81" lockText="1" noThreeD="1"/>
</file>

<file path=xl/ctrlProps/ctrlProp141.xml><?xml version="1.0" encoding="utf-8"?>
<formControlPr xmlns="http://schemas.microsoft.com/office/spreadsheetml/2009/9/main" objectType="CheckBox" fmlaLink="L62" lockText="1" noThreeD="1"/>
</file>

<file path=xl/ctrlProps/ctrlProp142.xml><?xml version="1.0" encoding="utf-8"?>
<formControlPr xmlns="http://schemas.microsoft.com/office/spreadsheetml/2009/9/main" objectType="CheckBox" fmlaLink="$L$60" lockText="1" noThreeD="1"/>
</file>

<file path=xl/ctrlProps/ctrlProp15.xml><?xml version="1.0" encoding="utf-8"?>
<formControlPr xmlns="http://schemas.microsoft.com/office/spreadsheetml/2009/9/main" objectType="CheckBox" fmlaLink="$L$51" lockText="1" noThreeD="1"/>
</file>

<file path=xl/ctrlProps/ctrlProp16.xml><?xml version="1.0" encoding="utf-8"?>
<formControlPr xmlns="http://schemas.microsoft.com/office/spreadsheetml/2009/9/main" objectType="CheckBox" fmlaLink="$L$69" lockText="1" noThreeD="1"/>
</file>

<file path=xl/ctrlProps/ctrlProp17.xml><?xml version="1.0" encoding="utf-8"?>
<formControlPr xmlns="http://schemas.microsoft.com/office/spreadsheetml/2009/9/main" objectType="CheckBox" fmlaLink="$L$83" lockText="1" noThreeD="1"/>
</file>

<file path=xl/ctrlProps/ctrlProp18.xml><?xml version="1.0" encoding="utf-8"?>
<formControlPr xmlns="http://schemas.microsoft.com/office/spreadsheetml/2009/9/main" objectType="CheckBox" fmlaLink="$L$88" lockText="1" noThreeD="1"/>
</file>

<file path=xl/ctrlProps/ctrlProp19.xml><?xml version="1.0" encoding="utf-8"?>
<formControlPr xmlns="http://schemas.microsoft.com/office/spreadsheetml/2009/9/main" objectType="CheckBox" fmlaLink="$L$106"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9" lockText="1" noThreeD="1"/>
</file>

<file path=xl/ctrlProps/ctrlProp21.xml><?xml version="1.0" encoding="utf-8"?>
<formControlPr xmlns="http://schemas.microsoft.com/office/spreadsheetml/2009/9/main" objectType="CheckBox" fmlaLink="$L$114" lockText="1" noThreeD="1"/>
</file>

<file path=xl/ctrlProps/ctrlProp22.xml><?xml version="1.0" encoding="utf-8"?>
<formControlPr xmlns="http://schemas.microsoft.com/office/spreadsheetml/2009/9/main" objectType="CheckBox" fmlaLink="$L$117" lockText="1" noThreeD="1"/>
</file>

<file path=xl/ctrlProps/ctrlProp23.xml><?xml version="1.0" encoding="utf-8"?>
<formControlPr xmlns="http://schemas.microsoft.com/office/spreadsheetml/2009/9/main" objectType="CheckBox" fmlaLink="$L$142" lockText="1" noThreeD="1"/>
</file>

<file path=xl/ctrlProps/ctrlProp24.xml><?xml version="1.0" encoding="utf-8"?>
<formControlPr xmlns="http://schemas.microsoft.com/office/spreadsheetml/2009/9/main" objectType="CheckBox" fmlaLink="$L$145" lockText="1" noThreeD="1"/>
</file>

<file path=xl/ctrlProps/ctrlProp25.xml><?xml version="1.0" encoding="utf-8"?>
<formControlPr xmlns="http://schemas.microsoft.com/office/spreadsheetml/2009/9/main" objectType="CheckBox" fmlaLink="$L$154" lockText="1" noThreeD="1"/>
</file>

<file path=xl/ctrlProps/ctrlProp26.xml><?xml version="1.0" encoding="utf-8"?>
<formControlPr xmlns="http://schemas.microsoft.com/office/spreadsheetml/2009/9/main" objectType="CheckBox" fmlaLink="$L$163" lockText="1" noThreeD="1"/>
</file>

<file path=xl/ctrlProps/ctrlProp27.xml><?xml version="1.0" encoding="utf-8"?>
<formControlPr xmlns="http://schemas.microsoft.com/office/spreadsheetml/2009/9/main" objectType="CheckBox" fmlaLink="$L$169" lockText="1" noThreeD="1"/>
</file>

<file path=xl/ctrlProps/ctrlProp28.xml><?xml version="1.0" encoding="utf-8"?>
<formControlPr xmlns="http://schemas.microsoft.com/office/spreadsheetml/2009/9/main" objectType="CheckBox" fmlaLink="$L$123" lockText="1" noThreeD="1"/>
</file>

<file path=xl/ctrlProps/ctrlProp29.xml><?xml version="1.0" encoding="utf-8"?>
<formControlPr xmlns="http://schemas.microsoft.com/office/spreadsheetml/2009/9/main" objectType="CheckBox" fmlaLink="$L$79"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L$13" lockText="1" noThreeD="1"/>
</file>

<file path=xl/ctrlProps/ctrlProp31.xml><?xml version="1.0" encoding="utf-8"?>
<formControlPr xmlns="http://schemas.microsoft.com/office/spreadsheetml/2009/9/main" objectType="CheckBox" fmlaLink="$L$14" lockText="1" noThreeD="1"/>
</file>

<file path=xl/ctrlProps/ctrlProp32.xml><?xml version="1.0" encoding="utf-8"?>
<formControlPr xmlns="http://schemas.microsoft.com/office/spreadsheetml/2009/9/main" objectType="CheckBox" fmlaLink="$L$33" lockText="1" noThreeD="1"/>
</file>

<file path=xl/ctrlProps/ctrlProp33.xml><?xml version="1.0" encoding="utf-8"?>
<formControlPr xmlns="http://schemas.microsoft.com/office/spreadsheetml/2009/9/main" objectType="CheckBox" fmlaLink="$L$148" lockText="1" noThreeD="1"/>
</file>

<file path=xl/ctrlProps/ctrlProp34.xml><?xml version="1.0" encoding="utf-8"?>
<formControlPr xmlns="http://schemas.microsoft.com/office/spreadsheetml/2009/9/main" objectType="CheckBox" fmlaLink="$L$151"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39" lockText="1" noThreeD="1"/>
</file>

<file path=xl/ctrlProps/ctrlProp38.xml><?xml version="1.0" encoding="utf-8"?>
<formControlPr xmlns="http://schemas.microsoft.com/office/spreadsheetml/2009/9/main" objectType="CheckBox" fmlaLink="$L$91" lockText="1" noThreeD="1"/>
</file>

<file path=xl/ctrlProps/ctrlProp39.xml><?xml version="1.0" encoding="utf-8"?>
<formControlPr xmlns="http://schemas.microsoft.com/office/spreadsheetml/2009/9/main" objectType="CheckBox" fmlaLink="$L$100"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3" lockText="1" noThreeD="1"/>
</file>

<file path=xl/ctrlProps/ctrlProp41.xml><?xml version="1.0" encoding="utf-8"?>
<formControlPr xmlns="http://schemas.microsoft.com/office/spreadsheetml/2009/9/main" objectType="CheckBox" fmlaLink="$L$157" lockText="1" noThreeD="1"/>
</file>

<file path=xl/ctrlProps/ctrlProp42.xml><?xml version="1.0" encoding="utf-8"?>
<formControlPr xmlns="http://schemas.microsoft.com/office/spreadsheetml/2009/9/main" objectType="CheckBox" fmlaLink="$L$160" lockText="1" noThreeD="1"/>
</file>

<file path=xl/ctrlProps/ctrlProp43.xml><?xml version="1.0" encoding="utf-8"?>
<formControlPr xmlns="http://schemas.microsoft.com/office/spreadsheetml/2009/9/main" objectType="CheckBox" checked="Checked" fmlaLink="$L$13" lockText="1" noThreeD="1"/>
</file>

<file path=xl/ctrlProps/ctrlProp44.xml><?xml version="1.0" encoding="utf-8"?>
<formControlPr xmlns="http://schemas.microsoft.com/office/spreadsheetml/2009/9/main" objectType="CheckBox" fmlaLink="$L$14" lockText="1" noThreeD="1"/>
</file>

<file path=xl/ctrlProps/ctrlProp45.xml><?xml version="1.0" encoding="utf-8"?>
<formControlPr xmlns="http://schemas.microsoft.com/office/spreadsheetml/2009/9/main" objectType="CheckBox" checked="Checked" fmlaLink="$L$17" lockText="1" noThreeD="1"/>
</file>

<file path=xl/ctrlProps/ctrlProp46.xml><?xml version="1.0" encoding="utf-8"?>
<formControlPr xmlns="http://schemas.microsoft.com/office/spreadsheetml/2009/9/main" objectType="CheckBox" checked="Checked" fmlaLink="$L$19" lockText="1" noThreeD="1"/>
</file>

<file path=xl/ctrlProps/ctrlProp47.xml><?xml version="1.0" encoding="utf-8"?>
<formControlPr xmlns="http://schemas.microsoft.com/office/spreadsheetml/2009/9/main" objectType="CheckBox" checked="Checked" fmlaLink="$L$19" lockText="1" noThreeD="1"/>
</file>

<file path=xl/ctrlProps/ctrlProp48.xml><?xml version="1.0" encoding="utf-8"?>
<formControlPr xmlns="http://schemas.microsoft.com/office/spreadsheetml/2009/9/main" objectType="CheckBox" checked="Checked" fmlaLink="$L$21" lockText="1" noThreeD="1"/>
</file>

<file path=xl/ctrlProps/ctrlProp49.xml><?xml version="1.0" encoding="utf-8"?>
<formControlPr xmlns="http://schemas.microsoft.com/office/spreadsheetml/2009/9/main" objectType="CheckBox" checked="Checked" fmlaLink="$L$19" lockText="1" noThreeD="1"/>
</file>

<file path=xl/ctrlProps/ctrlProp5.xml><?xml version="1.0" encoding="utf-8"?>
<formControlPr xmlns="http://schemas.microsoft.com/office/spreadsheetml/2009/9/main" objectType="CheckBox" checked="Checked" fmlaLink="$I$19" lockText="1" noThreeD="1"/>
</file>

<file path=xl/ctrlProps/ctrlProp50.xml><?xml version="1.0" encoding="utf-8"?>
<formControlPr xmlns="http://schemas.microsoft.com/office/spreadsheetml/2009/9/main" objectType="CheckBox" checked="Checked" fmlaLink="$L$23" lockText="1" noThreeD="1"/>
</file>

<file path=xl/ctrlProps/ctrlProp51.xml><?xml version="1.0" encoding="utf-8"?>
<formControlPr xmlns="http://schemas.microsoft.com/office/spreadsheetml/2009/9/main" objectType="CheckBox" checked="Checked" fmlaLink="$L$28" lockText="1" noThreeD="1"/>
</file>

<file path=xl/ctrlProps/ctrlProp52.xml><?xml version="1.0" encoding="utf-8"?>
<formControlPr xmlns="http://schemas.microsoft.com/office/spreadsheetml/2009/9/main" objectType="CheckBox" checked="Checked" fmlaLink="$L$30" lockText="1" noThreeD="1"/>
</file>

<file path=xl/ctrlProps/ctrlProp53.xml><?xml version="1.0" encoding="utf-8"?>
<formControlPr xmlns="http://schemas.microsoft.com/office/spreadsheetml/2009/9/main" objectType="CheckBox" checked="Checked" fmlaLink="$L$32" lockText="1" noThreeD="1"/>
</file>

<file path=xl/ctrlProps/ctrlProp54.xml><?xml version="1.0" encoding="utf-8"?>
<formControlPr xmlns="http://schemas.microsoft.com/office/spreadsheetml/2009/9/main" objectType="CheckBox" checked="Checked" fmlaLink="$L$34" lockText="1" noThreeD="1"/>
</file>

<file path=xl/ctrlProps/ctrlProp55.xml><?xml version="1.0" encoding="utf-8"?>
<formControlPr xmlns="http://schemas.microsoft.com/office/spreadsheetml/2009/9/main" objectType="CheckBox" fmlaLink="$L$36" lockText="1" noThreeD="1"/>
</file>

<file path=xl/ctrlProps/ctrlProp56.xml><?xml version="1.0" encoding="utf-8"?>
<formControlPr xmlns="http://schemas.microsoft.com/office/spreadsheetml/2009/9/main" objectType="CheckBox" checked="Checked" fmlaLink="$L$38" lockText="1" noThreeD="1"/>
</file>

<file path=xl/ctrlProps/ctrlProp57.xml><?xml version="1.0" encoding="utf-8"?>
<formControlPr xmlns="http://schemas.microsoft.com/office/spreadsheetml/2009/9/main" objectType="CheckBox" checked="Checked" fmlaLink="$L$40" lockText="1" noThreeD="1"/>
</file>

<file path=xl/ctrlProps/ctrlProp58.xml><?xml version="1.0" encoding="utf-8"?>
<formControlPr xmlns="http://schemas.microsoft.com/office/spreadsheetml/2009/9/main" objectType="CheckBox" checked="Checked" fmlaLink="$L$45" lockText="1" noThreeD="1"/>
</file>

<file path=xl/ctrlProps/ctrlProp59.xml><?xml version="1.0" encoding="utf-8"?>
<formControlPr xmlns="http://schemas.microsoft.com/office/spreadsheetml/2009/9/main" objectType="CheckBox" checked="Checked" fmlaLink="$L$47" lockText="1" noThreeD="1"/>
</file>

<file path=xl/ctrlProps/ctrlProp6.xml><?xml version="1.0" encoding="utf-8"?>
<formControlPr xmlns="http://schemas.microsoft.com/office/spreadsheetml/2009/9/main" objectType="CheckBox" fmlaLink="$I$20" lockText="1" noThreeD="1"/>
</file>

<file path=xl/ctrlProps/ctrlProp60.xml><?xml version="1.0" encoding="utf-8"?>
<formControlPr xmlns="http://schemas.microsoft.com/office/spreadsheetml/2009/9/main" objectType="CheckBox" checked="Checked" fmlaLink="$L$49" lockText="1" noThreeD="1"/>
</file>

<file path=xl/ctrlProps/ctrlProp61.xml><?xml version="1.0" encoding="utf-8"?>
<formControlPr xmlns="http://schemas.microsoft.com/office/spreadsheetml/2009/9/main" objectType="CheckBox" checked="Checked" fmlaLink="$L$51"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checked="Checked" fmlaLink="$L$55" lockText="1" noThreeD="1"/>
</file>

<file path=xl/ctrlProps/ctrlProp64.xml><?xml version="1.0" encoding="utf-8"?>
<formControlPr xmlns="http://schemas.microsoft.com/office/spreadsheetml/2009/9/main" objectType="CheckBox" checked="Checked" fmlaLink="$L$57" lockText="1" noThreeD="1"/>
</file>

<file path=xl/ctrlProps/ctrlProp65.xml><?xml version="1.0" encoding="utf-8"?>
<formControlPr xmlns="http://schemas.microsoft.com/office/spreadsheetml/2009/9/main" objectType="CheckBox" checked="Checked" fmlaLink="$L$59" lockText="1" noThreeD="1"/>
</file>

<file path=xl/ctrlProps/ctrlProp66.xml><?xml version="1.0" encoding="utf-8"?>
<formControlPr xmlns="http://schemas.microsoft.com/office/spreadsheetml/2009/9/main" objectType="CheckBox" checked="Checked" fmlaLink="$L$64" lockText="1" noThreeD="1"/>
</file>

<file path=xl/ctrlProps/ctrlProp67.xml><?xml version="1.0" encoding="utf-8"?>
<formControlPr xmlns="http://schemas.microsoft.com/office/spreadsheetml/2009/9/main" objectType="CheckBox" checked="Checked" fmlaLink="$L$66" lockText="1" noThreeD="1"/>
</file>

<file path=xl/ctrlProps/ctrlProp68.xml><?xml version="1.0" encoding="utf-8"?>
<formControlPr xmlns="http://schemas.microsoft.com/office/spreadsheetml/2009/9/main" objectType="CheckBox" checked="Checked" fmlaLink="$L$71" lockText="1" noThreeD="1"/>
</file>

<file path=xl/ctrlProps/ctrlProp69.xml><?xml version="1.0" encoding="utf-8"?>
<formControlPr xmlns="http://schemas.microsoft.com/office/spreadsheetml/2009/9/main" objectType="CheckBox" checked="Checked" fmlaLink="$L$73" lockText="1" noThreeD="1"/>
</file>

<file path=xl/ctrlProps/ctrlProp7.xml><?xml version="1.0" encoding="utf-8"?>
<formControlPr xmlns="http://schemas.microsoft.com/office/spreadsheetml/2009/9/main" objectType="CheckBox" checked="Checked" fmlaLink="$I$11" lockText="1" noThreeD="1"/>
</file>

<file path=xl/ctrlProps/ctrlProp70.xml><?xml version="1.0" encoding="utf-8"?>
<formControlPr xmlns="http://schemas.microsoft.com/office/spreadsheetml/2009/9/main" objectType="CheckBox" fmlaLink="$L$75" lockText="1" noThreeD="1"/>
</file>

<file path=xl/ctrlProps/ctrlProp71.xml><?xml version="1.0" encoding="utf-8"?>
<formControlPr xmlns="http://schemas.microsoft.com/office/spreadsheetml/2009/9/main" objectType="CheckBox" checked="Checked" fmlaLink="$L$77" lockText="1" noThreeD="1"/>
</file>

<file path=xl/ctrlProps/ctrlProp72.xml><?xml version="1.0" encoding="utf-8"?>
<formControlPr xmlns="http://schemas.microsoft.com/office/spreadsheetml/2009/9/main" objectType="CheckBox" checked="Checked" fmlaLink="$L$79" lockText="1" noThreeD="1"/>
</file>

<file path=xl/ctrlProps/ctrlProp73.xml><?xml version="1.0" encoding="utf-8"?>
<formControlPr xmlns="http://schemas.microsoft.com/office/spreadsheetml/2009/9/main" objectType="CheckBox" fmlaLink="$L$81" lockText="1" noThreeD="1"/>
</file>

<file path=xl/ctrlProps/ctrlProp74.xml><?xml version="1.0" encoding="utf-8"?>
<formControlPr xmlns="http://schemas.microsoft.com/office/spreadsheetml/2009/9/main" objectType="CheckBox" checked="Checked" fmlaLink="$L$86" lockText="1" noThreeD="1"/>
</file>

<file path=xl/ctrlProps/ctrlProp75.xml><?xml version="1.0" encoding="utf-8"?>
<formControlPr xmlns="http://schemas.microsoft.com/office/spreadsheetml/2009/9/main" objectType="CheckBox" checked="Checked" fmlaLink="$L$88" lockText="1" noThreeD="1"/>
</file>

<file path=xl/ctrlProps/ctrlProp76.xml><?xml version="1.0" encoding="utf-8"?>
<formControlPr xmlns="http://schemas.microsoft.com/office/spreadsheetml/2009/9/main" objectType="CheckBox" checked="Checked" fmlaLink="$L$90" lockText="1" noThreeD="1"/>
</file>

<file path=xl/ctrlProps/ctrlProp77.xml><?xml version="1.0" encoding="utf-8"?>
<formControlPr xmlns="http://schemas.microsoft.com/office/spreadsheetml/2009/9/main" objectType="CheckBox" checked="Checked" fmlaLink="$L$92" lockText="1" noThreeD="1"/>
</file>

<file path=xl/ctrlProps/ctrlProp78.xml><?xml version="1.0" encoding="utf-8"?>
<formControlPr xmlns="http://schemas.microsoft.com/office/spreadsheetml/2009/9/main" objectType="CheckBox" checked="Checked" fmlaLink="$L$94" lockText="1" noThreeD="1"/>
</file>

<file path=xl/ctrlProps/ctrlProp79.xml><?xml version="1.0" encoding="utf-8"?>
<formControlPr xmlns="http://schemas.microsoft.com/office/spreadsheetml/2009/9/main" objectType="CheckBox" fmlaLink="$L$96"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L$101" lockText="1" noThreeD="1"/>
</file>

<file path=xl/ctrlProps/ctrlProp81.xml><?xml version="1.0" encoding="utf-8"?>
<formControlPr xmlns="http://schemas.microsoft.com/office/spreadsheetml/2009/9/main" objectType="CheckBox" checked="Checked" fmlaLink="$L$103" lockText="1" noThreeD="1"/>
</file>

<file path=xl/ctrlProps/ctrlProp82.xml><?xml version="1.0" encoding="utf-8"?>
<formControlPr xmlns="http://schemas.microsoft.com/office/spreadsheetml/2009/9/main" objectType="CheckBox" fmlaLink="$L$105" lockText="1" noThreeD="1"/>
</file>

<file path=xl/ctrlProps/ctrlProp83.xml><?xml version="1.0" encoding="utf-8"?>
<formControlPr xmlns="http://schemas.microsoft.com/office/spreadsheetml/2009/9/main" objectType="CheckBox" fmlaLink="$L$107" lockText="1" noThreeD="1"/>
</file>

<file path=xl/ctrlProps/ctrlProp84.xml><?xml version="1.0" encoding="utf-8"?>
<formControlPr xmlns="http://schemas.microsoft.com/office/spreadsheetml/2009/9/main" objectType="CheckBox" fmlaLink="$L$109" lockText="1" noThreeD="1"/>
</file>

<file path=xl/ctrlProps/ctrlProp85.xml><?xml version="1.0" encoding="utf-8"?>
<formControlPr xmlns="http://schemas.microsoft.com/office/spreadsheetml/2009/9/main" objectType="CheckBox" fmlaLink="$L$111" lockText="1" noThreeD="1"/>
</file>

<file path=xl/ctrlProps/ctrlProp86.xml><?xml version="1.0" encoding="utf-8"?>
<formControlPr xmlns="http://schemas.microsoft.com/office/spreadsheetml/2009/9/main" objectType="CheckBox" fmlaLink="$L$116" lockText="1" noThreeD="1"/>
</file>

<file path=xl/ctrlProps/ctrlProp87.xml><?xml version="1.0" encoding="utf-8"?>
<formControlPr xmlns="http://schemas.microsoft.com/office/spreadsheetml/2009/9/main" objectType="CheckBox" fmlaLink="$L$118" lockText="1" noThreeD="1"/>
</file>

<file path=xl/ctrlProps/ctrlProp88.xml><?xml version="1.0" encoding="utf-8"?>
<formControlPr xmlns="http://schemas.microsoft.com/office/spreadsheetml/2009/9/main" objectType="CheckBox" fmlaLink="$L$120" lockText="1" noThreeD="1"/>
</file>

<file path=xl/ctrlProps/ctrlProp89.xml><?xml version="1.0" encoding="utf-8"?>
<formControlPr xmlns="http://schemas.microsoft.com/office/spreadsheetml/2009/9/main" objectType="CheckBox" fmlaLink="$L$122" lockText="1" noThreeD="1"/>
</file>

<file path=xl/ctrlProps/ctrlProp9.xml><?xml version="1.0" encoding="utf-8"?>
<formControlPr xmlns="http://schemas.microsoft.com/office/spreadsheetml/2009/9/main" objectType="CheckBox" checked="Checked" fmlaLink="$K$12" lockText="1" noThreeD="1"/>
</file>

<file path=xl/ctrlProps/ctrlProp90.xml><?xml version="1.0" encoding="utf-8"?>
<formControlPr xmlns="http://schemas.microsoft.com/office/spreadsheetml/2009/9/main" objectType="CheckBox" fmlaLink="$L$124" lockText="1" noThreeD="1"/>
</file>

<file path=xl/ctrlProps/ctrlProp91.xml><?xml version="1.0" encoding="utf-8"?>
<formControlPr xmlns="http://schemas.microsoft.com/office/spreadsheetml/2009/9/main" objectType="CheckBox" fmlaLink="$L$126" lockText="1" noThreeD="1"/>
</file>

<file path=xl/ctrlProps/ctrlProp92.xml><?xml version="1.0" encoding="utf-8"?>
<formControlPr xmlns="http://schemas.microsoft.com/office/spreadsheetml/2009/9/main" objectType="CheckBox" fmlaLink="$L$151" lockText="1" noThreeD="1"/>
</file>

<file path=xl/ctrlProps/ctrlProp93.xml><?xml version="1.0" encoding="utf-8"?>
<formControlPr xmlns="http://schemas.microsoft.com/office/spreadsheetml/2009/9/main" objectType="CheckBox" fmlaLink="$L$153" lockText="1" noThreeD="1"/>
</file>

<file path=xl/ctrlProps/ctrlProp94.xml><?xml version="1.0" encoding="utf-8"?>
<formControlPr xmlns="http://schemas.microsoft.com/office/spreadsheetml/2009/9/main" objectType="CheckBox" fmlaLink="$L$155" lockText="1" noThreeD="1"/>
</file>

<file path=xl/ctrlProps/ctrlProp95.xml><?xml version="1.0" encoding="utf-8"?>
<formControlPr xmlns="http://schemas.microsoft.com/office/spreadsheetml/2009/9/main" objectType="CheckBox" fmlaLink="$L$107" lockText="1" noThreeD="1"/>
</file>

<file path=xl/ctrlProps/ctrlProp96.xml><?xml version="1.0" encoding="utf-8"?>
<formControlPr xmlns="http://schemas.microsoft.com/office/spreadsheetml/2009/9/main" objectType="CheckBox" fmlaLink="$L$109" lockText="1" noThreeD="1"/>
</file>

<file path=xl/ctrlProps/ctrlProp97.xml><?xml version="1.0" encoding="utf-8"?>
<formControlPr xmlns="http://schemas.microsoft.com/office/spreadsheetml/2009/9/main" objectType="CheckBox" fmlaLink="$L$111" lockText="1" noThreeD="1"/>
</file>

<file path=xl/ctrlProps/ctrlProp98.xml><?xml version="1.0" encoding="utf-8"?>
<formControlPr xmlns="http://schemas.microsoft.com/office/spreadsheetml/2009/9/main" objectType="CheckBox" fmlaLink="$L$144" lockText="1" noThreeD="1"/>
</file>

<file path=xl/ctrlProps/ctrlProp99.xml><?xml version="1.0" encoding="utf-8"?>
<formControlPr xmlns="http://schemas.microsoft.com/office/spreadsheetml/2009/9/main" objectType="CheckBox" fmlaLink="$L$1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xdr:rowOff>
        </xdr:from>
        <xdr:to>
          <xdr:col>3</xdr:col>
          <xdr:colOff>0</xdr:colOff>
          <xdr:row>11</xdr:row>
          <xdr:rowOff>47625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0</xdr:colOff>
          <xdr:row>11</xdr:row>
          <xdr:rowOff>257175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9525</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9525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9525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9525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9525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9525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9525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9525</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9525</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9525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9525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9525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9525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9525</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9525</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9525</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9525</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9525</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9525</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9525</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9525</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9525</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9525</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2</xdr:col>
          <xdr:colOff>0</xdr:colOff>
          <xdr:row>16</xdr:row>
          <xdr:rowOff>314325</xdr:rowOff>
        </xdr:to>
        <xdr:sp macro="" textlink="">
          <xdr:nvSpPr>
            <xdr:cNvPr id="77888" name="Check Box 64" hidden="1">
              <a:extLst>
                <a:ext uri="{63B3BB69-23CF-44E3-9099-C40C66FF867C}">
                  <a14:compatExt spid="_x0000_s77888"/>
                </a:ext>
                <a:ext uri="{FF2B5EF4-FFF2-40B4-BE49-F238E27FC236}">
                  <a16:creationId xmlns:a16="http://schemas.microsoft.com/office/drawing/2014/main" id="{00000000-0008-0000-0400-00004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66675</xdr:rowOff>
        </xdr:from>
        <xdr:to>
          <xdr:col>2</xdr:col>
          <xdr:colOff>0</xdr:colOff>
          <xdr:row>18</xdr:row>
          <xdr:rowOff>304800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4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9525</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4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9525</xdr:rowOff>
        </xdr:to>
        <xdr:sp macro="" textlink="">
          <xdr:nvSpPr>
            <xdr:cNvPr id="77892" name="Check Box 68" hidden="1">
              <a:extLst>
                <a:ext uri="{63B3BB69-23CF-44E3-9099-C40C66FF867C}">
                  <a14:compatExt spid="_x0000_s77892"/>
                </a:ext>
                <a:ext uri="{FF2B5EF4-FFF2-40B4-BE49-F238E27FC236}">
                  <a16:creationId xmlns:a16="http://schemas.microsoft.com/office/drawing/2014/main" id="{00000000-0008-0000-0400-00004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3" name="Check Box 69" hidden="1">
              <a:extLst>
                <a:ext uri="{63B3BB69-23CF-44E3-9099-C40C66FF867C}">
                  <a14:compatExt spid="_x0000_s77893"/>
                </a:ext>
                <a:ext uri="{FF2B5EF4-FFF2-40B4-BE49-F238E27FC236}">
                  <a16:creationId xmlns:a16="http://schemas.microsoft.com/office/drawing/2014/main" id="{00000000-0008-0000-0400-00004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4" name="Check Box 70" hidden="1">
              <a:extLst>
                <a:ext uri="{63B3BB69-23CF-44E3-9099-C40C66FF867C}">
                  <a14:compatExt spid="_x0000_s77894"/>
                </a:ext>
                <a:ext uri="{FF2B5EF4-FFF2-40B4-BE49-F238E27FC236}">
                  <a16:creationId xmlns:a16="http://schemas.microsoft.com/office/drawing/2014/main" id="{00000000-0008-0000-0400-00004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9525</xdr:rowOff>
        </xdr:to>
        <xdr:sp macro="" textlink="">
          <xdr:nvSpPr>
            <xdr:cNvPr id="77904" name="Check Box 80" hidden="1">
              <a:extLst>
                <a:ext uri="{63B3BB69-23CF-44E3-9099-C40C66FF867C}">
                  <a14:compatExt spid="_x0000_s77904"/>
                </a:ext>
                <a:ext uri="{FF2B5EF4-FFF2-40B4-BE49-F238E27FC236}">
                  <a16:creationId xmlns:a16="http://schemas.microsoft.com/office/drawing/2014/main" id="{00000000-0008-0000-0400-00005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180975</xdr:rowOff>
        </xdr:from>
        <xdr:to>
          <xdr:col>2</xdr:col>
          <xdr:colOff>0</xdr:colOff>
          <xdr:row>30</xdr:row>
          <xdr:rowOff>0</xdr:rowOff>
        </xdr:to>
        <xdr:sp macro="" textlink="">
          <xdr:nvSpPr>
            <xdr:cNvPr id="77905" name="Check Box 81" hidden="1">
              <a:extLst>
                <a:ext uri="{63B3BB69-23CF-44E3-9099-C40C66FF867C}">
                  <a14:compatExt spid="_x0000_s77905"/>
                </a:ext>
                <a:ext uri="{FF2B5EF4-FFF2-40B4-BE49-F238E27FC236}">
                  <a16:creationId xmlns:a16="http://schemas.microsoft.com/office/drawing/2014/main" id="{00000000-0008-0000-0400-00005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2</xdr:col>
          <xdr:colOff>0</xdr:colOff>
          <xdr:row>31</xdr:row>
          <xdr:rowOff>314325</xdr:rowOff>
        </xdr:to>
        <xdr:sp macro="" textlink="">
          <xdr:nvSpPr>
            <xdr:cNvPr id="77906" name="Check Box 82" hidden="1">
              <a:extLst>
                <a:ext uri="{63B3BB69-23CF-44E3-9099-C40C66FF867C}">
                  <a14:compatExt spid="_x0000_s77906"/>
                </a:ext>
                <a:ext uri="{FF2B5EF4-FFF2-40B4-BE49-F238E27FC236}">
                  <a16:creationId xmlns:a16="http://schemas.microsoft.com/office/drawing/2014/main" id="{00000000-0008-0000-0400-00005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76200</xdr:rowOff>
        </xdr:from>
        <xdr:to>
          <xdr:col>2</xdr:col>
          <xdr:colOff>0</xdr:colOff>
          <xdr:row>33</xdr:row>
          <xdr:rowOff>314325</xdr:rowOff>
        </xdr:to>
        <xdr:sp macro="" textlink="">
          <xdr:nvSpPr>
            <xdr:cNvPr id="77907" name="Check Box 83" hidden="1">
              <a:extLst>
                <a:ext uri="{63B3BB69-23CF-44E3-9099-C40C66FF867C}">
                  <a14:compatExt spid="_x0000_s77907"/>
                </a:ext>
                <a:ext uri="{FF2B5EF4-FFF2-40B4-BE49-F238E27FC236}">
                  <a16:creationId xmlns:a16="http://schemas.microsoft.com/office/drawing/2014/main" id="{00000000-0008-0000-0400-00005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76200</xdr:rowOff>
        </xdr:from>
        <xdr:to>
          <xdr:col>2</xdr:col>
          <xdr:colOff>0</xdr:colOff>
          <xdr:row>35</xdr:row>
          <xdr:rowOff>314325</xdr:rowOff>
        </xdr:to>
        <xdr:sp macro="" textlink="">
          <xdr:nvSpPr>
            <xdr:cNvPr id="77908" name="Check Box 84" hidden="1">
              <a:extLst>
                <a:ext uri="{63B3BB69-23CF-44E3-9099-C40C66FF867C}">
                  <a14:compatExt spid="_x0000_s77908"/>
                </a:ext>
                <a:ext uri="{FF2B5EF4-FFF2-40B4-BE49-F238E27FC236}">
                  <a16:creationId xmlns:a16="http://schemas.microsoft.com/office/drawing/2014/main" id="{00000000-0008-0000-0400-00005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76200</xdr:rowOff>
        </xdr:from>
        <xdr:to>
          <xdr:col>2</xdr:col>
          <xdr:colOff>0</xdr:colOff>
          <xdr:row>37</xdr:row>
          <xdr:rowOff>314325</xdr:rowOff>
        </xdr:to>
        <xdr:sp macro="" textlink="">
          <xdr:nvSpPr>
            <xdr:cNvPr id="77909" name="Check Box 85" hidden="1">
              <a:extLst>
                <a:ext uri="{63B3BB69-23CF-44E3-9099-C40C66FF867C}">
                  <a14:compatExt spid="_x0000_s77909"/>
                </a:ext>
                <a:ext uri="{FF2B5EF4-FFF2-40B4-BE49-F238E27FC236}">
                  <a16:creationId xmlns:a16="http://schemas.microsoft.com/office/drawing/2014/main" id="{00000000-0008-0000-0400-00005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76200</xdr:rowOff>
        </xdr:from>
        <xdr:to>
          <xdr:col>2</xdr:col>
          <xdr:colOff>0</xdr:colOff>
          <xdr:row>39</xdr:row>
          <xdr:rowOff>314325</xdr:rowOff>
        </xdr:to>
        <xdr:sp macro="" textlink="">
          <xdr:nvSpPr>
            <xdr:cNvPr id="77910" name="Check Box 86" hidden="1">
              <a:extLst>
                <a:ext uri="{63B3BB69-23CF-44E3-9099-C40C66FF867C}">
                  <a14:compatExt spid="_x0000_s77910"/>
                </a:ext>
                <a:ext uri="{FF2B5EF4-FFF2-40B4-BE49-F238E27FC236}">
                  <a16:creationId xmlns:a16="http://schemas.microsoft.com/office/drawing/2014/main" id="{00000000-0008-0000-0400-00005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266700</xdr:rowOff>
        </xdr:from>
        <xdr:to>
          <xdr:col>2</xdr:col>
          <xdr:colOff>0</xdr:colOff>
          <xdr:row>44</xdr:row>
          <xdr:rowOff>504825</xdr:rowOff>
        </xdr:to>
        <xdr:sp macro="" textlink="">
          <xdr:nvSpPr>
            <xdr:cNvPr id="77911" name="Check Box 87" hidden="1">
              <a:extLst>
                <a:ext uri="{63B3BB69-23CF-44E3-9099-C40C66FF867C}">
                  <a14:compatExt spid="_x0000_s77911"/>
                </a:ext>
                <a:ext uri="{FF2B5EF4-FFF2-40B4-BE49-F238E27FC236}">
                  <a16:creationId xmlns:a16="http://schemas.microsoft.com/office/drawing/2014/main" id="{00000000-0008-0000-0400-00005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1152525</xdr:rowOff>
        </xdr:from>
        <xdr:to>
          <xdr:col>2</xdr:col>
          <xdr:colOff>9525</xdr:colOff>
          <xdr:row>47</xdr:row>
          <xdr:rowOff>0</xdr:rowOff>
        </xdr:to>
        <xdr:sp macro="" textlink="">
          <xdr:nvSpPr>
            <xdr:cNvPr id="77912" name="Check Box 88" hidden="1">
              <a:extLst>
                <a:ext uri="{63B3BB69-23CF-44E3-9099-C40C66FF867C}">
                  <a14:compatExt spid="_x0000_s77912"/>
                </a:ext>
                <a:ext uri="{FF2B5EF4-FFF2-40B4-BE49-F238E27FC236}">
                  <a16:creationId xmlns:a16="http://schemas.microsoft.com/office/drawing/2014/main" id="{00000000-0008-0000-0400-00005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171450</xdr:rowOff>
        </xdr:from>
        <xdr:to>
          <xdr:col>2</xdr:col>
          <xdr:colOff>0</xdr:colOff>
          <xdr:row>48</xdr:row>
          <xdr:rowOff>219075</xdr:rowOff>
        </xdr:to>
        <xdr:sp macro="" textlink="">
          <xdr:nvSpPr>
            <xdr:cNvPr id="77913" name="Check Box 89" hidden="1">
              <a:extLst>
                <a:ext uri="{63B3BB69-23CF-44E3-9099-C40C66FF867C}">
                  <a14:compatExt spid="_x0000_s77913"/>
                </a:ext>
                <a:ext uri="{FF2B5EF4-FFF2-40B4-BE49-F238E27FC236}">
                  <a16:creationId xmlns:a16="http://schemas.microsoft.com/office/drawing/2014/main" id="{00000000-0008-0000-0400-00005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76200</xdr:rowOff>
        </xdr:from>
        <xdr:to>
          <xdr:col>2</xdr:col>
          <xdr:colOff>0</xdr:colOff>
          <xdr:row>50</xdr:row>
          <xdr:rowOff>314325</xdr:rowOff>
        </xdr:to>
        <xdr:sp macro="" textlink="">
          <xdr:nvSpPr>
            <xdr:cNvPr id="77914" name="Check Box 90" hidden="1">
              <a:extLst>
                <a:ext uri="{63B3BB69-23CF-44E3-9099-C40C66FF867C}">
                  <a14:compatExt spid="_x0000_s77914"/>
                </a:ext>
                <a:ext uri="{FF2B5EF4-FFF2-40B4-BE49-F238E27FC236}">
                  <a16:creationId xmlns:a16="http://schemas.microsoft.com/office/drawing/2014/main" id="{00000000-0008-0000-0400-00005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76200</xdr:rowOff>
        </xdr:from>
        <xdr:to>
          <xdr:col>2</xdr:col>
          <xdr:colOff>0</xdr:colOff>
          <xdr:row>52</xdr:row>
          <xdr:rowOff>314325</xdr:rowOff>
        </xdr:to>
        <xdr:sp macro="" textlink="">
          <xdr:nvSpPr>
            <xdr:cNvPr id="77915" name="Check Box 91" hidden="1">
              <a:extLst>
                <a:ext uri="{63B3BB69-23CF-44E3-9099-C40C66FF867C}">
                  <a14:compatExt spid="_x0000_s77915"/>
                </a:ext>
                <a:ext uri="{FF2B5EF4-FFF2-40B4-BE49-F238E27FC236}">
                  <a16:creationId xmlns:a16="http://schemas.microsoft.com/office/drawing/2014/main" id="{00000000-0008-0000-0400-00005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76200</xdr:rowOff>
        </xdr:from>
        <xdr:to>
          <xdr:col>2</xdr:col>
          <xdr:colOff>0</xdr:colOff>
          <xdr:row>54</xdr:row>
          <xdr:rowOff>314325</xdr:rowOff>
        </xdr:to>
        <xdr:sp macro="" textlink="">
          <xdr:nvSpPr>
            <xdr:cNvPr id="77916" name="Check Box 92" hidden="1">
              <a:extLst>
                <a:ext uri="{63B3BB69-23CF-44E3-9099-C40C66FF867C}">
                  <a14:compatExt spid="_x0000_s77916"/>
                </a:ext>
                <a:ext uri="{FF2B5EF4-FFF2-40B4-BE49-F238E27FC236}">
                  <a16:creationId xmlns:a16="http://schemas.microsoft.com/office/drawing/2014/main" id="{00000000-0008-0000-0400-00005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76200</xdr:rowOff>
        </xdr:from>
        <xdr:to>
          <xdr:col>2</xdr:col>
          <xdr:colOff>0</xdr:colOff>
          <xdr:row>56</xdr:row>
          <xdr:rowOff>314325</xdr:rowOff>
        </xdr:to>
        <xdr:sp macro="" textlink="">
          <xdr:nvSpPr>
            <xdr:cNvPr id="77917" name="Check Box 93" hidden="1">
              <a:extLst>
                <a:ext uri="{63B3BB69-23CF-44E3-9099-C40C66FF867C}">
                  <a14:compatExt spid="_x0000_s77917"/>
                </a:ext>
                <a:ext uri="{FF2B5EF4-FFF2-40B4-BE49-F238E27FC236}">
                  <a16:creationId xmlns:a16="http://schemas.microsoft.com/office/drawing/2014/main" id="{00000000-0008-0000-0400-00005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371475</xdr:rowOff>
        </xdr:from>
        <xdr:to>
          <xdr:col>2</xdr:col>
          <xdr:colOff>0</xdr:colOff>
          <xdr:row>59</xdr:row>
          <xdr:rowOff>0</xdr:rowOff>
        </xdr:to>
        <xdr:sp macro="" textlink="">
          <xdr:nvSpPr>
            <xdr:cNvPr id="77919" name="Check Box 95" hidden="1">
              <a:extLst>
                <a:ext uri="{63B3BB69-23CF-44E3-9099-C40C66FF867C}">
                  <a14:compatExt spid="_x0000_s77919"/>
                </a:ext>
                <a:ext uri="{FF2B5EF4-FFF2-40B4-BE49-F238E27FC236}">
                  <a16:creationId xmlns:a16="http://schemas.microsoft.com/office/drawing/2014/main" id="{00000000-0008-0000-0400-00005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257175</xdr:rowOff>
        </xdr:from>
        <xdr:to>
          <xdr:col>2</xdr:col>
          <xdr:colOff>0</xdr:colOff>
          <xdr:row>63</xdr:row>
          <xdr:rowOff>495300</xdr:rowOff>
        </xdr:to>
        <xdr:sp macro="" textlink="">
          <xdr:nvSpPr>
            <xdr:cNvPr id="77920" name="Check Box 96" hidden="1">
              <a:extLst>
                <a:ext uri="{63B3BB69-23CF-44E3-9099-C40C66FF867C}">
                  <a14:compatExt spid="_x0000_s77920"/>
                </a:ext>
                <a:ext uri="{FF2B5EF4-FFF2-40B4-BE49-F238E27FC236}">
                  <a16:creationId xmlns:a16="http://schemas.microsoft.com/office/drawing/2014/main" id="{00000000-0008-0000-0400-00006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76200</xdr:rowOff>
        </xdr:from>
        <xdr:to>
          <xdr:col>2</xdr:col>
          <xdr:colOff>0</xdr:colOff>
          <xdr:row>65</xdr:row>
          <xdr:rowOff>314325</xdr:rowOff>
        </xdr:to>
        <xdr:sp macro="" textlink="">
          <xdr:nvSpPr>
            <xdr:cNvPr id="77921" name="Check Box 97" hidden="1">
              <a:extLst>
                <a:ext uri="{63B3BB69-23CF-44E3-9099-C40C66FF867C}">
                  <a14:compatExt spid="_x0000_s77921"/>
                </a:ext>
                <a:ext uri="{FF2B5EF4-FFF2-40B4-BE49-F238E27FC236}">
                  <a16:creationId xmlns:a16="http://schemas.microsoft.com/office/drawing/2014/main" id="{00000000-0008-0000-0400-00006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171450</xdr:rowOff>
        </xdr:from>
        <xdr:to>
          <xdr:col>2</xdr:col>
          <xdr:colOff>0</xdr:colOff>
          <xdr:row>70</xdr:row>
          <xdr:rowOff>409575</xdr:rowOff>
        </xdr:to>
        <xdr:sp macro="" textlink="">
          <xdr:nvSpPr>
            <xdr:cNvPr id="77923" name="Check Box 99" hidden="1">
              <a:extLst>
                <a:ext uri="{63B3BB69-23CF-44E3-9099-C40C66FF867C}">
                  <a14:compatExt spid="_x0000_s77923"/>
                </a:ext>
                <a:ext uri="{FF2B5EF4-FFF2-40B4-BE49-F238E27FC236}">
                  <a16:creationId xmlns:a16="http://schemas.microsoft.com/office/drawing/2014/main" id="{00000000-0008-0000-0400-00006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57150</xdr:rowOff>
        </xdr:from>
        <xdr:to>
          <xdr:col>2</xdr:col>
          <xdr:colOff>0</xdr:colOff>
          <xdr:row>72</xdr:row>
          <xdr:rowOff>295275</xdr:rowOff>
        </xdr:to>
        <xdr:sp macro="" textlink="">
          <xdr:nvSpPr>
            <xdr:cNvPr id="77924" name="Check Box 100" hidden="1">
              <a:extLst>
                <a:ext uri="{63B3BB69-23CF-44E3-9099-C40C66FF867C}">
                  <a14:compatExt spid="_x0000_s77924"/>
                </a:ext>
                <a:ext uri="{FF2B5EF4-FFF2-40B4-BE49-F238E27FC236}">
                  <a16:creationId xmlns:a16="http://schemas.microsoft.com/office/drawing/2014/main" id="{00000000-0008-0000-0400-00006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1571625</xdr:rowOff>
        </xdr:from>
        <xdr:to>
          <xdr:col>2</xdr:col>
          <xdr:colOff>0</xdr:colOff>
          <xdr:row>75</xdr:row>
          <xdr:rowOff>0</xdr:rowOff>
        </xdr:to>
        <xdr:sp macro="" textlink="">
          <xdr:nvSpPr>
            <xdr:cNvPr id="77925" name="Check Box 101" hidden="1">
              <a:extLst>
                <a:ext uri="{63B3BB69-23CF-44E3-9099-C40C66FF867C}">
                  <a14:compatExt spid="_x0000_s77925"/>
                </a:ext>
                <a:ext uri="{FF2B5EF4-FFF2-40B4-BE49-F238E27FC236}">
                  <a16:creationId xmlns:a16="http://schemas.microsoft.com/office/drawing/2014/main" id="{00000000-0008-0000-0400-00006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180975</xdr:rowOff>
        </xdr:from>
        <xdr:to>
          <xdr:col>2</xdr:col>
          <xdr:colOff>0</xdr:colOff>
          <xdr:row>77</xdr:row>
          <xdr:rowOff>0</xdr:rowOff>
        </xdr:to>
        <xdr:sp macro="" textlink="">
          <xdr:nvSpPr>
            <xdr:cNvPr id="77926" name="Check Box 102" hidden="1">
              <a:extLst>
                <a:ext uri="{63B3BB69-23CF-44E3-9099-C40C66FF867C}">
                  <a14:compatExt spid="_x0000_s77926"/>
                </a:ext>
                <a:ext uri="{FF2B5EF4-FFF2-40B4-BE49-F238E27FC236}">
                  <a16:creationId xmlns:a16="http://schemas.microsoft.com/office/drawing/2014/main" id="{00000000-0008-0000-0400-00006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266700</xdr:rowOff>
        </xdr:from>
        <xdr:to>
          <xdr:col>2</xdr:col>
          <xdr:colOff>0</xdr:colOff>
          <xdr:row>78</xdr:row>
          <xdr:rowOff>504825</xdr:rowOff>
        </xdr:to>
        <xdr:sp macro="" textlink="">
          <xdr:nvSpPr>
            <xdr:cNvPr id="77927" name="Check Box 103" hidden="1">
              <a:extLst>
                <a:ext uri="{63B3BB69-23CF-44E3-9099-C40C66FF867C}">
                  <a14:compatExt spid="_x0000_s77927"/>
                </a:ext>
                <a:ext uri="{FF2B5EF4-FFF2-40B4-BE49-F238E27FC236}">
                  <a16:creationId xmlns:a16="http://schemas.microsoft.com/office/drawing/2014/main" id="{00000000-0008-0000-0400-00006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161925</xdr:rowOff>
        </xdr:from>
        <xdr:to>
          <xdr:col>2</xdr:col>
          <xdr:colOff>0</xdr:colOff>
          <xdr:row>80</xdr:row>
          <xdr:rowOff>400050</xdr:rowOff>
        </xdr:to>
        <xdr:sp macro="" textlink="">
          <xdr:nvSpPr>
            <xdr:cNvPr id="77928" name="Check Box 104" hidden="1">
              <a:extLst>
                <a:ext uri="{63B3BB69-23CF-44E3-9099-C40C66FF867C}">
                  <a14:compatExt spid="_x0000_s77928"/>
                </a:ext>
                <a:ext uri="{FF2B5EF4-FFF2-40B4-BE49-F238E27FC236}">
                  <a16:creationId xmlns:a16="http://schemas.microsoft.com/office/drawing/2014/main" id="{00000000-0008-0000-0400-00006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76200</xdr:rowOff>
        </xdr:from>
        <xdr:to>
          <xdr:col>2</xdr:col>
          <xdr:colOff>0</xdr:colOff>
          <xdr:row>85</xdr:row>
          <xdr:rowOff>314325</xdr:rowOff>
        </xdr:to>
        <xdr:sp macro="" textlink="">
          <xdr:nvSpPr>
            <xdr:cNvPr id="77930" name="Check Box 106" hidden="1">
              <a:extLst>
                <a:ext uri="{63B3BB69-23CF-44E3-9099-C40C66FF867C}">
                  <a14:compatExt spid="_x0000_s77930"/>
                </a:ext>
                <a:ext uri="{FF2B5EF4-FFF2-40B4-BE49-F238E27FC236}">
                  <a16:creationId xmlns:a16="http://schemas.microsoft.com/office/drawing/2014/main" id="{00000000-0008-0000-0400-00006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161925</xdr:rowOff>
        </xdr:from>
        <xdr:to>
          <xdr:col>2</xdr:col>
          <xdr:colOff>0</xdr:colOff>
          <xdr:row>87</xdr:row>
          <xdr:rowOff>400050</xdr:rowOff>
        </xdr:to>
        <xdr:sp macro="" textlink="">
          <xdr:nvSpPr>
            <xdr:cNvPr id="77931" name="Check Box 107" hidden="1">
              <a:extLst>
                <a:ext uri="{63B3BB69-23CF-44E3-9099-C40C66FF867C}">
                  <a14:compatExt spid="_x0000_s77931"/>
                </a:ext>
                <a:ext uri="{FF2B5EF4-FFF2-40B4-BE49-F238E27FC236}">
                  <a16:creationId xmlns:a16="http://schemas.microsoft.com/office/drawing/2014/main" id="{00000000-0008-0000-0400-00006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85725</xdr:rowOff>
        </xdr:from>
        <xdr:to>
          <xdr:col>2</xdr:col>
          <xdr:colOff>0</xdr:colOff>
          <xdr:row>89</xdr:row>
          <xdr:rowOff>323850</xdr:rowOff>
        </xdr:to>
        <xdr:sp macro="" textlink="">
          <xdr:nvSpPr>
            <xdr:cNvPr id="77932" name="Check Box 108" hidden="1">
              <a:extLst>
                <a:ext uri="{63B3BB69-23CF-44E3-9099-C40C66FF867C}">
                  <a14:compatExt spid="_x0000_s77932"/>
                </a:ext>
                <a:ext uri="{FF2B5EF4-FFF2-40B4-BE49-F238E27FC236}">
                  <a16:creationId xmlns:a16="http://schemas.microsoft.com/office/drawing/2014/main" id="{00000000-0008-0000-0400-00006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66675</xdr:rowOff>
        </xdr:from>
        <xdr:to>
          <xdr:col>2</xdr:col>
          <xdr:colOff>0</xdr:colOff>
          <xdr:row>91</xdr:row>
          <xdr:rowOff>304800</xdr:rowOff>
        </xdr:to>
        <xdr:sp macro="" textlink="">
          <xdr:nvSpPr>
            <xdr:cNvPr id="77933" name="Check Box 109" hidden="1">
              <a:extLst>
                <a:ext uri="{63B3BB69-23CF-44E3-9099-C40C66FF867C}">
                  <a14:compatExt spid="_x0000_s77933"/>
                </a:ext>
                <a:ext uri="{FF2B5EF4-FFF2-40B4-BE49-F238E27FC236}">
                  <a16:creationId xmlns:a16="http://schemas.microsoft.com/office/drawing/2014/main" id="{00000000-0008-0000-0400-00006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266700</xdr:rowOff>
        </xdr:from>
        <xdr:to>
          <xdr:col>2</xdr:col>
          <xdr:colOff>0</xdr:colOff>
          <xdr:row>93</xdr:row>
          <xdr:rowOff>504825</xdr:rowOff>
        </xdr:to>
        <xdr:sp macro="" textlink="">
          <xdr:nvSpPr>
            <xdr:cNvPr id="77934" name="Check Box 110" hidden="1">
              <a:extLst>
                <a:ext uri="{63B3BB69-23CF-44E3-9099-C40C66FF867C}">
                  <a14:compatExt spid="_x0000_s77934"/>
                </a:ext>
                <a:ext uri="{FF2B5EF4-FFF2-40B4-BE49-F238E27FC236}">
                  <a16:creationId xmlns:a16="http://schemas.microsoft.com/office/drawing/2014/main" id="{00000000-0008-0000-0400-00006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161925</xdr:rowOff>
        </xdr:from>
        <xdr:to>
          <xdr:col>2</xdr:col>
          <xdr:colOff>0</xdr:colOff>
          <xdr:row>95</xdr:row>
          <xdr:rowOff>400050</xdr:rowOff>
        </xdr:to>
        <xdr:sp macro="" textlink="">
          <xdr:nvSpPr>
            <xdr:cNvPr id="77935" name="Check Box 111" hidden="1">
              <a:extLst>
                <a:ext uri="{63B3BB69-23CF-44E3-9099-C40C66FF867C}">
                  <a14:compatExt spid="_x0000_s77935"/>
                </a:ext>
                <a:ext uri="{FF2B5EF4-FFF2-40B4-BE49-F238E27FC236}">
                  <a16:creationId xmlns:a16="http://schemas.microsoft.com/office/drawing/2014/main" id="{00000000-0008-0000-0400-00006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276225</xdr:rowOff>
        </xdr:from>
        <xdr:to>
          <xdr:col>2</xdr:col>
          <xdr:colOff>0</xdr:colOff>
          <xdr:row>101</xdr:row>
          <xdr:rowOff>0</xdr:rowOff>
        </xdr:to>
        <xdr:sp macro="" textlink="">
          <xdr:nvSpPr>
            <xdr:cNvPr id="77936" name="Check Box 112" hidden="1">
              <a:extLst>
                <a:ext uri="{63B3BB69-23CF-44E3-9099-C40C66FF867C}">
                  <a14:compatExt spid="_x0000_s77936"/>
                </a:ext>
                <a:ext uri="{FF2B5EF4-FFF2-40B4-BE49-F238E27FC236}">
                  <a16:creationId xmlns:a16="http://schemas.microsoft.com/office/drawing/2014/main" id="{00000000-0008-0000-0400-00007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190500</xdr:rowOff>
        </xdr:from>
        <xdr:to>
          <xdr:col>2</xdr:col>
          <xdr:colOff>0</xdr:colOff>
          <xdr:row>103</xdr:row>
          <xdr:rowOff>0</xdr:rowOff>
        </xdr:to>
        <xdr:sp macro="" textlink="">
          <xdr:nvSpPr>
            <xdr:cNvPr id="77937" name="Check Box 113" hidden="1">
              <a:extLst>
                <a:ext uri="{63B3BB69-23CF-44E3-9099-C40C66FF867C}">
                  <a14:compatExt spid="_x0000_s77937"/>
                </a:ext>
                <a:ext uri="{FF2B5EF4-FFF2-40B4-BE49-F238E27FC236}">
                  <a16:creationId xmlns:a16="http://schemas.microsoft.com/office/drawing/2014/main" id="{00000000-0008-0000-0400-00007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1114425</xdr:rowOff>
        </xdr:from>
        <xdr:to>
          <xdr:col>2</xdr:col>
          <xdr:colOff>0</xdr:colOff>
          <xdr:row>105</xdr:row>
          <xdr:rowOff>0</xdr:rowOff>
        </xdr:to>
        <xdr:sp macro="" textlink="">
          <xdr:nvSpPr>
            <xdr:cNvPr id="77938" name="Check Box 114" hidden="1">
              <a:extLst>
                <a:ext uri="{63B3BB69-23CF-44E3-9099-C40C66FF867C}">
                  <a14:compatExt spid="_x0000_s77938"/>
                </a:ext>
                <a:ext uri="{FF2B5EF4-FFF2-40B4-BE49-F238E27FC236}">
                  <a16:creationId xmlns:a16="http://schemas.microsoft.com/office/drawing/2014/main" id="{00000000-0008-0000-0400-00007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76200</xdr:rowOff>
        </xdr:from>
        <xdr:to>
          <xdr:col>2</xdr:col>
          <xdr:colOff>0</xdr:colOff>
          <xdr:row>106</xdr:row>
          <xdr:rowOff>314325</xdr:rowOff>
        </xdr:to>
        <xdr:sp macro="" textlink="">
          <xdr:nvSpPr>
            <xdr:cNvPr id="77939" name="Check Box 115" hidden="1">
              <a:extLst>
                <a:ext uri="{63B3BB69-23CF-44E3-9099-C40C66FF867C}">
                  <a14:compatExt spid="_x0000_s77939"/>
                </a:ext>
                <a:ext uri="{FF2B5EF4-FFF2-40B4-BE49-F238E27FC236}">
                  <a16:creationId xmlns:a16="http://schemas.microsoft.com/office/drawing/2014/main" id="{00000000-0008-0000-0400-00007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85725</xdr:rowOff>
        </xdr:from>
        <xdr:to>
          <xdr:col>2</xdr:col>
          <xdr:colOff>0</xdr:colOff>
          <xdr:row>108</xdr:row>
          <xdr:rowOff>323850</xdr:rowOff>
        </xdr:to>
        <xdr:sp macro="" textlink="">
          <xdr:nvSpPr>
            <xdr:cNvPr id="77940" name="Check Box 116" hidden="1">
              <a:extLst>
                <a:ext uri="{63B3BB69-23CF-44E3-9099-C40C66FF867C}">
                  <a14:compatExt spid="_x0000_s77940"/>
                </a:ext>
                <a:ext uri="{FF2B5EF4-FFF2-40B4-BE49-F238E27FC236}">
                  <a16:creationId xmlns:a16="http://schemas.microsoft.com/office/drawing/2014/main" id="{00000000-0008-0000-0400-00007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180975</xdr:rowOff>
        </xdr:from>
        <xdr:to>
          <xdr:col>2</xdr:col>
          <xdr:colOff>0</xdr:colOff>
          <xdr:row>111</xdr:row>
          <xdr:rowOff>0</xdr:rowOff>
        </xdr:to>
        <xdr:sp macro="" textlink="">
          <xdr:nvSpPr>
            <xdr:cNvPr id="77941" name="Check Box 117" hidden="1">
              <a:extLst>
                <a:ext uri="{63B3BB69-23CF-44E3-9099-C40C66FF867C}">
                  <a14:compatExt spid="_x0000_s77941"/>
                </a:ext>
                <a:ext uri="{FF2B5EF4-FFF2-40B4-BE49-F238E27FC236}">
                  <a16:creationId xmlns:a16="http://schemas.microsoft.com/office/drawing/2014/main" id="{00000000-0008-0000-0400-00007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314325</xdr:rowOff>
        </xdr:from>
        <xdr:to>
          <xdr:col>2</xdr:col>
          <xdr:colOff>0</xdr:colOff>
          <xdr:row>115</xdr:row>
          <xdr:rowOff>552450</xdr:rowOff>
        </xdr:to>
        <xdr:sp macro="" textlink="">
          <xdr:nvSpPr>
            <xdr:cNvPr id="77942" name="Check Box 118" hidden="1">
              <a:extLst>
                <a:ext uri="{63B3BB69-23CF-44E3-9099-C40C66FF867C}">
                  <a14:compatExt spid="_x0000_s77942"/>
                </a:ext>
                <a:ext uri="{FF2B5EF4-FFF2-40B4-BE49-F238E27FC236}">
                  <a16:creationId xmlns:a16="http://schemas.microsoft.com/office/drawing/2014/main" id="{00000000-0008-0000-0400-00007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190500</xdr:rowOff>
        </xdr:from>
        <xdr:to>
          <xdr:col>2</xdr:col>
          <xdr:colOff>0</xdr:colOff>
          <xdr:row>118</xdr:row>
          <xdr:rowOff>9525</xdr:rowOff>
        </xdr:to>
        <xdr:sp macro="" textlink="">
          <xdr:nvSpPr>
            <xdr:cNvPr id="77943" name="Check Box 119" hidden="1">
              <a:extLst>
                <a:ext uri="{63B3BB69-23CF-44E3-9099-C40C66FF867C}">
                  <a14:compatExt spid="_x0000_s77943"/>
                </a:ext>
                <a:ext uri="{FF2B5EF4-FFF2-40B4-BE49-F238E27FC236}">
                  <a16:creationId xmlns:a16="http://schemas.microsoft.com/office/drawing/2014/main" id="{00000000-0008-0000-0400-00007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76200</xdr:rowOff>
        </xdr:from>
        <xdr:to>
          <xdr:col>2</xdr:col>
          <xdr:colOff>0</xdr:colOff>
          <xdr:row>119</xdr:row>
          <xdr:rowOff>314325</xdr:rowOff>
        </xdr:to>
        <xdr:sp macro="" textlink="">
          <xdr:nvSpPr>
            <xdr:cNvPr id="77944" name="Check Box 120" hidden="1">
              <a:extLst>
                <a:ext uri="{63B3BB69-23CF-44E3-9099-C40C66FF867C}">
                  <a14:compatExt spid="_x0000_s77944"/>
                </a:ext>
                <a:ext uri="{FF2B5EF4-FFF2-40B4-BE49-F238E27FC236}">
                  <a16:creationId xmlns:a16="http://schemas.microsoft.com/office/drawing/2014/main" id="{00000000-0008-0000-0400-00007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180975</xdr:rowOff>
        </xdr:from>
        <xdr:to>
          <xdr:col>2</xdr:col>
          <xdr:colOff>0</xdr:colOff>
          <xdr:row>122</xdr:row>
          <xdr:rowOff>0</xdr:rowOff>
        </xdr:to>
        <xdr:sp macro="" textlink="">
          <xdr:nvSpPr>
            <xdr:cNvPr id="77945" name="Check Box 121" hidden="1">
              <a:extLst>
                <a:ext uri="{63B3BB69-23CF-44E3-9099-C40C66FF867C}">
                  <a14:compatExt spid="_x0000_s77945"/>
                </a:ext>
                <a:ext uri="{FF2B5EF4-FFF2-40B4-BE49-F238E27FC236}">
                  <a16:creationId xmlns:a16="http://schemas.microsoft.com/office/drawing/2014/main" id="{00000000-0008-0000-0400-00007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66675</xdr:rowOff>
        </xdr:from>
        <xdr:to>
          <xdr:col>2</xdr:col>
          <xdr:colOff>0</xdr:colOff>
          <xdr:row>123</xdr:row>
          <xdr:rowOff>304800</xdr:rowOff>
        </xdr:to>
        <xdr:sp macro="" textlink="">
          <xdr:nvSpPr>
            <xdr:cNvPr id="77946" name="Check Box 122" hidden="1">
              <a:extLst>
                <a:ext uri="{63B3BB69-23CF-44E3-9099-C40C66FF867C}">
                  <a14:compatExt spid="_x0000_s77946"/>
                </a:ext>
                <a:ext uri="{FF2B5EF4-FFF2-40B4-BE49-F238E27FC236}">
                  <a16:creationId xmlns:a16="http://schemas.microsoft.com/office/drawing/2014/main" id="{00000000-0008-0000-0400-00007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180975</xdr:rowOff>
        </xdr:from>
        <xdr:to>
          <xdr:col>2</xdr:col>
          <xdr:colOff>0</xdr:colOff>
          <xdr:row>126</xdr:row>
          <xdr:rowOff>0</xdr:rowOff>
        </xdr:to>
        <xdr:sp macro="" textlink="">
          <xdr:nvSpPr>
            <xdr:cNvPr id="77947" name="Check Box 123" hidden="1">
              <a:extLst>
                <a:ext uri="{63B3BB69-23CF-44E3-9099-C40C66FF867C}">
                  <a14:compatExt spid="_x0000_s77947"/>
                </a:ext>
                <a:ext uri="{FF2B5EF4-FFF2-40B4-BE49-F238E27FC236}">
                  <a16:creationId xmlns:a16="http://schemas.microsoft.com/office/drawing/2014/main" id="{00000000-0008-0000-0400-00007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76200</xdr:rowOff>
        </xdr:from>
        <xdr:to>
          <xdr:col>2</xdr:col>
          <xdr:colOff>0</xdr:colOff>
          <xdr:row>150</xdr:row>
          <xdr:rowOff>314325</xdr:rowOff>
        </xdr:to>
        <xdr:sp macro="" textlink="">
          <xdr:nvSpPr>
            <xdr:cNvPr id="77948" name="Check Box 124" hidden="1">
              <a:extLst>
                <a:ext uri="{63B3BB69-23CF-44E3-9099-C40C66FF867C}">
                  <a14:compatExt spid="_x0000_s77948"/>
                </a:ext>
                <a:ext uri="{FF2B5EF4-FFF2-40B4-BE49-F238E27FC236}">
                  <a16:creationId xmlns:a16="http://schemas.microsoft.com/office/drawing/2014/main" id="{00000000-0008-0000-0400-00007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161925</xdr:rowOff>
        </xdr:from>
        <xdr:to>
          <xdr:col>2</xdr:col>
          <xdr:colOff>0</xdr:colOff>
          <xdr:row>152</xdr:row>
          <xdr:rowOff>400050</xdr:rowOff>
        </xdr:to>
        <xdr:sp macro="" textlink="">
          <xdr:nvSpPr>
            <xdr:cNvPr id="77949" name="Check Box 125" hidden="1">
              <a:extLst>
                <a:ext uri="{63B3BB69-23CF-44E3-9099-C40C66FF867C}">
                  <a14:compatExt spid="_x0000_s77949"/>
                </a:ext>
                <a:ext uri="{FF2B5EF4-FFF2-40B4-BE49-F238E27FC236}">
                  <a16:creationId xmlns:a16="http://schemas.microsoft.com/office/drawing/2014/main" id="{00000000-0008-0000-0400-00007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1114425</xdr:rowOff>
        </xdr:from>
        <xdr:to>
          <xdr:col>2</xdr:col>
          <xdr:colOff>0</xdr:colOff>
          <xdr:row>155</xdr:row>
          <xdr:rowOff>9525</xdr:rowOff>
        </xdr:to>
        <xdr:sp macro="" textlink="">
          <xdr:nvSpPr>
            <xdr:cNvPr id="77950" name="Check Box 126" hidden="1">
              <a:extLst>
                <a:ext uri="{63B3BB69-23CF-44E3-9099-C40C66FF867C}">
                  <a14:compatExt spid="_x0000_s77950"/>
                </a:ext>
                <a:ext uri="{FF2B5EF4-FFF2-40B4-BE49-F238E27FC236}">
                  <a16:creationId xmlns:a16="http://schemas.microsoft.com/office/drawing/2014/main" id="{00000000-0008-0000-0400-00007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1" name="Check Box 127" hidden="1">
              <a:extLst>
                <a:ext uri="{63B3BB69-23CF-44E3-9099-C40C66FF867C}">
                  <a14:compatExt spid="_x0000_s77951"/>
                </a:ext>
                <a:ext uri="{FF2B5EF4-FFF2-40B4-BE49-F238E27FC236}">
                  <a16:creationId xmlns:a16="http://schemas.microsoft.com/office/drawing/2014/main" id="{00000000-0008-0000-0400-00007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2" name="Check Box 128" hidden="1">
              <a:extLst>
                <a:ext uri="{63B3BB69-23CF-44E3-9099-C40C66FF867C}">
                  <a14:compatExt spid="_x0000_s77952"/>
                </a:ext>
                <a:ext uri="{FF2B5EF4-FFF2-40B4-BE49-F238E27FC236}">
                  <a16:creationId xmlns:a16="http://schemas.microsoft.com/office/drawing/2014/main" id="{00000000-0008-0000-0400-00008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3" name="Check Box 129" hidden="1">
              <a:extLst>
                <a:ext uri="{63B3BB69-23CF-44E3-9099-C40C66FF867C}">
                  <a14:compatExt spid="_x0000_s77953"/>
                </a:ext>
                <a:ext uri="{FF2B5EF4-FFF2-40B4-BE49-F238E27FC236}">
                  <a16:creationId xmlns:a16="http://schemas.microsoft.com/office/drawing/2014/main" id="{00000000-0008-0000-0400-00008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66675</xdr:rowOff>
        </xdr:from>
        <xdr:to>
          <xdr:col>2</xdr:col>
          <xdr:colOff>0</xdr:colOff>
          <xdr:row>143</xdr:row>
          <xdr:rowOff>304800</xdr:rowOff>
        </xdr:to>
        <xdr:sp macro="" textlink="">
          <xdr:nvSpPr>
            <xdr:cNvPr id="77954" name="Check Box 130" hidden="1">
              <a:extLst>
                <a:ext uri="{63B3BB69-23CF-44E3-9099-C40C66FF867C}">
                  <a14:compatExt spid="_x0000_s77954"/>
                </a:ext>
                <a:ext uri="{FF2B5EF4-FFF2-40B4-BE49-F238E27FC236}">
                  <a16:creationId xmlns:a16="http://schemas.microsoft.com/office/drawing/2014/main" id="{00000000-0008-0000-0400-00008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9525</xdr:rowOff>
        </xdr:to>
        <xdr:sp macro="" textlink="">
          <xdr:nvSpPr>
            <xdr:cNvPr id="77955" name="Check Box 131" hidden="1">
              <a:extLst>
                <a:ext uri="{63B3BB69-23CF-44E3-9099-C40C66FF867C}">
                  <a14:compatExt spid="_x0000_s77955"/>
                </a:ext>
                <a:ext uri="{FF2B5EF4-FFF2-40B4-BE49-F238E27FC236}">
                  <a16:creationId xmlns:a16="http://schemas.microsoft.com/office/drawing/2014/main" id="{00000000-0008-0000-0400-00008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161925</xdr:rowOff>
        </xdr:from>
        <xdr:to>
          <xdr:col>2</xdr:col>
          <xdr:colOff>0</xdr:colOff>
          <xdr:row>135</xdr:row>
          <xdr:rowOff>400050</xdr:rowOff>
        </xdr:to>
        <xdr:sp macro="" textlink="">
          <xdr:nvSpPr>
            <xdr:cNvPr id="77956" name="Check Box 132" hidden="1">
              <a:extLst>
                <a:ext uri="{63B3BB69-23CF-44E3-9099-C40C66FF867C}">
                  <a14:compatExt spid="_x0000_s77956"/>
                </a:ext>
                <a:ext uri="{FF2B5EF4-FFF2-40B4-BE49-F238E27FC236}">
                  <a16:creationId xmlns:a16="http://schemas.microsoft.com/office/drawing/2014/main" id="{00000000-0008-0000-0400-00008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180975</xdr:rowOff>
        </xdr:from>
        <xdr:to>
          <xdr:col>2</xdr:col>
          <xdr:colOff>0</xdr:colOff>
          <xdr:row>134</xdr:row>
          <xdr:rowOff>0</xdr:rowOff>
        </xdr:to>
        <xdr:sp macro="" textlink="">
          <xdr:nvSpPr>
            <xdr:cNvPr id="77957" name="Check Box 133" hidden="1">
              <a:extLst>
                <a:ext uri="{63B3BB69-23CF-44E3-9099-C40C66FF867C}">
                  <a14:compatExt spid="_x0000_s77957"/>
                </a:ext>
                <a:ext uri="{FF2B5EF4-FFF2-40B4-BE49-F238E27FC236}">
                  <a16:creationId xmlns:a16="http://schemas.microsoft.com/office/drawing/2014/main" id="{00000000-0008-0000-0400-00008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180975</xdr:rowOff>
        </xdr:from>
        <xdr:to>
          <xdr:col>2</xdr:col>
          <xdr:colOff>0</xdr:colOff>
          <xdr:row>132</xdr:row>
          <xdr:rowOff>0</xdr:rowOff>
        </xdr:to>
        <xdr:sp macro="" textlink="">
          <xdr:nvSpPr>
            <xdr:cNvPr id="77958" name="Check Box 134" hidden="1">
              <a:extLst>
                <a:ext uri="{63B3BB69-23CF-44E3-9099-C40C66FF867C}">
                  <a14:compatExt spid="_x0000_s77958"/>
                </a:ext>
                <a:ext uri="{FF2B5EF4-FFF2-40B4-BE49-F238E27FC236}">
                  <a16:creationId xmlns:a16="http://schemas.microsoft.com/office/drawing/2014/main" id="{00000000-0008-0000-0400-00008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57150</xdr:rowOff>
        </xdr:from>
        <xdr:to>
          <xdr:col>2</xdr:col>
          <xdr:colOff>0</xdr:colOff>
          <xdr:row>129</xdr:row>
          <xdr:rowOff>295275</xdr:rowOff>
        </xdr:to>
        <xdr:sp macro="" textlink="">
          <xdr:nvSpPr>
            <xdr:cNvPr id="77959" name="Check Box 135" hidden="1">
              <a:extLst>
                <a:ext uri="{63B3BB69-23CF-44E3-9099-C40C66FF867C}">
                  <a14:compatExt spid="_x0000_s77959"/>
                </a:ext>
                <a:ext uri="{FF2B5EF4-FFF2-40B4-BE49-F238E27FC236}">
                  <a16:creationId xmlns:a16="http://schemas.microsoft.com/office/drawing/2014/main" id="{00000000-0008-0000-0400-00008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171450</xdr:rowOff>
        </xdr:from>
        <xdr:to>
          <xdr:col>2</xdr:col>
          <xdr:colOff>0</xdr:colOff>
          <xdr:row>127</xdr:row>
          <xdr:rowOff>409575</xdr:rowOff>
        </xdr:to>
        <xdr:sp macro="" textlink="">
          <xdr:nvSpPr>
            <xdr:cNvPr id="77960" name="Check Box 136" hidden="1">
              <a:extLst>
                <a:ext uri="{63B3BB69-23CF-44E3-9099-C40C66FF867C}">
                  <a14:compatExt spid="_x0000_s77960"/>
                </a:ext>
                <a:ext uri="{FF2B5EF4-FFF2-40B4-BE49-F238E27FC236}">
                  <a16:creationId xmlns:a16="http://schemas.microsoft.com/office/drawing/2014/main" id="{00000000-0008-0000-0400-00008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66675</xdr:rowOff>
        </xdr:from>
        <xdr:to>
          <xdr:col>2</xdr:col>
          <xdr:colOff>0</xdr:colOff>
          <xdr:row>145</xdr:row>
          <xdr:rowOff>304800</xdr:rowOff>
        </xdr:to>
        <xdr:sp macro="" textlink="">
          <xdr:nvSpPr>
            <xdr:cNvPr id="77961" name="Check Box 137" hidden="1">
              <a:extLst>
                <a:ext uri="{63B3BB69-23CF-44E3-9099-C40C66FF867C}">
                  <a14:compatExt spid="_x0000_s77961"/>
                </a:ext>
                <a:ext uri="{FF2B5EF4-FFF2-40B4-BE49-F238E27FC236}">
                  <a16:creationId xmlns:a16="http://schemas.microsoft.com/office/drawing/2014/main" id="{00000000-0008-0000-0400-00008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161925</xdr:rowOff>
        </xdr:from>
        <xdr:to>
          <xdr:col>2</xdr:col>
          <xdr:colOff>0</xdr:colOff>
          <xdr:row>139</xdr:row>
          <xdr:rowOff>400050</xdr:rowOff>
        </xdr:to>
        <xdr:sp macro="" textlink="">
          <xdr:nvSpPr>
            <xdr:cNvPr id="77962" name="Check Box 138" hidden="1">
              <a:extLst>
                <a:ext uri="{63B3BB69-23CF-44E3-9099-C40C66FF867C}">
                  <a14:compatExt spid="_x0000_s77962"/>
                </a:ext>
                <a:ext uri="{FF2B5EF4-FFF2-40B4-BE49-F238E27FC236}">
                  <a16:creationId xmlns:a16="http://schemas.microsoft.com/office/drawing/2014/main" id="{00000000-0008-0000-0400-00008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136</xdr:row>
          <xdr:rowOff>180975</xdr:rowOff>
        </xdr:from>
        <xdr:to>
          <xdr:col>2</xdr:col>
          <xdr:colOff>9525</xdr:colOff>
          <xdr:row>138</xdr:row>
          <xdr:rowOff>0</xdr:rowOff>
        </xdr:to>
        <xdr:sp macro="" textlink="">
          <xdr:nvSpPr>
            <xdr:cNvPr id="77963" name="Check Box 139" hidden="1">
              <a:extLst>
                <a:ext uri="{63B3BB69-23CF-44E3-9099-C40C66FF867C}">
                  <a14:compatExt spid="_x0000_s77963"/>
                </a:ext>
                <a:ext uri="{FF2B5EF4-FFF2-40B4-BE49-F238E27FC236}">
                  <a16:creationId xmlns:a16="http://schemas.microsoft.com/office/drawing/2014/main" id="{00000000-0008-0000-0400-00008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95250</xdr:rowOff>
        </xdr:from>
        <xdr:to>
          <xdr:col>2</xdr:col>
          <xdr:colOff>0</xdr:colOff>
          <xdr:row>20</xdr:row>
          <xdr:rowOff>304800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95250</xdr:rowOff>
        </xdr:from>
        <xdr:to>
          <xdr:col>2</xdr:col>
          <xdr:colOff>0</xdr:colOff>
          <xdr:row>69</xdr:row>
          <xdr:rowOff>304800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276225</xdr:rowOff>
        </xdr:from>
        <xdr:to>
          <xdr:col>2</xdr:col>
          <xdr:colOff>0</xdr:colOff>
          <xdr:row>41</xdr:row>
          <xdr:rowOff>504825</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9525</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64</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0</xdr:colOff>
          <xdr:row>65</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9525</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82</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9525</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Honorarberechnung'!J111</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364"/>
    <tableColumn id="3" xr3:uid="{00000000-0010-0000-0100-000003000000}" name="Index" dataDxfId="363"/>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362" headerRowBorderDxfId="361" tableBorderDxfId="360">
  <autoFilter ref="B55:F250" xr:uid="{00000000-0009-0000-0100-000006000000}"/>
  <tableColumns count="5">
    <tableColumn id="1" xr3:uid="{00000000-0010-0000-0200-000001000000}" name="Bezeichnung Besond Lstg" dataDxfId="359">
      <calculatedColumnFormula>IF(AND(OR(Projektgrundlagen!$I$24,Projektgrundlagen!$I$25),'D Besondere Leistung'!M12=TRUE),'D Besondere Leistung'!C12&amp;" "&amp;'D Besondere Leistung'!F12&amp;" "&amp;'D Besondere Leistung'!F13,"")</calculatedColumnFormula>
    </tableColumn>
    <tableColumn id="3" xr3:uid="{00000000-0010-0000-0200-000003000000}" name="Menge" dataDxfId="358">
      <calculatedColumnFormula>IF(AND(OR(Projektgrundlagen!$I$24,Projektgrundlagen!$I$25),'D Besondere Leistung'!M12=TRUE),'D Besondere Leistung'!H12,"")</calculatedColumnFormula>
    </tableColumn>
    <tableColumn id="5" xr3:uid="{00000000-0010-0000-0200-000005000000}" name="Einheit" dataDxfId="357">
      <calculatedColumnFormula>IF(AND(OR(Projektgrundlagen!$I$24,Projektgrundlagen!$I$25),'D Besondere Leistung'!M12=TRUE),'D Besondere Leistung'!I12,"")</calculatedColumnFormula>
    </tableColumn>
    <tableColumn id="4" xr3:uid="{00000000-0010-0000-0200-000004000000}" name="EP-Preis" dataDxfId="356">
      <calculatedColumnFormula>IF(AND(OR(Projektgrundlagen!$I$24,Projektgrundlagen!$I$25),'D Besondere Leistung'!M12=TRUE),'D Besondere Leistung'!J12,"")</calculatedColumnFormula>
    </tableColumn>
    <tableColumn id="2" xr3:uid="{00000000-0010-0000-0200-000002000000}" name="Netto-GP-Preis" dataDxfId="355">
      <calculatedColumnFormula>IF(AND(OR(Projektgrundlagen!$I$24,Projektgrundlagen!$I$25),'D Besondere Leistung'!M12=TRUE),'D Besondere Leistung'!K12,"")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ctrlProp" Target="../ctrlProps/ctrlProp43.x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vmlDrawing" Target="../drawings/vmlDrawing6.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6.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7.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7.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7.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showRuler="0" topLeftCell="A22" zoomScaleNormal="100" zoomScaleSheetLayoutView="110" workbookViewId="0">
      <selection activeCell="G9" sqref="G9"/>
    </sheetView>
  </sheetViews>
  <sheetFormatPr baseColWidth="10" defaultColWidth="0" defaultRowHeight="16.5" zeroHeight="1"/>
  <cols>
    <col min="1" max="1" width="5.7109375" style="295" customWidth="1"/>
    <col min="2" max="2" width="5.7109375" style="1" customWidth="1"/>
    <col min="3" max="3" width="3.28515625" style="1" customWidth="1"/>
    <col min="4" max="4" width="5.7109375" style="1" customWidth="1"/>
    <col min="5" max="5" width="48" style="1" customWidth="1"/>
    <col min="6" max="6" width="19" style="1" customWidth="1"/>
    <col min="7" max="7" width="22.28515625" style="1" customWidth="1"/>
    <col min="8" max="8" width="2.7109375" style="1" customWidth="1"/>
    <col min="9" max="9" width="16" style="73" hidden="1" customWidth="1"/>
    <col min="10" max="16384" width="11.28515625" style="1" hidden="1"/>
  </cols>
  <sheetData>
    <row r="1" spans="1:15"/>
    <row r="2" spans="1:15" ht="16.5" customHeight="1">
      <c r="B2" s="798" t="s">
        <v>618</v>
      </c>
      <c r="C2" s="799"/>
      <c r="D2" s="799"/>
      <c r="E2" s="799"/>
      <c r="F2" s="799"/>
      <c r="G2" s="799"/>
      <c r="H2" s="805" t="s">
        <v>166</v>
      </c>
      <c r="I2" s="492" t="s">
        <v>34</v>
      </c>
      <c r="K2" s="178"/>
      <c r="L2" s="150" t="s">
        <v>101</v>
      </c>
      <c r="O2" s="143"/>
    </row>
    <row r="3" spans="1:15" ht="16.5" customHeight="1">
      <c r="B3" s="800" t="s">
        <v>219</v>
      </c>
      <c r="C3" s="801"/>
      <c r="D3" s="801"/>
      <c r="E3" s="801"/>
      <c r="F3" s="801"/>
      <c r="G3" s="801"/>
      <c r="H3" s="806"/>
      <c r="I3" s="144"/>
      <c r="K3" s="131"/>
      <c r="L3" s="1" t="str">
        <f ca="1">MID(CELL("dateiname",A2),FIND("]",CELL("dateiname",A2))+1,255)</f>
        <v>Projektgrundlagen</v>
      </c>
      <c r="O3" s="143"/>
    </row>
    <row r="4" spans="1:15" ht="7.5" customHeight="1">
      <c r="B4" s="274"/>
      <c r="C4" s="274"/>
      <c r="D4" s="274"/>
      <c r="E4" s="274"/>
      <c r="F4" s="672"/>
      <c r="G4" s="673"/>
      <c r="H4" s="806"/>
      <c r="I4" s="144"/>
      <c r="K4" s="131"/>
    </row>
    <row r="5" spans="1:15">
      <c r="A5" s="597" t="str">
        <f>IF(OR(E5="",G5=""),"è","")</f>
        <v/>
      </c>
      <c r="B5" s="809" t="s">
        <v>164</v>
      </c>
      <c r="C5" s="810"/>
      <c r="D5" s="810"/>
      <c r="E5" s="674" t="s">
        <v>114</v>
      </c>
      <c r="F5" s="262" t="s">
        <v>163</v>
      </c>
      <c r="G5" s="674">
        <v>2</v>
      </c>
      <c r="H5" s="806"/>
      <c r="I5" s="144"/>
    </row>
    <row r="6" spans="1:15">
      <c r="A6" s="597" t="str">
        <f>IF(E6="","è","")</f>
        <v/>
      </c>
      <c r="B6" s="811" t="s">
        <v>418</v>
      </c>
      <c r="C6" s="812"/>
      <c r="D6" s="812"/>
      <c r="E6" s="782" t="s">
        <v>419</v>
      </c>
      <c r="F6" s="782"/>
      <c r="G6" s="782"/>
      <c r="H6" s="806"/>
      <c r="K6" s="131"/>
    </row>
    <row r="7" spans="1:15">
      <c r="B7" s="811" t="s">
        <v>162</v>
      </c>
      <c r="C7" s="812"/>
      <c r="D7" s="812"/>
      <c r="E7" s="796" t="s">
        <v>420</v>
      </c>
      <c r="F7" s="796"/>
      <c r="G7" s="796"/>
      <c r="H7" s="806"/>
    </row>
    <row r="8" spans="1:15">
      <c r="B8" s="785" t="s">
        <v>75</v>
      </c>
      <c r="C8" s="786"/>
      <c r="D8" s="786"/>
      <c r="E8" s="797"/>
      <c r="F8" s="797"/>
      <c r="G8" s="797"/>
      <c r="H8" s="807"/>
    </row>
    <row r="9" spans="1:15">
      <c r="G9" s="232"/>
    </row>
    <row r="10" spans="1:15" s="20" customFormat="1" ht="26.25" customHeight="1">
      <c r="A10" s="297"/>
      <c r="B10" s="302"/>
      <c r="C10" s="310" t="s">
        <v>165</v>
      </c>
      <c r="D10" s="311"/>
      <c r="E10" s="311"/>
      <c r="F10" s="312"/>
      <c r="G10" s="303"/>
      <c r="I10" s="493"/>
    </row>
    <row r="11" spans="1:15" ht="7.5" customHeight="1">
      <c r="B11" s="261"/>
      <c r="C11" s="261"/>
      <c r="D11" s="255"/>
      <c r="E11" s="255"/>
      <c r="F11" s="255"/>
      <c r="G11" s="255"/>
      <c r="H11" s="253"/>
      <c r="I11" s="494"/>
    </row>
    <row r="12" spans="1:15">
      <c r="A12" s="598"/>
      <c r="B12" s="675">
        <v>1</v>
      </c>
      <c r="C12" s="778" t="s">
        <v>92</v>
      </c>
      <c r="D12" s="779"/>
      <c r="E12" s="779"/>
      <c r="F12" s="7"/>
      <c r="G12" s="24"/>
    </row>
    <row r="13" spans="1:15">
      <c r="A13" s="597" t="str">
        <f>IF(COUNTIF($I$13:$I$14,TRUE)&lt;&gt;1,"è","")</f>
        <v/>
      </c>
      <c r="B13" s="676" t="s">
        <v>97</v>
      </c>
      <c r="C13" s="214"/>
      <c r="D13" s="780" t="s">
        <v>414</v>
      </c>
      <c r="E13" s="781"/>
      <c r="F13" s="215"/>
      <c r="G13" s="216"/>
      <c r="I13" s="73" t="b">
        <v>1</v>
      </c>
      <c r="J13" s="592"/>
    </row>
    <row r="14" spans="1:15">
      <c r="A14" s="597" t="str">
        <f>IF(COUNTIF($I$13:$I$14,TRUE)&lt;&gt;1,"è","")</f>
        <v/>
      </c>
      <c r="B14" s="677" t="s">
        <v>98</v>
      </c>
      <c r="C14" s="214"/>
      <c r="D14" s="783" t="s">
        <v>277</v>
      </c>
      <c r="E14" s="784"/>
      <c r="F14" s="8"/>
      <c r="G14" s="25"/>
      <c r="I14" s="73" t="b">
        <v>0</v>
      </c>
    </row>
    <row r="15" spans="1:15">
      <c r="A15" s="599"/>
      <c r="B15" s="675">
        <v>2</v>
      </c>
      <c r="C15" s="778" t="s">
        <v>93</v>
      </c>
      <c r="D15" s="779"/>
      <c r="E15" s="779"/>
      <c r="F15" s="7"/>
      <c r="G15" s="24"/>
    </row>
    <row r="16" spans="1:15">
      <c r="A16" s="597" t="str">
        <f>IF(AND($I$13=FALSE,$I$14,COUNTIF($I$16:$I$17,TRUE)&lt;&gt;1),"è","")</f>
        <v/>
      </c>
      <c r="B16" s="678" t="s">
        <v>99</v>
      </c>
      <c r="C16" s="214"/>
      <c r="D16" s="780" t="s">
        <v>160</v>
      </c>
      <c r="E16" s="781"/>
      <c r="F16" s="215"/>
      <c r="G16" s="216"/>
      <c r="I16" s="73" t="b">
        <v>1</v>
      </c>
    </row>
    <row r="17" spans="1:11">
      <c r="A17" s="597" t="str">
        <f>IF(AND($I$13=FALSE,$I$14,COUNTIF($I$16:$I$17,TRUE)&lt;&gt;1),"è","")</f>
        <v/>
      </c>
      <c r="B17" s="677" t="s">
        <v>100</v>
      </c>
      <c r="C17" s="214"/>
      <c r="D17" s="792" t="s">
        <v>94</v>
      </c>
      <c r="E17" s="784"/>
      <c r="F17" s="8"/>
      <c r="G17" s="25"/>
      <c r="I17" s="73" t="b">
        <v>0</v>
      </c>
    </row>
    <row r="18" spans="1:11">
      <c r="A18" s="599"/>
      <c r="B18" s="675">
        <v>3</v>
      </c>
      <c r="C18" s="778" t="s">
        <v>280</v>
      </c>
      <c r="D18" s="779"/>
      <c r="E18" s="779"/>
      <c r="F18" s="7"/>
      <c r="G18" s="24"/>
    </row>
    <row r="19" spans="1:11">
      <c r="A19" s="597" t="str">
        <f>IF(COUNTIF($I$19:$I$20,TRUE)&lt;&gt;1,"è","")</f>
        <v/>
      </c>
      <c r="B19" s="678" t="s">
        <v>38</v>
      </c>
      <c r="C19" s="214"/>
      <c r="D19" s="787" t="s">
        <v>421</v>
      </c>
      <c r="E19" s="788"/>
      <c r="F19" s="421"/>
      <c r="G19" s="659"/>
      <c r="I19" s="73" t="b">
        <v>1</v>
      </c>
    </row>
    <row r="20" spans="1:11">
      <c r="A20" s="597" t="str">
        <f>IF(COUNTIF($I$19:$I$20,TRUE)&lt;&gt;1,"è","")</f>
        <v/>
      </c>
      <c r="B20" s="677" t="s">
        <v>172</v>
      </c>
      <c r="C20" s="214"/>
      <c r="D20" s="775" t="s">
        <v>422</v>
      </c>
      <c r="E20" s="776"/>
      <c r="F20" s="776"/>
      <c r="G20" s="777"/>
      <c r="I20" s="73" t="b">
        <v>0</v>
      </c>
    </row>
    <row r="21" spans="1:11">
      <c r="B21" s="14"/>
      <c r="D21" s="14"/>
      <c r="E21" s="14"/>
    </row>
    <row r="22" spans="1:11" ht="26.25" customHeight="1">
      <c r="B22" s="302"/>
      <c r="C22" s="808" t="s">
        <v>431</v>
      </c>
      <c r="D22" s="808"/>
      <c r="E22" s="808"/>
      <c r="F22" s="808"/>
      <c r="G22" s="808"/>
      <c r="I22" s="495" t="s">
        <v>129</v>
      </c>
      <c r="J22" s="7"/>
      <c r="K22" s="24"/>
    </row>
    <row r="23" spans="1:11" ht="7.5" customHeight="1">
      <c r="B23" s="261"/>
      <c r="C23" s="261"/>
      <c r="D23" s="255"/>
      <c r="E23" s="255"/>
      <c r="F23" s="255"/>
      <c r="G23" s="255"/>
      <c r="H23" s="253"/>
      <c r="I23" s="496"/>
      <c r="K23" s="21"/>
    </row>
    <row r="24" spans="1:11">
      <c r="B24" s="217"/>
      <c r="C24" s="258" t="s">
        <v>102</v>
      </c>
      <c r="D24" s="218" t="s">
        <v>189</v>
      </c>
      <c r="E24" s="218"/>
      <c r="F24" s="259" t="s">
        <v>167</v>
      </c>
      <c r="G24" s="219"/>
      <c r="H24" s="802" t="s">
        <v>430</v>
      </c>
      <c r="I24" s="497" t="b">
        <f>AND(I13,I14=FALSE,I19)</f>
        <v>1</v>
      </c>
      <c r="J24" s="1" t="s">
        <v>95</v>
      </c>
      <c r="K24" s="21"/>
    </row>
    <row r="25" spans="1:11">
      <c r="B25" s="220"/>
      <c r="C25" s="679" t="s">
        <v>103</v>
      </c>
      <c r="D25" s="803" t="s">
        <v>423</v>
      </c>
      <c r="E25" s="804"/>
      <c r="F25" s="668" t="str">
        <f ca="1">'A Anrechenbare Kosten'!L3</f>
        <v>A Anrechenbare Kosten</v>
      </c>
      <c r="G25" s="669"/>
      <c r="H25" s="802"/>
      <c r="I25" s="497" t="b">
        <f>AND(I13,I14=FALSE,I20)</f>
        <v>0</v>
      </c>
      <c r="J25" s="1" t="s">
        <v>95</v>
      </c>
      <c r="K25" s="21"/>
    </row>
    <row r="26" spans="1:11">
      <c r="B26" s="220"/>
      <c r="C26" s="679" t="s">
        <v>104</v>
      </c>
      <c r="D26" s="803" t="s">
        <v>191</v>
      </c>
      <c r="E26" s="804"/>
      <c r="F26" s="668" t="str">
        <f ca="1">'B Honorarzone'!N3</f>
        <v>B Honorarzone</v>
      </c>
      <c r="G26" s="669"/>
      <c r="H26" s="802"/>
      <c r="I26" s="497" t="b">
        <f>AND(I13=FALSE,I14,I16,I17=FALSE)</f>
        <v>0</v>
      </c>
      <c r="J26" s="1" t="s">
        <v>183</v>
      </c>
      <c r="K26" s="21"/>
    </row>
    <row r="27" spans="1:11">
      <c r="B27" s="220"/>
      <c r="C27" s="679" t="s">
        <v>425</v>
      </c>
      <c r="D27" s="803" t="s">
        <v>424</v>
      </c>
      <c r="E27" s="804"/>
      <c r="F27" s="698" t="str">
        <f ca="1">'StB-C1 Grundlstg mSt'!O3</f>
        <v>StB-C1 Grundlstg mSt</v>
      </c>
      <c r="G27" s="669"/>
      <c r="H27" s="802"/>
      <c r="I27" s="497" t="b">
        <f>AND(I13=FALSE,I14,I17,I16=FALSE)</f>
        <v>0</v>
      </c>
      <c r="J27" s="1" t="s">
        <v>184</v>
      </c>
      <c r="K27" s="21"/>
    </row>
    <row r="28" spans="1:11">
      <c r="B28" s="220"/>
      <c r="C28" s="679" t="s">
        <v>426</v>
      </c>
      <c r="D28" s="803" t="s">
        <v>427</v>
      </c>
      <c r="E28" s="804"/>
      <c r="F28" s="668" t="str">
        <f ca="1">'D Besondere Leistung'!P3</f>
        <v>D Besondere Leistung</v>
      </c>
      <c r="G28" s="669"/>
      <c r="H28" s="802"/>
    </row>
    <row r="29" spans="1:11" ht="16.5" customHeight="1">
      <c r="B29" s="220"/>
      <c r="C29" s="679" t="s">
        <v>105</v>
      </c>
      <c r="D29" s="780" t="s">
        <v>190</v>
      </c>
      <c r="E29" s="781"/>
      <c r="F29" s="668" t="str">
        <f ca="1">'E Honorarberechnung'!P3</f>
        <v>E Honorarberechnung</v>
      </c>
      <c r="G29" s="669"/>
      <c r="H29" s="802"/>
    </row>
    <row r="30" spans="1:11">
      <c r="B30" s="220"/>
      <c r="C30" s="679" t="s">
        <v>107</v>
      </c>
      <c r="D30" s="780" t="s">
        <v>171</v>
      </c>
      <c r="E30" s="781"/>
      <c r="F30" s="668" t="str">
        <f ca="1">'F Honorarübersicht'!S3</f>
        <v>F Honorarübersicht</v>
      </c>
      <c r="G30" s="669"/>
      <c r="H30" s="802"/>
    </row>
    <row r="31" spans="1:11">
      <c r="B31" s="3"/>
      <c r="C31" s="680" t="s">
        <v>108</v>
      </c>
      <c r="D31" s="792" t="s">
        <v>473</v>
      </c>
      <c r="E31" s="784"/>
      <c r="F31" s="670" t="str">
        <f ca="1">'H §56 HOAI'!K3</f>
        <v>H §56 HOAI</v>
      </c>
      <c r="G31" s="671"/>
      <c r="H31" s="802"/>
    </row>
    <row r="32" spans="1:11"/>
    <row r="33" spans="2:7"/>
    <row r="34" spans="2:7"/>
    <row r="35" spans="2:7">
      <c r="B35" s="114" t="s">
        <v>71</v>
      </c>
      <c r="C35" s="114"/>
    </row>
    <row r="36" spans="2:7" ht="17.25" thickBot="1"/>
    <row r="37" spans="2:7" ht="174" customHeight="1" thickTop="1" thickBot="1">
      <c r="B37" s="793" t="s">
        <v>428</v>
      </c>
      <c r="C37" s="794"/>
      <c r="D37" s="794"/>
      <c r="E37" s="794"/>
      <c r="F37" s="794"/>
      <c r="G37" s="795"/>
    </row>
    <row r="38" spans="2:7" ht="17.25" thickTop="1"/>
    <row r="39" spans="2:7">
      <c r="B39" s="114" t="s">
        <v>91</v>
      </c>
      <c r="C39" s="114"/>
    </row>
    <row r="40" spans="2:7" ht="17.25" thickBot="1"/>
    <row r="41" spans="2:7" ht="147" customHeight="1" thickTop="1" thickBot="1">
      <c r="B41" s="789" t="s">
        <v>429</v>
      </c>
      <c r="C41" s="790"/>
      <c r="D41" s="790"/>
      <c r="E41" s="790"/>
      <c r="F41" s="790"/>
      <c r="G41" s="791"/>
    </row>
    <row r="42" spans="2:7" ht="17.25" thickTop="1"/>
    <row r="43" spans="2:7"/>
    <row r="44" spans="2:7"/>
    <row r="45" spans="2:7"/>
    <row r="46" spans="2:7"/>
    <row r="47" spans="2:7"/>
    <row r="48" spans="2:7"/>
    <row r="61"/>
    <row r="63"/>
    <row r="64"/>
    <row r="65"/>
    <row r="66"/>
    <row r="67"/>
    <row r="69"/>
    <row r="70"/>
  </sheetData>
  <sheetProtection formatRows="0"/>
  <mergeCells count="30">
    <mergeCell ref="B2:G2"/>
    <mergeCell ref="B3:G3"/>
    <mergeCell ref="H24:H31"/>
    <mergeCell ref="D28:E28"/>
    <mergeCell ref="D25:E25"/>
    <mergeCell ref="D26:E26"/>
    <mergeCell ref="D27:E27"/>
    <mergeCell ref="H2:H8"/>
    <mergeCell ref="D17:E17"/>
    <mergeCell ref="C22:G22"/>
    <mergeCell ref="B5:D5"/>
    <mergeCell ref="B6:D6"/>
    <mergeCell ref="B7:D7"/>
    <mergeCell ref="C12:E12"/>
    <mergeCell ref="B41:G41"/>
    <mergeCell ref="D30:E30"/>
    <mergeCell ref="D31:E31"/>
    <mergeCell ref="D29:E29"/>
    <mergeCell ref="B37:G37"/>
    <mergeCell ref="D20:G20"/>
    <mergeCell ref="C15:E15"/>
    <mergeCell ref="D16:E16"/>
    <mergeCell ref="E6:G6"/>
    <mergeCell ref="D13:E13"/>
    <mergeCell ref="D14:E14"/>
    <mergeCell ref="B8:D8"/>
    <mergeCell ref="C18:E18"/>
    <mergeCell ref="D19:E19"/>
    <mergeCell ref="E7:G7"/>
    <mergeCell ref="E8:G8"/>
  </mergeCells>
  <conditionalFormatting sqref="B27:D27 F27:G27">
    <cfRule type="expression" dxfId="354" priority="23">
      <formula>OR($I$24=FALSE,$I$25)</formula>
    </cfRule>
  </conditionalFormatting>
  <conditionalFormatting sqref="B28:F28">
    <cfRule type="expression" dxfId="353" priority="1">
      <formula>AND(NOT($I$24),NOT($I$25))</formula>
    </cfRule>
  </conditionalFormatting>
  <conditionalFormatting sqref="C13">
    <cfRule type="expression" dxfId="352" priority="18">
      <formula>IF(COUNTIF(I13:I14,TRUE)&lt;&gt;1,1,0)</formula>
    </cfRule>
  </conditionalFormatting>
  <conditionalFormatting sqref="C14">
    <cfRule type="expression" dxfId="351" priority="17">
      <formula>IF(COUNTIF(I13:I14,TRUE)&lt;&gt;1,1,0)</formula>
    </cfRule>
  </conditionalFormatting>
  <conditionalFormatting sqref="C16">
    <cfRule type="expression" dxfId="350" priority="14">
      <formula>IF(AND(I14,(COUNTIF(I16:I17,TRUE)&lt;&gt;1)),1,0)</formula>
    </cfRule>
  </conditionalFormatting>
  <conditionalFormatting sqref="C17">
    <cfRule type="expression" dxfId="349" priority="13">
      <formula>IF(AND(I14,(COUNTIF(I16:I17,TRUE)&lt;&gt;1)),1,0)</formula>
    </cfRule>
  </conditionalFormatting>
  <conditionalFormatting sqref="C19:C20">
    <cfRule type="expression" dxfId="348" priority="7">
      <formula>IF(AND($I$13,(COUNTIF($I$19:$I$20,TRUE)&lt;&gt;1)),1,0)</formula>
    </cfRule>
  </conditionalFormatting>
  <conditionalFormatting sqref="D20">
    <cfRule type="expression" dxfId="347" priority="3">
      <formula>AND($I$20,NOT($I$19))</formula>
    </cfRule>
  </conditionalFormatting>
  <conditionalFormatting sqref="D25">
    <cfRule type="expression" dxfId="346" priority="27">
      <formula>#REF!</formula>
    </cfRule>
  </conditionalFormatting>
  <conditionalFormatting sqref="D19:E19">
    <cfRule type="expression" dxfId="345" priority="2422">
      <formula>AND($I$19,NOT($I$20))</formula>
    </cfRule>
  </conditionalFormatting>
  <conditionalFormatting sqref="E5">
    <cfRule type="expression" dxfId="344" priority="12">
      <formula>E$5=""</formula>
    </cfRule>
  </conditionalFormatting>
  <conditionalFormatting sqref="E8">
    <cfRule type="expression" dxfId="343" priority="734">
      <formula>IF($E$8="",TRUE,FALSE)</formula>
    </cfRule>
  </conditionalFormatting>
  <conditionalFormatting sqref="E6:G6">
    <cfRule type="expression" dxfId="342" priority="11">
      <formula>E6=""</formula>
    </cfRule>
  </conditionalFormatting>
  <conditionalFormatting sqref="G5">
    <cfRule type="expression" dxfId="341" priority="10">
      <formula>G5=""</formula>
    </cfRule>
  </conditionalFormatting>
  <hyperlinks>
    <hyperlink ref="F25:G25" location="Link_A_anrKosten" display="Link_A_anrKosten" xr:uid="{00000000-0004-0000-0000-000000000000}"/>
    <hyperlink ref="F26:G26" location="Link_B_HonorarZ" display="Link_B_HonorarZ" xr:uid="{00000000-0004-0000-0000-000001000000}"/>
    <hyperlink ref="F27:G27" location="Link_StBC1_Grundlstg" display="Link_StBC1_Grundlstg" xr:uid="{00000000-0004-0000-0000-000002000000}"/>
    <hyperlink ref="F28:G28" location="Link_StBD1_BesLstg" display="Link_StBD1_BesLstg" xr:uid="{00000000-0004-0000-0000-000003000000}"/>
    <hyperlink ref="F29:G29" location="Link_E_Honorar" display="Link_E_Honorar" xr:uid="{00000000-0004-0000-0000-000004000000}"/>
    <hyperlink ref="F30:G30" location="Link_F_Uebersicht" display="Link_F_Uebersicht" xr:uid="{00000000-0004-0000-0000-000005000000}"/>
    <hyperlink ref="F31:G31" location="Link_H_HOAI" display="Link_H_HOAI" xr:uid="{00000000-0004-0000-0000-000007000000}"/>
    <hyperlink ref="F27" location="'C Grundleistung'!A1" tooltip="C Grundleistung" display="'C Grundleistung'!A1" xr:uid="{732FE710-3B85-4D5A-9B19-81828BBE5154}"/>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19</xdr:row>
                    <xdr:rowOff>0</xdr:rowOff>
                  </from>
                  <to>
                    <xdr:col>3</xdr:col>
                    <xdr:colOff>0</xdr:colOff>
                    <xdr:row>20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75"/>
  <cols>
    <col min="2" max="2" width="47.28515625" customWidth="1"/>
    <col min="3" max="3" width="27.28515625" customWidth="1"/>
    <col min="4" max="4" width="10" customWidth="1"/>
    <col min="6" max="6" width="10" customWidth="1"/>
    <col min="7" max="7" width="11.85546875" bestFit="1" customWidth="1"/>
  </cols>
  <sheetData>
    <row r="2" spans="2:7">
      <c r="B2" t="s">
        <v>92</v>
      </c>
      <c r="C2" t="s">
        <v>232</v>
      </c>
      <c r="D2" t="s">
        <v>233</v>
      </c>
      <c r="E2" t="s">
        <v>234</v>
      </c>
      <c r="F2" t="s">
        <v>235</v>
      </c>
      <c r="G2" t="s">
        <v>135</v>
      </c>
    </row>
    <row r="3" spans="2:7">
      <c r="B3" t="str">
        <f>Projektgrundlagen!F2&amp;" "&amp;Projektgrundlagen!B2</f>
        <v xml:space="preserve"> Technische Ausrüstung (Telekommunikationsanlagen)</v>
      </c>
      <c r="C3" t="str">
        <f>Projektgrundlagen!E5</f>
        <v>-</v>
      </c>
      <c r="D3" t="str">
        <f>Projektgrundlagen!E6&amp;" "&amp;Projektgrundlagen!E7</f>
        <v>Tegernsee-Bahn Betriebsgesellschaft mbH Elektrifizierung und Infrastrukturausbau der Strecke 9560 Schaftlach - Tegernsee</v>
      </c>
      <c r="E3">
        <f>Projektgrundlagen!G5</f>
        <v>2</v>
      </c>
      <c r="F3">
        <f>Projektgrundlagen!E8</f>
        <v>0</v>
      </c>
      <c r="G3" s="645">
        <f>'E Honorarberechnung'!J111</f>
        <v>41338.53297</v>
      </c>
    </row>
    <row r="7" spans="2:7">
      <c r="B7" t="s">
        <v>134</v>
      </c>
      <c r="C7" t="s">
        <v>236</v>
      </c>
      <c r="D7" t="s">
        <v>237</v>
      </c>
    </row>
    <row r="8" spans="2:7">
      <c r="B8" s="646" t="s">
        <v>238</v>
      </c>
      <c r="C8" s="647">
        <f>'E Honorarberechnung'!I14</f>
        <v>350000</v>
      </c>
      <c r="D8">
        <v>1</v>
      </c>
    </row>
    <row r="9" spans="2:7">
      <c r="B9" s="646" t="s">
        <v>239</v>
      </c>
      <c r="C9" s="648">
        <f>'E Honorarberechnung'!I15</f>
        <v>2</v>
      </c>
      <c r="D9">
        <v>2</v>
      </c>
    </row>
    <row r="10" spans="2:7">
      <c r="B10" s="646" t="s">
        <v>240</v>
      </c>
      <c r="C10" s="647">
        <f>'E Honorarberechnung'!J35</f>
        <v>71996.399999999994</v>
      </c>
      <c r="D10">
        <v>3</v>
      </c>
    </row>
    <row r="11" spans="2:7">
      <c r="B11" s="646" t="s">
        <v>241</v>
      </c>
      <c r="C11" s="647">
        <f>'E Honorarberechnung'!I39</f>
        <v>0</v>
      </c>
      <c r="D11">
        <v>4</v>
      </c>
    </row>
    <row r="12" spans="2:7">
      <c r="B12" s="646" t="s">
        <v>242</v>
      </c>
      <c r="C12" s="647">
        <f>'E Honorarberechnung'!I40</f>
        <v>0</v>
      </c>
      <c r="D12">
        <v>5</v>
      </c>
    </row>
    <row r="13" spans="2:7">
      <c r="B13" t="s">
        <v>276</v>
      </c>
      <c r="C13" s="647">
        <f>'E Honorarberechnung'!J42</f>
        <v>71996.399999999994</v>
      </c>
      <c r="D13">
        <v>6</v>
      </c>
    </row>
    <row r="14" spans="2:7">
      <c r="B14" t="s">
        <v>243</v>
      </c>
      <c r="C14" s="647">
        <f>'F Honorarübersicht'!E18</f>
        <v>2</v>
      </c>
      <c r="D14">
        <v>7</v>
      </c>
    </row>
    <row r="15" spans="2:7">
      <c r="B15" t="s">
        <v>244</v>
      </c>
      <c r="C15" s="647">
        <f>'F Honorarübersicht'!H18</f>
        <v>0</v>
      </c>
      <c r="D15">
        <v>8</v>
      </c>
    </row>
    <row r="16" spans="2:7">
      <c r="B16" t="s">
        <v>245</v>
      </c>
      <c r="C16" s="647">
        <f>'F Honorarübersicht'!E19</f>
        <v>8</v>
      </c>
      <c r="D16">
        <v>9</v>
      </c>
    </row>
    <row r="17" spans="2:4">
      <c r="B17" t="s">
        <v>246</v>
      </c>
      <c r="C17" s="647">
        <f>'F Honorarübersicht'!H19</f>
        <v>0</v>
      </c>
      <c r="D17">
        <v>10</v>
      </c>
    </row>
    <row r="18" spans="2:4">
      <c r="B18" t="s">
        <v>247</v>
      </c>
      <c r="C18" s="647">
        <f>'F Honorarübersicht'!E20</f>
        <v>15.5</v>
      </c>
      <c r="D18">
        <v>11</v>
      </c>
    </row>
    <row r="19" spans="2:4">
      <c r="B19" t="s">
        <v>248</v>
      </c>
      <c r="C19" s="647">
        <f>'F Honorarübersicht'!H20</f>
        <v>0</v>
      </c>
      <c r="D19">
        <v>12</v>
      </c>
    </row>
    <row r="20" spans="2:4">
      <c r="B20" t="s">
        <v>249</v>
      </c>
      <c r="C20" s="647">
        <f>'F Honorarübersicht'!E21</f>
        <v>2</v>
      </c>
      <c r="D20">
        <v>13</v>
      </c>
    </row>
    <row r="21" spans="2:4">
      <c r="B21" t="s">
        <v>250</v>
      </c>
      <c r="C21" s="647">
        <f>'F Honorarübersicht'!H21</f>
        <v>0</v>
      </c>
      <c r="D21">
        <v>14</v>
      </c>
    </row>
    <row r="22" spans="2:4">
      <c r="B22" t="s">
        <v>251</v>
      </c>
      <c r="C22" s="647">
        <f>'F Honorarübersicht'!E26</f>
        <v>0</v>
      </c>
      <c r="D22">
        <v>15</v>
      </c>
    </row>
    <row r="23" spans="2:4">
      <c r="B23" t="s">
        <v>252</v>
      </c>
      <c r="C23" s="647">
        <f>'F Honorarübersicht'!H26</f>
        <v>0</v>
      </c>
      <c r="D23">
        <v>16</v>
      </c>
    </row>
    <row r="24" spans="2:4">
      <c r="B24" t="s">
        <v>253</v>
      </c>
      <c r="C24" s="647" t="e">
        <f>'F Honorarübersicht'!#REF!</f>
        <v>#REF!</v>
      </c>
      <c r="D24">
        <v>17</v>
      </c>
    </row>
    <row r="25" spans="2:4">
      <c r="B25" t="s">
        <v>254</v>
      </c>
      <c r="C25" s="647" t="e">
        <f>'F Honorarübersicht'!#REF!</f>
        <v>#REF!</v>
      </c>
      <c r="D25">
        <v>18</v>
      </c>
    </row>
    <row r="26" spans="2:4">
      <c r="B26" t="s">
        <v>255</v>
      </c>
      <c r="C26" s="647" t="e">
        <f>'F Honorarübersicht'!#REF!</f>
        <v>#REF!</v>
      </c>
      <c r="D26">
        <v>19</v>
      </c>
    </row>
    <row r="27" spans="2:4">
      <c r="B27" t="s">
        <v>256</v>
      </c>
      <c r="C27" s="647" t="e">
        <f>'F Honorarübersicht'!#REF!</f>
        <v>#REF!</v>
      </c>
      <c r="D27">
        <v>20</v>
      </c>
    </row>
    <row r="28" spans="2:4">
      <c r="B28" t="s">
        <v>257</v>
      </c>
      <c r="C28" s="647" t="e">
        <f>'F Honorarübersicht'!#REF!</f>
        <v>#REF!</v>
      </c>
      <c r="D28">
        <v>21</v>
      </c>
    </row>
    <row r="29" spans="2:4">
      <c r="B29" t="s">
        <v>258</v>
      </c>
      <c r="C29" s="647" t="e">
        <f>'F Honorarübersicht'!#REF!</f>
        <v>#REF!</v>
      </c>
      <c r="D29">
        <v>22</v>
      </c>
    </row>
    <row r="30" spans="2:4">
      <c r="B30" t="s">
        <v>259</v>
      </c>
      <c r="C30" s="647" t="e">
        <f>'F Honorarübersicht'!#REF!</f>
        <v>#REF!</v>
      </c>
      <c r="D30">
        <v>23</v>
      </c>
    </row>
    <row r="31" spans="2:4">
      <c r="B31" t="s">
        <v>260</v>
      </c>
      <c r="C31" s="647" t="e">
        <f>'F Honorarübersicht'!#REF!</f>
        <v>#REF!</v>
      </c>
      <c r="D31">
        <v>24</v>
      </c>
    </row>
    <row r="32" spans="2:4">
      <c r="B32" s="649" t="s">
        <v>261</v>
      </c>
      <c r="C32" s="650">
        <f>'F Honorarübersicht'!H30</f>
        <v>0</v>
      </c>
      <c r="D32">
        <v>25</v>
      </c>
    </row>
    <row r="33" spans="2:10">
      <c r="B33" s="649" t="s">
        <v>262</v>
      </c>
      <c r="C33" s="650">
        <f>'F Honorarübersicht'!I30</f>
        <v>0</v>
      </c>
      <c r="D33">
        <v>26</v>
      </c>
    </row>
    <row r="34" spans="2:10">
      <c r="B34" t="s">
        <v>263</v>
      </c>
      <c r="C34" s="647">
        <f>'F Honorarübersicht'!K30</f>
        <v>34738.262999999992</v>
      </c>
      <c r="D34">
        <v>27</v>
      </c>
    </row>
    <row r="35" spans="2:10">
      <c r="B35" t="s">
        <v>264</v>
      </c>
      <c r="C35" s="647">
        <f>IF('E Honorarberechnung'!L59,'E Honorarberechnung'!I59*100,"")</f>
        <v>0</v>
      </c>
      <c r="D35">
        <v>28</v>
      </c>
    </row>
    <row r="36" spans="2:10">
      <c r="B36" t="s">
        <v>265</v>
      </c>
      <c r="C36" s="647">
        <f>'F Honorarübersicht'!L30</f>
        <v>0</v>
      </c>
      <c r="D36">
        <v>29</v>
      </c>
      <c r="J36" s="647"/>
    </row>
    <row r="37" spans="2:10">
      <c r="B37" t="s">
        <v>266</v>
      </c>
      <c r="C37" s="647">
        <f>'F Honorarübersicht'!M30</f>
        <v>34738.262999999992</v>
      </c>
      <c r="D37">
        <v>30</v>
      </c>
      <c r="J37" s="647"/>
    </row>
    <row r="38" spans="2:10">
      <c r="B38" t="s">
        <v>267</v>
      </c>
      <c r="C38" s="647">
        <f>'E Honorarberechnung'!I69*100</f>
        <v>19</v>
      </c>
      <c r="D38">
        <v>31</v>
      </c>
      <c r="J38" s="647"/>
    </row>
    <row r="39" spans="2:10">
      <c r="B39" t="s">
        <v>268</v>
      </c>
      <c r="C39" s="647">
        <f>'F Honorarübersicht'!N30</f>
        <v>6600.2699699999994</v>
      </c>
      <c r="D39">
        <v>32</v>
      </c>
      <c r="J39" s="647"/>
    </row>
    <row r="40" spans="2:10">
      <c r="B40" s="649" t="s">
        <v>269</v>
      </c>
      <c r="C40" s="650">
        <f>'F Honorarübersicht'!O30</f>
        <v>41338.532969999993</v>
      </c>
      <c r="D40">
        <v>33</v>
      </c>
      <c r="J40" s="647"/>
    </row>
    <row r="41" spans="2:10">
      <c r="B41" s="651" t="str">
        <f>"15.1 "&amp;'E Honorarberechnung'!D75</f>
        <v>15.1 Ingenieur nach Ing.-Gesetz</v>
      </c>
      <c r="C41" s="647">
        <f>'E Honorarberechnung'!I75</f>
        <v>0</v>
      </c>
      <c r="D41">
        <v>34</v>
      </c>
      <c r="I41" s="651"/>
      <c r="J41" s="647"/>
    </row>
    <row r="42" spans="2:10">
      <c r="B42" s="651" t="str">
        <f>"17.1 "&amp;'E Honorarberechnung'!D75&amp;"  mit "&amp;'E Honorarberechnung'!I99&amp;" Std."</f>
        <v>17.1 Ingenieur nach Ing.-Gesetz  mit  Std.</v>
      </c>
      <c r="C42" s="647" t="str">
        <f>'E Honorarberechnung'!J99</f>
        <v/>
      </c>
      <c r="D42">
        <v>35</v>
      </c>
      <c r="I42" s="651"/>
      <c r="J42" s="647"/>
    </row>
    <row r="43" spans="2:10">
      <c r="B43" s="651" t="str">
        <f>"15.2 "&amp;'E Honorarberechnung'!D76</f>
        <v>15.2 Techniker</v>
      </c>
      <c r="C43" s="647">
        <f>'E Honorarberechnung'!I76</f>
        <v>0</v>
      </c>
      <c r="D43">
        <v>36</v>
      </c>
      <c r="I43" s="651"/>
      <c r="J43" s="647"/>
    </row>
    <row r="44" spans="2:10">
      <c r="B44" s="651" t="str">
        <f>"17.2 "&amp;'E Honorarberechnung'!D76&amp;"  mit "&amp;'E Honorarberechnung'!I100&amp;" Std."</f>
        <v>17.2 Techniker  mit  Std.</v>
      </c>
      <c r="C44" s="647" t="str">
        <f>'E Honorarberechnung'!J100</f>
        <v/>
      </c>
      <c r="D44">
        <v>37</v>
      </c>
      <c r="I44" s="651"/>
      <c r="J44" s="647"/>
    </row>
    <row r="45" spans="2:10">
      <c r="B45" s="651" t="str">
        <f>"15.3 "&amp;'E Honorarberechnung'!D77</f>
        <v xml:space="preserve">15.3 Technische Zeichner, sonst. Mitarbeiter </v>
      </c>
      <c r="C45" s="647">
        <f>'E Honorarberechnung'!I77</f>
        <v>0</v>
      </c>
      <c r="D45">
        <v>38</v>
      </c>
      <c r="I45" s="651"/>
      <c r="J45" s="647"/>
    </row>
    <row r="46" spans="2:10">
      <c r="B46" s="651" t="str">
        <f>"17.3 "&amp;'E Honorarberechnung'!D77&amp;"  mit "&amp;'E Honorarberechnung'!I101&amp;" Std."</f>
        <v>17.3 Technische Zeichner, sonst. Mitarbeiter   mit  Std.</v>
      </c>
      <c r="C46" s="647" t="str">
        <f>'E Honorarberechnung'!J101</f>
        <v/>
      </c>
      <c r="D46">
        <v>39</v>
      </c>
      <c r="I46" s="651"/>
      <c r="J46" s="647"/>
    </row>
    <row r="47" spans="2:10">
      <c r="B47" s="651" t="str">
        <f>"18 "&amp;'E Honorarberechnung'!C102</f>
        <v xml:space="preserve">18 Sonstige Vereinbarungen: </v>
      </c>
      <c r="C47" s="647" t="str">
        <f>IFERROR('E Honorarberechnung'!J102+'E Honorarberechnung'!J103,"")</f>
        <v/>
      </c>
      <c r="D47">
        <v>40</v>
      </c>
      <c r="I47" s="651"/>
      <c r="J47" s="647"/>
    </row>
    <row r="48" spans="2:10">
      <c r="B48" t="s">
        <v>270</v>
      </c>
      <c r="C48" s="647">
        <f>'E Honorarberechnung'!J108</f>
        <v>34738.262999999999</v>
      </c>
      <c r="D48">
        <v>41</v>
      </c>
      <c r="J48" s="647"/>
    </row>
    <row r="49" spans="2:10">
      <c r="B49" t="s">
        <v>271</v>
      </c>
      <c r="C49" s="647">
        <f>'E Honorarberechnung'!J109</f>
        <v>6600.2699700000003</v>
      </c>
      <c r="D49">
        <v>42</v>
      </c>
      <c r="J49" s="647"/>
    </row>
    <row r="50" spans="2:10">
      <c r="B50" s="649" t="s">
        <v>272</v>
      </c>
      <c r="C50" s="650">
        <f>'E Honorarberechnung'!J111</f>
        <v>41338.53297</v>
      </c>
      <c r="D50">
        <v>43</v>
      </c>
      <c r="J50" s="647"/>
    </row>
    <row r="51" spans="2:10">
      <c r="C51" s="647"/>
      <c r="E51" s="647"/>
    </row>
    <row r="52" spans="2:10">
      <c r="B52" s="649"/>
      <c r="C52" s="650"/>
    </row>
    <row r="53" spans="2:10">
      <c r="B53" s="649"/>
      <c r="C53" s="650"/>
    </row>
    <row r="54" spans="2:10">
      <c r="B54" s="649"/>
      <c r="C54" s="650"/>
    </row>
    <row r="55" spans="2:10">
      <c r="B55" s="652" t="s">
        <v>273</v>
      </c>
      <c r="C55" s="653" t="s">
        <v>26</v>
      </c>
      <c r="D55" s="653" t="s">
        <v>25</v>
      </c>
      <c r="E55" s="653" t="s">
        <v>274</v>
      </c>
      <c r="F55" s="654" t="s">
        <v>275</v>
      </c>
    </row>
    <row r="56" spans="2:10">
      <c r="B56" t="str">
        <f>IF(AND(OR(Projektgrundlagen!$I$24,Projektgrundlagen!$I$25),'D Besondere Leistung'!M12=TRUE),'D Besondere Leistung'!C12&amp;" "&amp;'D Besondere Leistung'!F12&amp;" "&amp;'D Besondere Leistung'!F13,"")</f>
        <v/>
      </c>
      <c r="C56" s="647" t="str">
        <f>IF(AND(OR(Projektgrundlagen!$I$24,Projektgrundlagen!$I$25),'D Besondere Leistung'!M12=TRUE),'D Besondere Leistung'!H12,"")</f>
        <v/>
      </c>
      <c r="D56" s="647" t="str">
        <f>IF(AND(OR(Projektgrundlagen!$I$24,Projektgrundlagen!$I$25),'D Besondere Leistung'!M12=TRUE),'D Besondere Leistung'!I12,"")</f>
        <v/>
      </c>
      <c r="E56" s="647" t="str">
        <f>IF(AND(OR(Projektgrundlagen!$I$24,Projektgrundlagen!$I$25),'D Besondere Leistung'!M12=TRUE),'D Besondere Leistung'!J12,"")</f>
        <v/>
      </c>
      <c r="F56" s="647" t="str">
        <f>IF(AND(OR(Projektgrundlagen!$I$24,Projektgrundlagen!$I$25),'D Besondere Leistung'!M12=TRUE),'D Besondere Leistung'!K12,"")</f>
        <v/>
      </c>
    </row>
    <row r="57" spans="2:10">
      <c r="B57" t="str">
        <f>IF(AND(OR(Projektgrundlagen!$I$24,Projektgrundlagen!$I$25),'D Besondere Leistung'!M13=TRUE),'D Besondere Leistung'!C13&amp;" "&amp;'D Besondere Leistung'!F13&amp;" "&amp;'D Besondere Leistung'!F14,"")</f>
        <v/>
      </c>
      <c r="C57" s="647" t="str">
        <f>IF(AND(OR(Projektgrundlagen!$I$24,Projektgrundlagen!$I$25),'D Besondere Leistung'!M13=TRUE),'D Besondere Leistung'!H13,"")</f>
        <v/>
      </c>
      <c r="D57" s="647" t="str">
        <f>IF(AND(OR(Projektgrundlagen!$I$24,Projektgrundlagen!$I$25),'D Besondere Leistung'!M13=TRUE),'D Besondere Leistung'!I13,"")</f>
        <v/>
      </c>
      <c r="E57" s="647" t="str">
        <f>IF(AND(OR(Projektgrundlagen!$I$24,Projektgrundlagen!$I$25),'D Besondere Leistung'!M13=TRUE),'D Besondere Leistung'!J13,"")</f>
        <v/>
      </c>
      <c r="F57" s="647" t="str">
        <f>IF(AND(OR(Projektgrundlagen!$I$24,Projektgrundlagen!$I$25),'D Besondere Leistung'!M13=TRUE),'D Besondere Leistung'!K13,"")</f>
        <v/>
      </c>
    </row>
    <row r="58" spans="2:10">
      <c r="B58" t="str">
        <f>IF(AND(OR(Projektgrundlagen!$I$24,Projektgrundlagen!$I$25),'D Besondere Leistung'!M14=TRUE),'D Besondere Leistung'!C14&amp;" "&amp;'D Besondere Leistung'!F14&amp;" "&amp;'D Besondere Leistung'!#REF!,"")</f>
        <v/>
      </c>
      <c r="C58" s="647" t="str">
        <f>IF(AND(OR(Projektgrundlagen!$I$24,Projektgrundlagen!$I$25),'D Besondere Leistung'!M14=TRUE),'D Besondere Leistung'!H14,"")</f>
        <v/>
      </c>
      <c r="D58" s="647" t="str">
        <f>IF(AND(OR(Projektgrundlagen!$I$24,Projektgrundlagen!$I$25),'D Besondere Leistung'!M14=TRUE),'D Besondere Leistung'!I14,"")</f>
        <v/>
      </c>
      <c r="E58" s="647" t="str">
        <f>IF(AND(OR(Projektgrundlagen!$I$24,Projektgrundlagen!$I$25),'D Besondere Leistung'!M14=TRUE),'D Besondere Leistung'!J14,"")</f>
        <v/>
      </c>
      <c r="F58" s="647" t="str">
        <f>IF(AND(OR(Projektgrundlagen!$I$24,Projektgrundlagen!$I$25),'D Besondere Leistung'!M14=TRUE),'D Besondere Leistung'!K14,"")</f>
        <v/>
      </c>
    </row>
    <row r="59" spans="2:10">
      <c r="B59" t="e">
        <f>IF(AND(OR(Projektgrundlagen!$I$24,Projektgrundlagen!$I$25),'D Besondere Leistung'!#REF!=TRUE),'D Besondere Leistung'!#REF!&amp;" "&amp;'D Besondere Leistung'!#REF!&amp;" "&amp;'D Besondere Leistung'!F15,"")</f>
        <v>#REF!</v>
      </c>
      <c r="C59" s="647" t="e">
        <f>IF(AND(OR(Projektgrundlagen!$I$24,Projektgrundlagen!$I$25),'D Besondere Leistung'!#REF!=TRUE),'D Besondere Leistung'!#REF!,"")</f>
        <v>#REF!</v>
      </c>
      <c r="D59" s="647" t="e">
        <f>IF(AND(OR(Projektgrundlagen!$I$24,Projektgrundlagen!$I$25),'D Besondere Leistung'!#REF!=TRUE),'D Besondere Leistung'!#REF!,"")</f>
        <v>#REF!</v>
      </c>
      <c r="E59" s="647" t="e">
        <f>IF(AND(OR(Projektgrundlagen!$I$24,Projektgrundlagen!$I$25),'D Besondere Leistung'!#REF!=TRUE),'D Besondere Leistung'!#REF!,"")</f>
        <v>#REF!</v>
      </c>
      <c r="F59" s="647" t="e">
        <f>IF(AND(OR(Projektgrundlagen!$I$24,Projektgrundlagen!$I$25),'D Besondere Leistung'!#REF!=TRUE),'D Besondere Leistung'!#REF!,"")</f>
        <v>#REF!</v>
      </c>
    </row>
    <row r="60" spans="2:10">
      <c r="B60" t="str">
        <f>IF(AND(OR(Projektgrundlagen!$I$24,Projektgrundlagen!$I$25),'D Besondere Leistung'!M15=TRUE),'D Besondere Leistung'!C15&amp;" "&amp;'D Besondere Leistung'!F15&amp;" "&amp;'D Besondere Leistung'!F16,"")</f>
        <v/>
      </c>
      <c r="C60" s="647" t="str">
        <f>IF(AND(OR(Projektgrundlagen!$I$24,Projektgrundlagen!$I$25),'D Besondere Leistung'!M15=TRUE),'D Besondere Leistung'!H15,"")</f>
        <v/>
      </c>
      <c r="D60" s="647" t="str">
        <f>IF(AND(OR(Projektgrundlagen!$I$24,Projektgrundlagen!$I$25),'D Besondere Leistung'!M15=TRUE),'D Besondere Leistung'!I15,"")</f>
        <v/>
      </c>
      <c r="E60" s="647" t="str">
        <f>IF(AND(OR(Projektgrundlagen!$I$24,Projektgrundlagen!$I$25),'D Besondere Leistung'!M15=TRUE),'D Besondere Leistung'!J15,"")</f>
        <v/>
      </c>
      <c r="F60" s="647" t="str">
        <f>IF(AND(OR(Projektgrundlagen!$I$24,Projektgrundlagen!$I$25),'D Besondere Leistung'!M15=TRUE),'D Besondere Leistung'!K15,"")</f>
        <v/>
      </c>
    </row>
    <row r="61" spans="2:10" ht="14.25">
      <c r="B61" t="str">
        <f>IF(AND(OR(Projektgrundlagen!$I$24,Projektgrundlagen!$I$25),'D Besondere Leistung'!M16=TRUE),'D Besondere Leistung'!C16&amp;" "&amp;'D Besondere Leistung'!F16&amp;" "&amp;'D Besondere Leistung'!#REF!,"")</f>
        <v/>
      </c>
      <c r="C61" s="647" t="str">
        <f>IF(AND(OR(Projektgrundlagen!$I$24,Projektgrundlagen!$I$25),'D Besondere Leistung'!M16=TRUE),'D Besondere Leistung'!H16,"")</f>
        <v/>
      </c>
      <c r="D61" s="647" t="str">
        <f>IF(AND(OR(Projektgrundlagen!$I$24,Projektgrundlagen!$I$25),'D Besondere Leistung'!M16=TRUE),'D Besondere Leistung'!I16,"")</f>
        <v/>
      </c>
      <c r="E61" s="647" t="str">
        <f>IF(AND(OR(Projektgrundlagen!$I$24,Projektgrundlagen!$I$25),'D Besondere Leistung'!M16=TRUE),'D Besondere Leistung'!J16,"")</f>
        <v/>
      </c>
      <c r="F61" s="647" t="str">
        <f>IF(AND(OR(Projektgrundlagen!$I$24,Projektgrundlagen!$I$25),'D Besondere Leistung'!M16=TRUE),'D Besondere Leistung'!K16,"")</f>
        <v/>
      </c>
      <c r="G61" s="655"/>
      <c r="H61" s="656"/>
    </row>
    <row r="62" spans="2:10" ht="14.25">
      <c r="B62" t="e">
        <f>IF(AND(OR(Projektgrundlagen!$I$24,Projektgrundlagen!$I$25),'D Besondere Leistung'!#REF!=TRUE),'D Besondere Leistung'!#REF!&amp;" "&amp;'D Besondere Leistung'!#REF!&amp;" "&amp;'D Besondere Leistung'!F17,"")</f>
        <v>#REF!</v>
      </c>
      <c r="C62" s="647" t="e">
        <f>IF(AND(OR(Projektgrundlagen!$I$24,Projektgrundlagen!$I$25),'D Besondere Leistung'!#REF!=TRUE),'D Besondere Leistung'!#REF!,"")</f>
        <v>#REF!</v>
      </c>
      <c r="D62" s="647" t="e">
        <f>IF(AND(OR(Projektgrundlagen!$I$24,Projektgrundlagen!$I$25),'D Besondere Leistung'!#REF!=TRUE),'D Besondere Leistung'!#REF!,"")</f>
        <v>#REF!</v>
      </c>
      <c r="E62" s="647" t="e">
        <f>IF(AND(OR(Projektgrundlagen!$I$24,Projektgrundlagen!$I$25),'D Besondere Leistung'!#REF!=TRUE),'D Besondere Leistung'!#REF!,"")</f>
        <v>#REF!</v>
      </c>
      <c r="F62" s="647" t="e">
        <f>IF(AND(OR(Projektgrundlagen!$I$24,Projektgrundlagen!$I$25),'D Besondere Leistung'!#REF!=TRUE),'D Besondere Leistung'!#REF!,"")</f>
        <v>#REF!</v>
      </c>
      <c r="G62" s="655"/>
      <c r="H62" s="656"/>
    </row>
    <row r="63" spans="2:10" ht="14.25">
      <c r="B63" t="str">
        <f>IF(AND(OR(Projektgrundlagen!$I$24,Projektgrundlagen!$I$25),'D Besondere Leistung'!M17=TRUE),'D Besondere Leistung'!C17&amp;" "&amp;'D Besondere Leistung'!F17&amp;" "&amp;'D Besondere Leistung'!#REF!,"")</f>
        <v/>
      </c>
      <c r="C63" s="647" t="str">
        <f>IF(AND(OR(Projektgrundlagen!$I$24,Projektgrundlagen!$I$25),'D Besondere Leistung'!M17=TRUE),'D Besondere Leistung'!H17,"")</f>
        <v/>
      </c>
      <c r="D63" s="647" t="str">
        <f>IF(AND(OR(Projektgrundlagen!$I$24,Projektgrundlagen!$I$25),'D Besondere Leistung'!M17=TRUE),'D Besondere Leistung'!I17,"")</f>
        <v/>
      </c>
      <c r="E63" s="647" t="str">
        <f>IF(AND(OR(Projektgrundlagen!$I$24,Projektgrundlagen!$I$25),'D Besondere Leistung'!M17=TRUE),'D Besondere Leistung'!J17,"")</f>
        <v/>
      </c>
      <c r="F63" s="647" t="str">
        <f>IF(AND(OR(Projektgrundlagen!$I$24,Projektgrundlagen!$I$25),'D Besondere Leistung'!M17=TRUE),'D Besondere Leistung'!K17,"")</f>
        <v/>
      </c>
      <c r="G63" s="655"/>
      <c r="H63" s="656"/>
    </row>
    <row r="64" spans="2:10" ht="14.25">
      <c r="B64" t="e">
        <f>IF(AND(OR(Projektgrundlagen!$I$24,Projektgrundlagen!$I$25),'D Besondere Leistung'!#REF!=TRUE),'D Besondere Leistung'!#REF!&amp;" "&amp;'D Besondere Leistung'!#REF!&amp;" "&amp;'D Besondere Leistung'!#REF!,"")</f>
        <v>#REF!</v>
      </c>
      <c r="C64" s="647" t="e">
        <f>IF(AND(OR(Projektgrundlagen!$I$24,Projektgrundlagen!$I$25),'D Besondere Leistung'!#REF!=TRUE),'D Besondere Leistung'!#REF!,"")</f>
        <v>#REF!</v>
      </c>
      <c r="D64" s="647" t="e">
        <f>IF(AND(OR(Projektgrundlagen!$I$24,Projektgrundlagen!$I$25),'D Besondere Leistung'!#REF!=TRUE),'D Besondere Leistung'!#REF!,"")</f>
        <v>#REF!</v>
      </c>
      <c r="E64" s="647" t="e">
        <f>IF(AND(OR(Projektgrundlagen!$I$24,Projektgrundlagen!$I$25),'D Besondere Leistung'!#REF!=TRUE),'D Besondere Leistung'!#REF!,"")</f>
        <v>#REF!</v>
      </c>
      <c r="F64" s="647" t="e">
        <f>IF(AND(OR(Projektgrundlagen!$I$24,Projektgrundlagen!$I$25),'D Besondere Leistung'!#REF!=TRUE),'D Besondere Leistung'!#REF!,"")</f>
        <v>#REF!</v>
      </c>
      <c r="G64" s="655"/>
      <c r="H64" s="656"/>
    </row>
    <row r="65" spans="2:8" ht="14.25">
      <c r="B65" t="e">
        <f>IF(AND(OR(Projektgrundlagen!$I$24,Projektgrundlagen!$I$25),'D Besondere Leistung'!#REF!=TRUE),'D Besondere Leistung'!#REF!&amp;" "&amp;'D Besondere Leistung'!#REF!&amp;" "&amp;'D Besondere Leistung'!#REF!,"")</f>
        <v>#REF!</v>
      </c>
      <c r="C65" s="647" t="e">
        <f>IF(AND(OR(Projektgrundlagen!$I$24,Projektgrundlagen!$I$25),'D Besondere Leistung'!#REF!=TRUE),'D Besondere Leistung'!#REF!,"")</f>
        <v>#REF!</v>
      </c>
      <c r="D65" s="647" t="e">
        <f>IF(AND(OR(Projektgrundlagen!$I$24,Projektgrundlagen!$I$25),'D Besondere Leistung'!#REF!=TRUE),'D Besondere Leistung'!#REF!,"")</f>
        <v>#REF!</v>
      </c>
      <c r="E65" s="647" t="e">
        <f>IF(AND(OR(Projektgrundlagen!$I$24,Projektgrundlagen!$I$25),'D Besondere Leistung'!#REF!=TRUE),'D Besondere Leistung'!#REF!,"")</f>
        <v>#REF!</v>
      </c>
      <c r="F65" s="647" t="e">
        <f>IF(AND(OR(Projektgrundlagen!$I$24,Projektgrundlagen!$I$25),'D Besondere Leistung'!#REF!=TRUE),'D Besondere Leistung'!#REF!,"")</f>
        <v>#REF!</v>
      </c>
      <c r="G65" s="655"/>
      <c r="H65" s="656"/>
    </row>
    <row r="66" spans="2:8" ht="14.25">
      <c r="B66" t="e">
        <f>IF(AND(OR(Projektgrundlagen!$I$24,Projektgrundlagen!$I$25),'D Besondere Leistung'!#REF!=TRUE),'D Besondere Leistung'!#REF!&amp;" "&amp;'D Besondere Leistung'!#REF!&amp;" "&amp;'D Besondere Leistung'!#REF!,"")</f>
        <v>#REF!</v>
      </c>
      <c r="C66" s="647" t="e">
        <f>IF(AND(OR(Projektgrundlagen!$I$24,Projektgrundlagen!$I$25),'D Besondere Leistung'!#REF!=TRUE),'D Besondere Leistung'!#REF!,"")</f>
        <v>#REF!</v>
      </c>
      <c r="D66" s="647" t="e">
        <f>IF(AND(OR(Projektgrundlagen!$I$24,Projektgrundlagen!$I$25),'D Besondere Leistung'!#REF!=TRUE),'D Besondere Leistung'!#REF!,"")</f>
        <v>#REF!</v>
      </c>
      <c r="E66" s="647" t="e">
        <f>IF(AND(OR(Projektgrundlagen!$I$24,Projektgrundlagen!$I$25),'D Besondere Leistung'!#REF!=TRUE),'D Besondere Leistung'!#REF!,"")</f>
        <v>#REF!</v>
      </c>
      <c r="F66" s="647" t="e">
        <f>IF(AND(OR(Projektgrundlagen!$I$24,Projektgrundlagen!$I$25),'D Besondere Leistung'!#REF!=TRUE),'D Besondere Leistung'!#REF!,"")</f>
        <v>#REF!</v>
      </c>
      <c r="G66" s="655"/>
      <c r="H66" s="656"/>
    </row>
    <row r="67" spans="2:8" ht="14.25">
      <c r="B67" t="e">
        <f>IF(AND(OR(Projektgrundlagen!$I$24,Projektgrundlagen!$I$25),'D Besondere Leistung'!#REF!=TRUE),'D Besondere Leistung'!#REF!&amp;" "&amp;'D Besondere Leistung'!#REF!&amp;" "&amp;'D Besondere Leistung'!#REF!,"")</f>
        <v>#REF!</v>
      </c>
      <c r="C67" s="647" t="e">
        <f>IF(AND(OR(Projektgrundlagen!$I$24,Projektgrundlagen!$I$25),'D Besondere Leistung'!#REF!=TRUE),'D Besondere Leistung'!#REF!,"")</f>
        <v>#REF!</v>
      </c>
      <c r="D67" s="647" t="e">
        <f>IF(AND(OR(Projektgrundlagen!$I$24,Projektgrundlagen!$I$25),'D Besondere Leistung'!#REF!=TRUE),'D Besondere Leistung'!#REF!,"")</f>
        <v>#REF!</v>
      </c>
      <c r="E67" s="647" t="e">
        <f>IF(AND(OR(Projektgrundlagen!$I$24,Projektgrundlagen!$I$25),'D Besondere Leistung'!#REF!=TRUE),'D Besondere Leistung'!#REF!,"")</f>
        <v>#REF!</v>
      </c>
      <c r="F67" s="647" t="e">
        <f>IF(AND(OR(Projektgrundlagen!$I$24,Projektgrundlagen!$I$25),'D Besondere Leistung'!#REF!=TRUE),'D Besondere Leistung'!#REF!,"")</f>
        <v>#REF!</v>
      </c>
      <c r="G67" s="655"/>
      <c r="H67" s="656"/>
    </row>
    <row r="68" spans="2:8" ht="14.25">
      <c r="B68" t="e">
        <f>IF(AND(OR(Projektgrundlagen!$I$24,Projektgrundlagen!$I$25),'D Besondere Leistung'!#REF!=TRUE),'D Besondere Leistung'!#REF!&amp;" "&amp;'D Besondere Leistung'!#REF!&amp;" "&amp;'D Besondere Leistung'!#REF!,"")</f>
        <v>#REF!</v>
      </c>
      <c r="C68" s="647" t="e">
        <f>IF(AND(OR(Projektgrundlagen!$I$24,Projektgrundlagen!$I$25),'D Besondere Leistung'!#REF!=TRUE),'D Besondere Leistung'!#REF!,"")</f>
        <v>#REF!</v>
      </c>
      <c r="D68" s="647" t="e">
        <f>IF(AND(OR(Projektgrundlagen!$I$24,Projektgrundlagen!$I$25),'D Besondere Leistung'!#REF!=TRUE),'D Besondere Leistung'!#REF!,"")</f>
        <v>#REF!</v>
      </c>
      <c r="E68" s="647" t="e">
        <f>IF(AND(OR(Projektgrundlagen!$I$24,Projektgrundlagen!$I$25),'D Besondere Leistung'!#REF!=TRUE),'D Besondere Leistung'!#REF!,"")</f>
        <v>#REF!</v>
      </c>
      <c r="F68" s="647" t="e">
        <f>IF(AND(OR(Projektgrundlagen!$I$24,Projektgrundlagen!$I$25),'D Besondere Leistung'!#REF!=TRUE),'D Besondere Leistung'!#REF!,"")</f>
        <v>#REF!</v>
      </c>
      <c r="G68" s="655"/>
      <c r="H68" s="656"/>
    </row>
    <row r="69" spans="2:8" ht="14.25">
      <c r="B69" t="e">
        <f>IF(AND(OR(Projektgrundlagen!$I$24,Projektgrundlagen!$I$25),'D Besondere Leistung'!#REF!=TRUE),'D Besondere Leistung'!#REF!&amp;" "&amp;'D Besondere Leistung'!#REF!&amp;" "&amp;'D Besondere Leistung'!#REF!,"")</f>
        <v>#REF!</v>
      </c>
      <c r="C69" s="647" t="e">
        <f>IF(AND(OR(Projektgrundlagen!$I$24,Projektgrundlagen!$I$25),'D Besondere Leistung'!#REF!=TRUE),'D Besondere Leistung'!#REF!,"")</f>
        <v>#REF!</v>
      </c>
      <c r="D69" s="647" t="e">
        <f>IF(AND(OR(Projektgrundlagen!$I$24,Projektgrundlagen!$I$25),'D Besondere Leistung'!#REF!=TRUE),'D Besondere Leistung'!#REF!,"")</f>
        <v>#REF!</v>
      </c>
      <c r="E69" s="647" t="e">
        <f>IF(AND(OR(Projektgrundlagen!$I$24,Projektgrundlagen!$I$25),'D Besondere Leistung'!#REF!=TRUE),'D Besondere Leistung'!#REF!,"")</f>
        <v>#REF!</v>
      </c>
      <c r="F69" s="647" t="e">
        <f>IF(AND(OR(Projektgrundlagen!$I$24,Projektgrundlagen!$I$25),'D Besondere Leistung'!#REF!=TRUE),'D Besondere Leistung'!#REF!,"")</f>
        <v>#REF!</v>
      </c>
      <c r="G69" s="655"/>
      <c r="H69" s="656"/>
    </row>
    <row r="70" spans="2:8" ht="14.25">
      <c r="B70" t="e">
        <f>IF(AND(OR(Projektgrundlagen!$I$24,Projektgrundlagen!$I$25),'D Besondere Leistung'!#REF!=TRUE),'D Besondere Leistung'!#REF!&amp;" "&amp;'D Besondere Leistung'!#REF!&amp;" "&amp;'D Besondere Leistung'!#REF!,"")</f>
        <v>#REF!</v>
      </c>
      <c r="C70" s="647" t="e">
        <f>IF(AND(OR(Projektgrundlagen!$I$24,Projektgrundlagen!$I$25),'D Besondere Leistung'!#REF!=TRUE),'D Besondere Leistung'!#REF!,"")</f>
        <v>#REF!</v>
      </c>
      <c r="D70" s="647" t="e">
        <f>IF(AND(OR(Projektgrundlagen!$I$24,Projektgrundlagen!$I$25),'D Besondere Leistung'!#REF!=TRUE),'D Besondere Leistung'!#REF!,"")</f>
        <v>#REF!</v>
      </c>
      <c r="E70" s="647" t="e">
        <f>IF(AND(OR(Projektgrundlagen!$I$24,Projektgrundlagen!$I$25),'D Besondere Leistung'!#REF!=TRUE),'D Besondere Leistung'!#REF!,"")</f>
        <v>#REF!</v>
      </c>
      <c r="F70" s="647" t="e">
        <f>IF(AND(OR(Projektgrundlagen!$I$24,Projektgrundlagen!$I$25),'D Besondere Leistung'!#REF!=TRUE),'D Besondere Leistung'!#REF!,"")</f>
        <v>#REF!</v>
      </c>
      <c r="G70" s="655"/>
      <c r="H70" s="656"/>
    </row>
    <row r="71" spans="2:8" ht="14.25">
      <c r="B71" t="e">
        <f>IF(AND(OR(Projektgrundlagen!$I$24,Projektgrundlagen!$I$25),'D Besondere Leistung'!#REF!=TRUE),'D Besondere Leistung'!#REF!&amp;" "&amp;'D Besondere Leistung'!#REF!&amp;" "&amp;'D Besondere Leistung'!#REF!,"")</f>
        <v>#REF!</v>
      </c>
      <c r="C71" s="647" t="e">
        <f>IF(AND(OR(Projektgrundlagen!$I$24,Projektgrundlagen!$I$25),'D Besondere Leistung'!#REF!=TRUE),'D Besondere Leistung'!#REF!,"")</f>
        <v>#REF!</v>
      </c>
      <c r="D71" s="647" t="e">
        <f>IF(AND(OR(Projektgrundlagen!$I$24,Projektgrundlagen!$I$25),'D Besondere Leistung'!#REF!=TRUE),'D Besondere Leistung'!#REF!,"")</f>
        <v>#REF!</v>
      </c>
      <c r="E71" s="647" t="e">
        <f>IF(AND(OR(Projektgrundlagen!$I$24,Projektgrundlagen!$I$25),'D Besondere Leistung'!#REF!=TRUE),'D Besondere Leistung'!#REF!,"")</f>
        <v>#REF!</v>
      </c>
      <c r="F71" s="647" t="e">
        <f>IF(AND(OR(Projektgrundlagen!$I$24,Projektgrundlagen!$I$25),'D Besondere Leistung'!#REF!=TRUE),'D Besondere Leistung'!#REF!,"")</f>
        <v>#REF!</v>
      </c>
      <c r="G71" s="655"/>
      <c r="H71" s="656"/>
    </row>
    <row r="72" spans="2:8" ht="14.25">
      <c r="B72" t="e">
        <f>IF(AND(OR(Projektgrundlagen!$I$24,Projektgrundlagen!$I$25),'D Besondere Leistung'!#REF!=TRUE),'D Besondere Leistung'!#REF!&amp;" "&amp;'D Besondere Leistung'!#REF!&amp;" "&amp;'D Besondere Leistung'!#REF!,"")</f>
        <v>#REF!</v>
      </c>
      <c r="C72" s="647" t="e">
        <f>IF(AND(OR(Projektgrundlagen!$I$24,Projektgrundlagen!$I$25),'D Besondere Leistung'!#REF!=TRUE),'D Besondere Leistung'!#REF!,"")</f>
        <v>#REF!</v>
      </c>
      <c r="D72" s="647" t="e">
        <f>IF(AND(OR(Projektgrundlagen!$I$24,Projektgrundlagen!$I$25),'D Besondere Leistung'!#REF!=TRUE),'D Besondere Leistung'!#REF!,"")</f>
        <v>#REF!</v>
      </c>
      <c r="E72" s="647" t="e">
        <f>IF(AND(OR(Projektgrundlagen!$I$24,Projektgrundlagen!$I$25),'D Besondere Leistung'!#REF!=TRUE),'D Besondere Leistung'!#REF!,"")</f>
        <v>#REF!</v>
      </c>
      <c r="F72" s="647" t="e">
        <f>IF(AND(OR(Projektgrundlagen!$I$24,Projektgrundlagen!$I$25),'D Besondere Leistung'!#REF!=TRUE),'D Besondere Leistung'!#REF!,"")</f>
        <v>#REF!</v>
      </c>
      <c r="G72" s="655"/>
      <c r="H72" s="656"/>
    </row>
    <row r="73" spans="2:8" ht="14.25">
      <c r="B73" t="e">
        <f>IF(AND(OR(Projektgrundlagen!$I$24,Projektgrundlagen!$I$25),'D Besondere Leistung'!#REF!=TRUE),'D Besondere Leistung'!#REF!&amp;" "&amp;'D Besondere Leistung'!#REF!&amp;" "&amp;'D Besondere Leistung'!#REF!,"")</f>
        <v>#REF!</v>
      </c>
      <c r="C73" s="647" t="e">
        <f>IF(AND(OR(Projektgrundlagen!$I$24,Projektgrundlagen!$I$25),'D Besondere Leistung'!#REF!=TRUE),'D Besondere Leistung'!#REF!,"")</f>
        <v>#REF!</v>
      </c>
      <c r="D73" s="647" t="e">
        <f>IF(AND(OR(Projektgrundlagen!$I$24,Projektgrundlagen!$I$25),'D Besondere Leistung'!#REF!=TRUE),'D Besondere Leistung'!#REF!,"")</f>
        <v>#REF!</v>
      </c>
      <c r="E73" s="647" t="e">
        <f>IF(AND(OR(Projektgrundlagen!$I$24,Projektgrundlagen!$I$25),'D Besondere Leistung'!#REF!=TRUE),'D Besondere Leistung'!#REF!,"")</f>
        <v>#REF!</v>
      </c>
      <c r="F73" s="647" t="e">
        <f>IF(AND(OR(Projektgrundlagen!$I$24,Projektgrundlagen!$I$25),'D Besondere Leistung'!#REF!=TRUE),'D Besondere Leistung'!#REF!,"")</f>
        <v>#REF!</v>
      </c>
      <c r="G73" s="655"/>
      <c r="H73" s="656"/>
    </row>
    <row r="74" spans="2:8" ht="14.25">
      <c r="B74" t="e">
        <f>IF(AND(OR(Projektgrundlagen!$I$24,Projektgrundlagen!$I$25),'D Besondere Leistung'!#REF!=TRUE),'D Besondere Leistung'!#REF!&amp;" "&amp;'D Besondere Leistung'!#REF!&amp;" "&amp;'D Besondere Leistung'!#REF!,"")</f>
        <v>#REF!</v>
      </c>
      <c r="C74" s="647" t="e">
        <f>IF(AND(OR(Projektgrundlagen!$I$24,Projektgrundlagen!$I$25),'D Besondere Leistung'!#REF!=TRUE),'D Besondere Leistung'!#REF!,"")</f>
        <v>#REF!</v>
      </c>
      <c r="D74" s="647" t="e">
        <f>IF(AND(OR(Projektgrundlagen!$I$24,Projektgrundlagen!$I$25),'D Besondere Leistung'!#REF!=TRUE),'D Besondere Leistung'!#REF!,"")</f>
        <v>#REF!</v>
      </c>
      <c r="E74" s="647" t="e">
        <f>IF(AND(OR(Projektgrundlagen!$I$24,Projektgrundlagen!$I$25),'D Besondere Leistung'!#REF!=TRUE),'D Besondere Leistung'!#REF!,"")</f>
        <v>#REF!</v>
      </c>
      <c r="F74" s="647" t="e">
        <f>IF(AND(OR(Projektgrundlagen!$I$24,Projektgrundlagen!$I$25),'D Besondere Leistung'!#REF!=TRUE),'D Besondere Leistung'!#REF!,"")</f>
        <v>#REF!</v>
      </c>
      <c r="G74" s="655"/>
      <c r="H74" s="656"/>
    </row>
    <row r="75" spans="2:8" ht="14.25">
      <c r="B75" t="e">
        <f>IF(AND(OR(Projektgrundlagen!$I$24,Projektgrundlagen!$I$25),'D Besondere Leistung'!#REF!=TRUE),'D Besondere Leistung'!#REF!&amp;" "&amp;'D Besondere Leistung'!#REF!&amp;" "&amp;'D Besondere Leistung'!#REF!,"")</f>
        <v>#REF!</v>
      </c>
      <c r="C75" s="647" t="e">
        <f>IF(AND(OR(Projektgrundlagen!$I$24,Projektgrundlagen!$I$25),'D Besondere Leistung'!#REF!=TRUE),'D Besondere Leistung'!#REF!,"")</f>
        <v>#REF!</v>
      </c>
      <c r="D75" s="647" t="e">
        <f>IF(AND(OR(Projektgrundlagen!$I$24,Projektgrundlagen!$I$25),'D Besondere Leistung'!#REF!=TRUE),'D Besondere Leistung'!#REF!,"")</f>
        <v>#REF!</v>
      </c>
      <c r="E75" s="647" t="e">
        <f>IF(AND(OR(Projektgrundlagen!$I$24,Projektgrundlagen!$I$25),'D Besondere Leistung'!#REF!=TRUE),'D Besondere Leistung'!#REF!,"")</f>
        <v>#REF!</v>
      </c>
      <c r="F75" s="647" t="e">
        <f>IF(AND(OR(Projektgrundlagen!$I$24,Projektgrundlagen!$I$25),'D Besondere Leistung'!#REF!=TRUE),'D Besondere Leistung'!#REF!,"")</f>
        <v>#REF!</v>
      </c>
      <c r="G75" s="655"/>
      <c r="H75" s="656"/>
    </row>
    <row r="76" spans="2:8" ht="14.25">
      <c r="B76" t="e">
        <f>IF(AND(OR(Projektgrundlagen!$I$24,Projektgrundlagen!$I$25),'D Besondere Leistung'!#REF!=TRUE),'D Besondere Leistung'!#REF!&amp;" "&amp;'D Besondere Leistung'!#REF!&amp;" "&amp;'D Besondere Leistung'!#REF!,"")</f>
        <v>#REF!</v>
      </c>
      <c r="C76" s="647" t="e">
        <f>IF(AND(OR(Projektgrundlagen!$I$24,Projektgrundlagen!$I$25),'D Besondere Leistung'!#REF!=TRUE),'D Besondere Leistung'!#REF!,"")</f>
        <v>#REF!</v>
      </c>
      <c r="D76" s="647" t="e">
        <f>IF(AND(OR(Projektgrundlagen!$I$24,Projektgrundlagen!$I$25),'D Besondere Leistung'!#REF!=TRUE),'D Besondere Leistung'!#REF!,"")</f>
        <v>#REF!</v>
      </c>
      <c r="E76" s="647" t="e">
        <f>IF(AND(OR(Projektgrundlagen!$I$24,Projektgrundlagen!$I$25),'D Besondere Leistung'!#REF!=TRUE),'D Besondere Leistung'!#REF!,"")</f>
        <v>#REF!</v>
      </c>
      <c r="F76" s="647" t="e">
        <f>IF(AND(OR(Projektgrundlagen!$I$24,Projektgrundlagen!$I$25),'D Besondere Leistung'!#REF!=TRUE),'D Besondere Leistung'!#REF!,"")</f>
        <v>#REF!</v>
      </c>
      <c r="G76" s="655"/>
      <c r="H76" s="656"/>
    </row>
    <row r="77" spans="2:8" ht="14.25">
      <c r="B77" t="e">
        <f>IF(AND(OR(Projektgrundlagen!$I$24,Projektgrundlagen!$I$25),'D Besondere Leistung'!#REF!=TRUE),'D Besondere Leistung'!#REF!&amp;" "&amp;'D Besondere Leistung'!#REF!&amp;" "&amp;'D Besondere Leistung'!#REF!,"")</f>
        <v>#REF!</v>
      </c>
      <c r="C77" s="647" t="e">
        <f>IF(AND(OR(Projektgrundlagen!$I$24,Projektgrundlagen!$I$25),'D Besondere Leistung'!#REF!=TRUE),'D Besondere Leistung'!#REF!,"")</f>
        <v>#REF!</v>
      </c>
      <c r="D77" s="647" t="e">
        <f>IF(AND(OR(Projektgrundlagen!$I$24,Projektgrundlagen!$I$25),'D Besondere Leistung'!#REF!=TRUE),'D Besondere Leistung'!#REF!,"")</f>
        <v>#REF!</v>
      </c>
      <c r="E77" s="647" t="e">
        <f>IF(AND(OR(Projektgrundlagen!$I$24,Projektgrundlagen!$I$25),'D Besondere Leistung'!#REF!=TRUE),'D Besondere Leistung'!#REF!,"")</f>
        <v>#REF!</v>
      </c>
      <c r="F77" s="647" t="e">
        <f>IF(AND(OR(Projektgrundlagen!$I$24,Projektgrundlagen!$I$25),'D Besondere Leistung'!#REF!=TRUE),'D Besondere Leistung'!#REF!,"")</f>
        <v>#REF!</v>
      </c>
      <c r="G77" s="655"/>
      <c r="H77" s="656"/>
    </row>
    <row r="78" spans="2:8" ht="14.25">
      <c r="B78" t="e">
        <f>IF(AND(OR(Projektgrundlagen!$I$24,Projektgrundlagen!$I$25),'D Besondere Leistung'!#REF!=TRUE),'D Besondere Leistung'!#REF!&amp;" "&amp;'D Besondere Leistung'!#REF!&amp;" "&amp;'D Besondere Leistung'!#REF!,"")</f>
        <v>#REF!</v>
      </c>
      <c r="C78" s="647" t="e">
        <f>IF(AND(OR(Projektgrundlagen!$I$24,Projektgrundlagen!$I$25),'D Besondere Leistung'!#REF!=TRUE),'D Besondere Leistung'!#REF!,"")</f>
        <v>#REF!</v>
      </c>
      <c r="D78" s="647" t="e">
        <f>IF(AND(OR(Projektgrundlagen!$I$24,Projektgrundlagen!$I$25),'D Besondere Leistung'!#REF!=TRUE),'D Besondere Leistung'!#REF!,"")</f>
        <v>#REF!</v>
      </c>
      <c r="E78" s="647" t="e">
        <f>IF(AND(OR(Projektgrundlagen!$I$24,Projektgrundlagen!$I$25),'D Besondere Leistung'!#REF!=TRUE),'D Besondere Leistung'!#REF!,"")</f>
        <v>#REF!</v>
      </c>
      <c r="F78" s="647" t="e">
        <f>IF(AND(OR(Projektgrundlagen!$I$24,Projektgrundlagen!$I$25),'D Besondere Leistung'!#REF!=TRUE),'D Besondere Leistung'!#REF!,"")</f>
        <v>#REF!</v>
      </c>
      <c r="G78" s="655"/>
      <c r="H78" s="656"/>
    </row>
    <row r="79" spans="2:8" ht="14.25">
      <c r="B79" t="e">
        <f>IF(AND(OR(Projektgrundlagen!$I$24,Projektgrundlagen!$I$25),'D Besondere Leistung'!#REF!=TRUE),'D Besondere Leistung'!#REF!&amp;" "&amp;'D Besondere Leistung'!#REF!&amp;" "&amp;'D Besondere Leistung'!#REF!,"")</f>
        <v>#REF!</v>
      </c>
      <c r="C79" s="647" t="e">
        <f>IF(AND(OR(Projektgrundlagen!$I$24,Projektgrundlagen!$I$25),'D Besondere Leistung'!#REF!=TRUE),'D Besondere Leistung'!#REF!,"")</f>
        <v>#REF!</v>
      </c>
      <c r="D79" s="647" t="e">
        <f>IF(AND(OR(Projektgrundlagen!$I$24,Projektgrundlagen!$I$25),'D Besondere Leistung'!#REF!=TRUE),'D Besondere Leistung'!#REF!,"")</f>
        <v>#REF!</v>
      </c>
      <c r="E79" s="647" t="e">
        <f>IF(AND(OR(Projektgrundlagen!$I$24,Projektgrundlagen!$I$25),'D Besondere Leistung'!#REF!=TRUE),'D Besondere Leistung'!#REF!,"")</f>
        <v>#REF!</v>
      </c>
      <c r="F79" s="647" t="e">
        <f>IF(AND(OR(Projektgrundlagen!$I$24,Projektgrundlagen!$I$25),'D Besondere Leistung'!#REF!=TRUE),'D Besondere Leistung'!#REF!,"")</f>
        <v>#REF!</v>
      </c>
      <c r="G79" s="655"/>
      <c r="H79" s="656"/>
    </row>
    <row r="80" spans="2:8" ht="14.25">
      <c r="B80" t="e">
        <f>IF(AND(OR(Projektgrundlagen!$I$24,Projektgrundlagen!$I$25),'D Besondere Leistung'!#REF!=TRUE),'D Besondere Leistung'!#REF!&amp;" "&amp;'D Besondere Leistung'!#REF!&amp;" "&amp;'D Besondere Leistung'!#REF!,"")</f>
        <v>#REF!</v>
      </c>
      <c r="C80" s="647" t="e">
        <f>IF(AND(OR(Projektgrundlagen!$I$24,Projektgrundlagen!$I$25),'D Besondere Leistung'!#REF!=TRUE),'D Besondere Leistung'!#REF!,"")</f>
        <v>#REF!</v>
      </c>
      <c r="D80" s="647" t="e">
        <f>IF(AND(OR(Projektgrundlagen!$I$24,Projektgrundlagen!$I$25),'D Besondere Leistung'!#REF!=TRUE),'D Besondere Leistung'!#REF!,"")</f>
        <v>#REF!</v>
      </c>
      <c r="E80" s="647" t="e">
        <f>IF(AND(OR(Projektgrundlagen!$I$24,Projektgrundlagen!$I$25),'D Besondere Leistung'!#REF!=TRUE),'D Besondere Leistung'!#REF!,"")</f>
        <v>#REF!</v>
      </c>
      <c r="F80" s="647" t="e">
        <f>IF(AND(OR(Projektgrundlagen!$I$24,Projektgrundlagen!$I$25),'D Besondere Leistung'!#REF!=TRUE),'D Besondere Leistung'!#REF!,"")</f>
        <v>#REF!</v>
      </c>
      <c r="G80" s="655"/>
      <c r="H80" s="656"/>
    </row>
    <row r="81" spans="2:8" ht="14.25">
      <c r="B81" t="e">
        <f>IF(AND(OR(Projektgrundlagen!$I$24,Projektgrundlagen!$I$25),'D Besondere Leistung'!#REF!=TRUE),'D Besondere Leistung'!#REF!&amp;" "&amp;'D Besondere Leistung'!#REF!&amp;" "&amp;'D Besondere Leistung'!#REF!,"")</f>
        <v>#REF!</v>
      </c>
      <c r="C81" s="647" t="e">
        <f>IF(AND(OR(Projektgrundlagen!$I$24,Projektgrundlagen!$I$25),'D Besondere Leistung'!#REF!=TRUE),'D Besondere Leistung'!#REF!,"")</f>
        <v>#REF!</v>
      </c>
      <c r="D81" s="647" t="e">
        <f>IF(AND(OR(Projektgrundlagen!$I$24,Projektgrundlagen!$I$25),'D Besondere Leistung'!#REF!=TRUE),'D Besondere Leistung'!#REF!,"")</f>
        <v>#REF!</v>
      </c>
      <c r="E81" s="647" t="e">
        <f>IF(AND(OR(Projektgrundlagen!$I$24,Projektgrundlagen!$I$25),'D Besondere Leistung'!#REF!=TRUE),'D Besondere Leistung'!#REF!,"")</f>
        <v>#REF!</v>
      </c>
      <c r="F81" s="647" t="e">
        <f>IF(AND(OR(Projektgrundlagen!$I$24,Projektgrundlagen!$I$25),'D Besondere Leistung'!#REF!=TRUE),'D Besondere Leistung'!#REF!,"")</f>
        <v>#REF!</v>
      </c>
      <c r="G81" s="655"/>
      <c r="H81" s="656"/>
    </row>
    <row r="82" spans="2:8" ht="14.25">
      <c r="B82" t="e">
        <f>IF(AND(OR(Projektgrundlagen!$I$24,Projektgrundlagen!$I$25),'D Besondere Leistung'!#REF!=TRUE),'D Besondere Leistung'!#REF!&amp;" "&amp;'D Besondere Leistung'!#REF!&amp;" "&amp;'D Besondere Leistung'!#REF!,"")</f>
        <v>#REF!</v>
      </c>
      <c r="C82" s="647" t="e">
        <f>IF(AND(OR(Projektgrundlagen!$I$24,Projektgrundlagen!$I$25),'D Besondere Leistung'!#REF!=TRUE),'D Besondere Leistung'!#REF!,"")</f>
        <v>#REF!</v>
      </c>
      <c r="D82" s="647" t="e">
        <f>IF(AND(OR(Projektgrundlagen!$I$24,Projektgrundlagen!$I$25),'D Besondere Leistung'!#REF!=TRUE),'D Besondere Leistung'!#REF!,"")</f>
        <v>#REF!</v>
      </c>
      <c r="E82" s="647" t="e">
        <f>IF(AND(OR(Projektgrundlagen!$I$24,Projektgrundlagen!$I$25),'D Besondere Leistung'!#REF!=TRUE),'D Besondere Leistung'!#REF!,"")</f>
        <v>#REF!</v>
      </c>
      <c r="F82" s="647" t="e">
        <f>IF(AND(OR(Projektgrundlagen!$I$24,Projektgrundlagen!$I$25),'D Besondere Leistung'!#REF!=TRUE),'D Besondere Leistung'!#REF!,"")</f>
        <v>#REF!</v>
      </c>
      <c r="G82" s="655"/>
      <c r="H82" s="656"/>
    </row>
    <row r="83" spans="2:8" ht="14.25">
      <c r="B83" t="e">
        <f>IF(AND(OR(Projektgrundlagen!$I$24,Projektgrundlagen!$I$25),'D Besondere Leistung'!#REF!=TRUE),'D Besondere Leistung'!#REF!&amp;" "&amp;'D Besondere Leistung'!#REF!&amp;" "&amp;'D Besondere Leistung'!#REF!,"")</f>
        <v>#REF!</v>
      </c>
      <c r="C83" s="647" t="e">
        <f>IF(AND(OR(Projektgrundlagen!$I$24,Projektgrundlagen!$I$25),'D Besondere Leistung'!#REF!=TRUE),'D Besondere Leistung'!#REF!,"")</f>
        <v>#REF!</v>
      </c>
      <c r="D83" s="647" t="e">
        <f>IF(AND(OR(Projektgrundlagen!$I$24,Projektgrundlagen!$I$25),'D Besondere Leistung'!#REF!=TRUE),'D Besondere Leistung'!#REF!,"")</f>
        <v>#REF!</v>
      </c>
      <c r="E83" s="647" t="e">
        <f>IF(AND(OR(Projektgrundlagen!$I$24,Projektgrundlagen!$I$25),'D Besondere Leistung'!#REF!=TRUE),'D Besondere Leistung'!#REF!,"")</f>
        <v>#REF!</v>
      </c>
      <c r="F83" s="647" t="e">
        <f>IF(AND(OR(Projektgrundlagen!$I$24,Projektgrundlagen!$I$25),'D Besondere Leistung'!#REF!=TRUE),'D Besondere Leistung'!#REF!,"")</f>
        <v>#REF!</v>
      </c>
      <c r="G83" s="655"/>
      <c r="H83" s="656"/>
    </row>
    <row r="84" spans="2:8" ht="14.25">
      <c r="B84" t="e">
        <f>IF(AND(OR(Projektgrundlagen!$I$24,Projektgrundlagen!$I$25),'D Besondere Leistung'!#REF!=TRUE),'D Besondere Leistung'!#REF!&amp;" "&amp;'D Besondere Leistung'!#REF!&amp;" "&amp;'D Besondere Leistung'!#REF!,"")</f>
        <v>#REF!</v>
      </c>
      <c r="C84" s="647" t="e">
        <f>IF(AND(OR(Projektgrundlagen!$I$24,Projektgrundlagen!$I$25),'D Besondere Leistung'!#REF!=TRUE),'D Besondere Leistung'!#REF!,"")</f>
        <v>#REF!</v>
      </c>
      <c r="D84" s="647" t="e">
        <f>IF(AND(OR(Projektgrundlagen!$I$24,Projektgrundlagen!$I$25),'D Besondere Leistung'!#REF!=TRUE),'D Besondere Leistung'!#REF!,"")</f>
        <v>#REF!</v>
      </c>
      <c r="E84" s="647" t="e">
        <f>IF(AND(OR(Projektgrundlagen!$I$24,Projektgrundlagen!$I$25),'D Besondere Leistung'!#REF!=TRUE),'D Besondere Leistung'!#REF!,"")</f>
        <v>#REF!</v>
      </c>
      <c r="F84" s="647" t="e">
        <f>IF(AND(OR(Projektgrundlagen!$I$24,Projektgrundlagen!$I$25),'D Besondere Leistung'!#REF!=TRUE),'D Besondere Leistung'!#REF!,"")</f>
        <v>#REF!</v>
      </c>
      <c r="G84" s="655"/>
      <c r="H84" s="656"/>
    </row>
    <row r="85" spans="2:8" ht="14.25">
      <c r="B85" t="e">
        <f>IF(AND(OR(Projektgrundlagen!$I$24,Projektgrundlagen!$I$25),'D Besondere Leistung'!#REF!=TRUE),'D Besondere Leistung'!#REF!&amp;" "&amp;'D Besondere Leistung'!#REF!&amp;" "&amp;'D Besondere Leistung'!#REF!,"")</f>
        <v>#REF!</v>
      </c>
      <c r="C85" s="647" t="e">
        <f>IF(AND(OR(Projektgrundlagen!$I$24,Projektgrundlagen!$I$25),'D Besondere Leistung'!#REF!=TRUE),'D Besondere Leistung'!#REF!,"")</f>
        <v>#REF!</v>
      </c>
      <c r="D85" s="647" t="e">
        <f>IF(AND(OR(Projektgrundlagen!$I$24,Projektgrundlagen!$I$25),'D Besondere Leistung'!#REF!=TRUE),'D Besondere Leistung'!#REF!,"")</f>
        <v>#REF!</v>
      </c>
      <c r="E85" s="647" t="e">
        <f>IF(AND(OR(Projektgrundlagen!$I$24,Projektgrundlagen!$I$25),'D Besondere Leistung'!#REF!=TRUE),'D Besondere Leistung'!#REF!,"")</f>
        <v>#REF!</v>
      </c>
      <c r="F85" s="647" t="e">
        <f>IF(AND(OR(Projektgrundlagen!$I$24,Projektgrundlagen!$I$25),'D Besondere Leistung'!#REF!=TRUE),'D Besondere Leistung'!#REF!,"")</f>
        <v>#REF!</v>
      </c>
      <c r="G85" s="655"/>
      <c r="H85" s="656"/>
    </row>
    <row r="86" spans="2:8" ht="14.25">
      <c r="B86" t="e">
        <f>IF(AND(OR(Projektgrundlagen!$I$24,Projektgrundlagen!$I$25),'D Besondere Leistung'!#REF!=TRUE),'D Besondere Leistung'!#REF!&amp;" "&amp;'D Besondere Leistung'!#REF!&amp;" "&amp;'D Besondere Leistung'!#REF!,"")</f>
        <v>#REF!</v>
      </c>
      <c r="C86" s="647" t="e">
        <f>IF(AND(OR(Projektgrundlagen!$I$24,Projektgrundlagen!$I$25),'D Besondere Leistung'!#REF!=TRUE),'D Besondere Leistung'!#REF!,"")</f>
        <v>#REF!</v>
      </c>
      <c r="D86" s="647" t="e">
        <f>IF(AND(OR(Projektgrundlagen!$I$24,Projektgrundlagen!$I$25),'D Besondere Leistung'!#REF!=TRUE),'D Besondere Leistung'!#REF!,"")</f>
        <v>#REF!</v>
      </c>
      <c r="E86" s="647" t="e">
        <f>IF(AND(OR(Projektgrundlagen!$I$24,Projektgrundlagen!$I$25),'D Besondere Leistung'!#REF!=TRUE),'D Besondere Leistung'!#REF!,"")</f>
        <v>#REF!</v>
      </c>
      <c r="F86" s="647" t="e">
        <f>IF(AND(OR(Projektgrundlagen!$I$24,Projektgrundlagen!$I$25),'D Besondere Leistung'!#REF!=TRUE),'D Besondere Leistung'!#REF!,"")</f>
        <v>#REF!</v>
      </c>
      <c r="G86" s="655"/>
      <c r="H86" s="656"/>
    </row>
    <row r="87" spans="2:8" ht="14.25">
      <c r="B87" t="e">
        <f>IF(AND(OR(Projektgrundlagen!$I$24,Projektgrundlagen!$I$25),'D Besondere Leistung'!#REF!=TRUE),'D Besondere Leistung'!#REF!&amp;" "&amp;'D Besondere Leistung'!#REF!&amp;" "&amp;'D Besondere Leistung'!#REF!,"")</f>
        <v>#REF!</v>
      </c>
      <c r="C87" s="647" t="e">
        <f>IF(AND(OR(Projektgrundlagen!$I$24,Projektgrundlagen!$I$25),'D Besondere Leistung'!#REF!=TRUE),'D Besondere Leistung'!#REF!,"")</f>
        <v>#REF!</v>
      </c>
      <c r="D87" s="647" t="e">
        <f>IF(AND(OR(Projektgrundlagen!$I$24,Projektgrundlagen!$I$25),'D Besondere Leistung'!#REF!=TRUE),'D Besondere Leistung'!#REF!,"")</f>
        <v>#REF!</v>
      </c>
      <c r="E87" s="647" t="e">
        <f>IF(AND(OR(Projektgrundlagen!$I$24,Projektgrundlagen!$I$25),'D Besondere Leistung'!#REF!=TRUE),'D Besondere Leistung'!#REF!,"")</f>
        <v>#REF!</v>
      </c>
      <c r="F87" s="647" t="e">
        <f>IF(AND(OR(Projektgrundlagen!$I$24,Projektgrundlagen!$I$25),'D Besondere Leistung'!#REF!=TRUE),'D Besondere Leistung'!#REF!,"")</f>
        <v>#REF!</v>
      </c>
      <c r="G87" s="655"/>
      <c r="H87" s="656"/>
    </row>
    <row r="88" spans="2:8" ht="14.25">
      <c r="B88" t="e">
        <f>IF(AND(OR(Projektgrundlagen!$I$24,Projektgrundlagen!$I$25),'D Besondere Leistung'!#REF!=TRUE),'D Besondere Leistung'!#REF!&amp;" "&amp;'D Besondere Leistung'!#REF!&amp;" "&amp;'D Besondere Leistung'!#REF!,"")</f>
        <v>#REF!</v>
      </c>
      <c r="C88" s="647" t="e">
        <f>IF(AND(OR(Projektgrundlagen!$I$24,Projektgrundlagen!$I$25),'D Besondere Leistung'!#REF!=TRUE),'D Besondere Leistung'!#REF!,"")</f>
        <v>#REF!</v>
      </c>
      <c r="D88" s="647" t="e">
        <f>IF(AND(OR(Projektgrundlagen!$I$24,Projektgrundlagen!$I$25),'D Besondere Leistung'!#REF!=TRUE),'D Besondere Leistung'!#REF!,"")</f>
        <v>#REF!</v>
      </c>
      <c r="E88" s="647" t="e">
        <f>IF(AND(OR(Projektgrundlagen!$I$24,Projektgrundlagen!$I$25),'D Besondere Leistung'!#REF!=TRUE),'D Besondere Leistung'!#REF!,"")</f>
        <v>#REF!</v>
      </c>
      <c r="F88" s="647" t="e">
        <f>IF(AND(OR(Projektgrundlagen!$I$24,Projektgrundlagen!$I$25),'D Besondere Leistung'!#REF!=TRUE),'D Besondere Leistung'!#REF!,"")</f>
        <v>#REF!</v>
      </c>
      <c r="G88" s="655"/>
      <c r="H88" s="656"/>
    </row>
    <row r="89" spans="2:8" ht="14.25">
      <c r="B89" t="e">
        <f>IF(AND(OR(Projektgrundlagen!$I$24,Projektgrundlagen!$I$25),'D Besondere Leistung'!#REF!=TRUE),'D Besondere Leistung'!#REF!&amp;" "&amp;'D Besondere Leistung'!#REF!&amp;" "&amp;'D Besondere Leistung'!#REF!,"")</f>
        <v>#REF!</v>
      </c>
      <c r="C89" s="647" t="e">
        <f>IF(AND(OR(Projektgrundlagen!$I$24,Projektgrundlagen!$I$25),'D Besondere Leistung'!#REF!=TRUE),'D Besondere Leistung'!#REF!,"")</f>
        <v>#REF!</v>
      </c>
      <c r="D89" s="647" t="e">
        <f>IF(AND(OR(Projektgrundlagen!$I$24,Projektgrundlagen!$I$25),'D Besondere Leistung'!#REF!=TRUE),'D Besondere Leistung'!#REF!,"")</f>
        <v>#REF!</v>
      </c>
      <c r="E89" s="647" t="e">
        <f>IF(AND(OR(Projektgrundlagen!$I$24,Projektgrundlagen!$I$25),'D Besondere Leistung'!#REF!=TRUE),'D Besondere Leistung'!#REF!,"")</f>
        <v>#REF!</v>
      </c>
      <c r="F89" s="647" t="e">
        <f>IF(AND(OR(Projektgrundlagen!$I$24,Projektgrundlagen!$I$25),'D Besondere Leistung'!#REF!=TRUE),'D Besondere Leistung'!#REF!,"")</f>
        <v>#REF!</v>
      </c>
      <c r="G89" s="655"/>
      <c r="H89" s="656"/>
    </row>
    <row r="90" spans="2:8" ht="14.25">
      <c r="B90" t="e">
        <f>IF(AND(OR(Projektgrundlagen!$I$24,Projektgrundlagen!$I$25),'D Besondere Leistung'!#REF!=TRUE),'D Besondere Leistung'!#REF!&amp;" "&amp;'D Besondere Leistung'!#REF!&amp;" "&amp;'D Besondere Leistung'!F18,"")</f>
        <v>#REF!</v>
      </c>
      <c r="C90" s="647" t="e">
        <f>IF(AND(OR(Projektgrundlagen!$I$24,Projektgrundlagen!$I$25),'D Besondere Leistung'!#REF!=TRUE),'D Besondere Leistung'!#REF!,"")</f>
        <v>#REF!</v>
      </c>
      <c r="D90" s="647" t="e">
        <f>IF(AND(OR(Projektgrundlagen!$I$24,Projektgrundlagen!$I$25),'D Besondere Leistung'!#REF!=TRUE),'D Besondere Leistung'!#REF!,"")</f>
        <v>#REF!</v>
      </c>
      <c r="E90" s="647" t="e">
        <f>IF(AND(OR(Projektgrundlagen!$I$24,Projektgrundlagen!$I$25),'D Besondere Leistung'!#REF!=TRUE),'D Besondere Leistung'!#REF!,"")</f>
        <v>#REF!</v>
      </c>
      <c r="F90" s="647" t="e">
        <f>IF(AND(OR(Projektgrundlagen!$I$24,Projektgrundlagen!$I$25),'D Besondere Leistung'!#REF!=TRUE),'D Besondere Leistung'!#REF!,"")</f>
        <v>#REF!</v>
      </c>
      <c r="G90" s="655"/>
      <c r="H90" s="656"/>
    </row>
    <row r="91" spans="2:8" ht="14.25">
      <c r="B91" t="str">
        <f>IF(AND(OR(Projektgrundlagen!$I$24,Projektgrundlagen!$I$25),'D Besondere Leistung'!M18=TRUE),'D Besondere Leistung'!C18&amp;" "&amp;'D Besondere Leistung'!F18&amp;" "&amp;'D Besondere Leistung'!F19,"")</f>
        <v/>
      </c>
      <c r="C91" s="647" t="str">
        <f>IF(AND(OR(Projektgrundlagen!$I$24,Projektgrundlagen!$I$25),'D Besondere Leistung'!M18=TRUE),'D Besondere Leistung'!H18,"")</f>
        <v/>
      </c>
      <c r="D91" s="647" t="str">
        <f>IF(AND(OR(Projektgrundlagen!$I$24,Projektgrundlagen!$I$25),'D Besondere Leistung'!M18=TRUE),'D Besondere Leistung'!I18,"")</f>
        <v/>
      </c>
      <c r="E91" s="647" t="str">
        <f>IF(AND(OR(Projektgrundlagen!$I$24,Projektgrundlagen!$I$25),'D Besondere Leistung'!M18=TRUE),'D Besondere Leistung'!J18,"")</f>
        <v/>
      </c>
      <c r="F91" s="647" t="str">
        <f>IF(AND(OR(Projektgrundlagen!$I$24,Projektgrundlagen!$I$25),'D Besondere Leistung'!M18=TRUE),'D Besondere Leistung'!K18,"")</f>
        <v/>
      </c>
      <c r="G91" s="655"/>
      <c r="H91" s="656"/>
    </row>
    <row r="92" spans="2:8" ht="14.25">
      <c r="B92" t="str">
        <f>IF(AND(OR(Projektgrundlagen!$I$24,Projektgrundlagen!$I$25),'D Besondere Leistung'!M19=TRUE),'D Besondere Leistung'!C19&amp;" "&amp;'D Besondere Leistung'!F19&amp;" "&amp;'D Besondere Leistung'!F20,"")</f>
        <v/>
      </c>
      <c r="C92" s="647" t="str">
        <f>IF(AND(OR(Projektgrundlagen!$I$24,Projektgrundlagen!$I$25),'D Besondere Leistung'!M19=TRUE),'D Besondere Leistung'!H19,"")</f>
        <v/>
      </c>
      <c r="D92" s="647" t="str">
        <f>IF(AND(OR(Projektgrundlagen!$I$24,Projektgrundlagen!$I$25),'D Besondere Leistung'!M19=TRUE),'D Besondere Leistung'!I19,"")</f>
        <v/>
      </c>
      <c r="E92" s="647" t="str">
        <f>IF(AND(OR(Projektgrundlagen!$I$24,Projektgrundlagen!$I$25),'D Besondere Leistung'!M19=TRUE),'D Besondere Leistung'!J19,"")</f>
        <v/>
      </c>
      <c r="F92" s="647" t="str">
        <f>IF(AND(OR(Projektgrundlagen!$I$24,Projektgrundlagen!$I$25),'D Besondere Leistung'!M19=TRUE),'D Besondere Leistung'!K19,"")</f>
        <v/>
      </c>
      <c r="G92" s="655"/>
      <c r="H92" s="656"/>
    </row>
    <row r="93" spans="2:8" ht="14.25">
      <c r="B93" t="str">
        <f>IF(AND(OR(Projektgrundlagen!$I$24,Projektgrundlagen!$I$25),'D Besondere Leistung'!M20=TRUE),'D Besondere Leistung'!C20&amp;" "&amp;'D Besondere Leistung'!F20&amp;" "&amp;'D Besondere Leistung'!F21,"")</f>
        <v/>
      </c>
      <c r="C93" s="647" t="str">
        <f>IF(AND(OR(Projektgrundlagen!$I$24,Projektgrundlagen!$I$25),'D Besondere Leistung'!M20=TRUE),'D Besondere Leistung'!H20,"")</f>
        <v/>
      </c>
      <c r="D93" s="647" t="str">
        <f>IF(AND(OR(Projektgrundlagen!$I$24,Projektgrundlagen!$I$25),'D Besondere Leistung'!M20=TRUE),'D Besondere Leistung'!I20,"")</f>
        <v/>
      </c>
      <c r="E93" s="647" t="str">
        <f>IF(AND(OR(Projektgrundlagen!$I$24,Projektgrundlagen!$I$25),'D Besondere Leistung'!M20=TRUE),'D Besondere Leistung'!J20,"")</f>
        <v/>
      </c>
      <c r="F93" s="647" t="str">
        <f>IF(AND(OR(Projektgrundlagen!$I$24,Projektgrundlagen!$I$25),'D Besondere Leistung'!M20=TRUE),'D Besondere Leistung'!K20,"")</f>
        <v/>
      </c>
      <c r="G93" s="655"/>
      <c r="H93" s="656"/>
    </row>
    <row r="94" spans="2:8" ht="14.25">
      <c r="B94" t="str">
        <f>IF(AND(OR(Projektgrundlagen!$I$24,Projektgrundlagen!$I$25),'D Besondere Leistung'!M21=TRUE),'D Besondere Leistung'!C21&amp;" "&amp;'D Besondere Leistung'!F21&amp;" "&amp;'D Besondere Leistung'!#REF!,"")</f>
        <v/>
      </c>
      <c r="C94" s="647" t="str">
        <f>IF(AND(OR(Projektgrundlagen!$I$24,Projektgrundlagen!$I$25),'D Besondere Leistung'!M21=TRUE),'D Besondere Leistung'!H21,"")</f>
        <v/>
      </c>
      <c r="D94" s="647" t="str">
        <f>IF(AND(OR(Projektgrundlagen!$I$24,Projektgrundlagen!$I$25),'D Besondere Leistung'!M21=TRUE),'D Besondere Leistung'!I21,"")</f>
        <v/>
      </c>
      <c r="E94" s="647" t="str">
        <f>IF(AND(OR(Projektgrundlagen!$I$24,Projektgrundlagen!$I$25),'D Besondere Leistung'!M21=TRUE),'D Besondere Leistung'!J21,"")</f>
        <v/>
      </c>
      <c r="F94" s="647" t="str">
        <f>IF(AND(OR(Projektgrundlagen!$I$24,Projektgrundlagen!$I$25),'D Besondere Leistung'!M21=TRUE),'D Besondere Leistung'!K21,"")</f>
        <v/>
      </c>
      <c r="G94" s="655"/>
      <c r="H94" s="656"/>
    </row>
    <row r="95" spans="2:8" ht="14.25">
      <c r="B95" t="e">
        <f>IF(AND(OR(Projektgrundlagen!$I$24,Projektgrundlagen!$I$25),'D Besondere Leistung'!#REF!=TRUE),'D Besondere Leistung'!#REF!&amp;" "&amp;'D Besondere Leistung'!#REF!&amp;" "&amp;'D Besondere Leistung'!F22,"")</f>
        <v>#REF!</v>
      </c>
      <c r="C95" s="647" t="e">
        <f>IF(AND(OR(Projektgrundlagen!$I$24,Projektgrundlagen!$I$25),'D Besondere Leistung'!#REF!=TRUE),'D Besondere Leistung'!#REF!,"")</f>
        <v>#REF!</v>
      </c>
      <c r="D95" s="647" t="e">
        <f>IF(AND(OR(Projektgrundlagen!$I$24,Projektgrundlagen!$I$25),'D Besondere Leistung'!#REF!=TRUE),'D Besondere Leistung'!#REF!,"")</f>
        <v>#REF!</v>
      </c>
      <c r="E95" s="647" t="e">
        <f>IF(AND(OR(Projektgrundlagen!$I$24,Projektgrundlagen!$I$25),'D Besondere Leistung'!#REF!=TRUE),'D Besondere Leistung'!#REF!,"")</f>
        <v>#REF!</v>
      </c>
      <c r="F95" s="647" t="e">
        <f>IF(AND(OR(Projektgrundlagen!$I$24,Projektgrundlagen!$I$25),'D Besondere Leistung'!#REF!=TRUE),'D Besondere Leistung'!#REF!,"")</f>
        <v>#REF!</v>
      </c>
      <c r="G95" s="655"/>
      <c r="H95" s="656"/>
    </row>
    <row r="96" spans="2:8" ht="14.25">
      <c r="B96" t="str">
        <f>IF(AND(OR(Projektgrundlagen!$I$24,Projektgrundlagen!$I$25),'D Besondere Leistung'!M22=TRUE),'D Besondere Leistung'!C22&amp;" "&amp;'D Besondere Leistung'!F22&amp;" "&amp;'D Besondere Leistung'!F23,"")</f>
        <v/>
      </c>
      <c r="C96" s="647" t="str">
        <f>IF(AND(OR(Projektgrundlagen!$I$24,Projektgrundlagen!$I$25),'D Besondere Leistung'!M22=TRUE),'D Besondere Leistung'!H22,"")</f>
        <v/>
      </c>
      <c r="D96" s="647" t="str">
        <f>IF(AND(OR(Projektgrundlagen!$I$24,Projektgrundlagen!$I$25),'D Besondere Leistung'!M22=TRUE),'D Besondere Leistung'!I22,"")</f>
        <v/>
      </c>
      <c r="E96" s="647" t="str">
        <f>IF(AND(OR(Projektgrundlagen!$I$24,Projektgrundlagen!$I$25),'D Besondere Leistung'!M22=TRUE),'D Besondere Leistung'!J22,"")</f>
        <v/>
      </c>
      <c r="F96" s="647" t="str">
        <f>IF(AND(OR(Projektgrundlagen!$I$24,Projektgrundlagen!$I$25),'D Besondere Leistung'!M22=TRUE),'D Besondere Leistung'!K22,"")</f>
        <v/>
      </c>
      <c r="G96" s="655"/>
      <c r="H96" s="656"/>
    </row>
    <row r="97" spans="2:8" ht="14.25">
      <c r="B97" t="str">
        <f>IF(AND(OR(Projektgrundlagen!$I$24,Projektgrundlagen!$I$25),'D Besondere Leistung'!M23=TRUE),'D Besondere Leistung'!C23&amp;" "&amp;'D Besondere Leistung'!F23&amp;" "&amp;'D Besondere Leistung'!#REF!,"")</f>
        <v/>
      </c>
      <c r="C97" s="647" t="str">
        <f>IF(AND(OR(Projektgrundlagen!$I$24,Projektgrundlagen!$I$25),'D Besondere Leistung'!M23=TRUE),'D Besondere Leistung'!H23,"")</f>
        <v/>
      </c>
      <c r="D97" s="647" t="str">
        <f>IF(AND(OR(Projektgrundlagen!$I$24,Projektgrundlagen!$I$25),'D Besondere Leistung'!M23=TRUE),'D Besondere Leistung'!I23,"")</f>
        <v/>
      </c>
      <c r="E97" s="647" t="str">
        <f>IF(AND(OR(Projektgrundlagen!$I$24,Projektgrundlagen!$I$25),'D Besondere Leistung'!M23=TRUE),'D Besondere Leistung'!J23,"")</f>
        <v/>
      </c>
      <c r="F97" s="647" t="str">
        <f>IF(AND(OR(Projektgrundlagen!$I$24,Projektgrundlagen!$I$25),'D Besondere Leistung'!M23=TRUE),'D Besondere Leistung'!K23,"")</f>
        <v/>
      </c>
      <c r="G97" s="655"/>
      <c r="H97" s="656"/>
    </row>
    <row r="98" spans="2:8" ht="14.25">
      <c r="B98" t="e">
        <f>IF(AND(OR(Projektgrundlagen!$I$24,Projektgrundlagen!$I$25),'D Besondere Leistung'!#REF!=TRUE),'D Besondere Leistung'!#REF!&amp;" "&amp;'D Besondere Leistung'!#REF!&amp;" "&amp;'D Besondere Leistung'!F24,"")</f>
        <v>#REF!</v>
      </c>
      <c r="C98" s="647" t="e">
        <f>IF(AND(OR(Projektgrundlagen!$I$24,Projektgrundlagen!$I$25),'D Besondere Leistung'!#REF!=TRUE),'D Besondere Leistung'!#REF!,"")</f>
        <v>#REF!</v>
      </c>
      <c r="D98" s="647" t="e">
        <f>IF(AND(OR(Projektgrundlagen!$I$24,Projektgrundlagen!$I$25),'D Besondere Leistung'!#REF!=TRUE),'D Besondere Leistung'!#REF!,"")</f>
        <v>#REF!</v>
      </c>
      <c r="E98" s="647" t="e">
        <f>IF(AND(OR(Projektgrundlagen!$I$24,Projektgrundlagen!$I$25),'D Besondere Leistung'!#REF!=TRUE),'D Besondere Leistung'!#REF!,"")</f>
        <v>#REF!</v>
      </c>
      <c r="F98" s="647" t="e">
        <f>IF(AND(OR(Projektgrundlagen!$I$24,Projektgrundlagen!$I$25),'D Besondere Leistung'!#REF!=TRUE),'D Besondere Leistung'!#REF!,"")</f>
        <v>#REF!</v>
      </c>
      <c r="G98" s="655"/>
      <c r="H98" s="656"/>
    </row>
    <row r="99" spans="2:8" ht="14.25">
      <c r="B99" t="str">
        <f>IF(AND(OR(Projektgrundlagen!$I$24,Projektgrundlagen!$I$25),'D Besondere Leistung'!M24=TRUE),'D Besondere Leistung'!C24&amp;" "&amp;'D Besondere Leistung'!F24&amp;" "&amp;'D Besondere Leistung'!#REF!,"")</f>
        <v/>
      </c>
      <c r="C99" s="647" t="str">
        <f>IF(AND(OR(Projektgrundlagen!$I$24,Projektgrundlagen!$I$25),'D Besondere Leistung'!M24=TRUE),'D Besondere Leistung'!H24,"")</f>
        <v/>
      </c>
      <c r="D99" s="647" t="str">
        <f>IF(AND(OR(Projektgrundlagen!$I$24,Projektgrundlagen!$I$25),'D Besondere Leistung'!M24=TRUE),'D Besondere Leistung'!I24,"")</f>
        <v/>
      </c>
      <c r="E99" s="647" t="str">
        <f>IF(AND(OR(Projektgrundlagen!$I$24,Projektgrundlagen!$I$25),'D Besondere Leistung'!M24=TRUE),'D Besondere Leistung'!J24,"")</f>
        <v/>
      </c>
      <c r="F99" s="647" t="str">
        <f>IF(AND(OR(Projektgrundlagen!$I$24,Projektgrundlagen!$I$25),'D Besondere Leistung'!M24=TRUE),'D Besondere Leistung'!K24,"")</f>
        <v/>
      </c>
      <c r="G99" s="655"/>
      <c r="H99" s="656"/>
    </row>
    <row r="100" spans="2:8" ht="14.25">
      <c r="B100" t="e">
        <f>IF(AND(OR(Projektgrundlagen!$I$24,Projektgrundlagen!$I$25),'D Besondere Leistung'!#REF!=TRUE),'D Besondere Leistung'!#REF!&amp;" "&amp;'D Besondere Leistung'!#REF!&amp;" "&amp;'D Besondere Leistung'!#REF!,"")</f>
        <v>#REF!</v>
      </c>
      <c r="C100" s="647" t="e">
        <f>IF(AND(OR(Projektgrundlagen!$I$24,Projektgrundlagen!$I$25),'D Besondere Leistung'!#REF!=TRUE),'D Besondere Leistung'!#REF!,"")</f>
        <v>#REF!</v>
      </c>
      <c r="D100" s="647" t="e">
        <f>IF(AND(OR(Projektgrundlagen!$I$24,Projektgrundlagen!$I$25),'D Besondere Leistung'!#REF!=TRUE),'D Besondere Leistung'!#REF!,"")</f>
        <v>#REF!</v>
      </c>
      <c r="E100" s="647" t="e">
        <f>IF(AND(OR(Projektgrundlagen!$I$24,Projektgrundlagen!$I$25),'D Besondere Leistung'!#REF!=TRUE),'D Besondere Leistung'!#REF!,"")</f>
        <v>#REF!</v>
      </c>
      <c r="F100" s="647" t="e">
        <f>IF(AND(OR(Projektgrundlagen!$I$24,Projektgrundlagen!$I$25),'D Besondere Leistung'!#REF!=TRUE),'D Besondere Leistung'!#REF!,"")</f>
        <v>#REF!</v>
      </c>
      <c r="G100" s="655"/>
      <c r="H100" s="656"/>
    </row>
    <row r="101" spans="2:8" ht="14.25">
      <c r="B101" t="e">
        <f>IF(AND(OR(Projektgrundlagen!$I$24,Projektgrundlagen!$I$25),'D Besondere Leistung'!#REF!=TRUE),'D Besondere Leistung'!#REF!&amp;" "&amp;'D Besondere Leistung'!#REF!&amp;" "&amp;'D Besondere Leistung'!#REF!,"")</f>
        <v>#REF!</v>
      </c>
      <c r="C101" s="647" t="e">
        <f>IF(AND(OR(Projektgrundlagen!$I$24,Projektgrundlagen!$I$25),'D Besondere Leistung'!#REF!=TRUE),'D Besondere Leistung'!#REF!,"")</f>
        <v>#REF!</v>
      </c>
      <c r="D101" s="647" t="e">
        <f>IF(AND(OR(Projektgrundlagen!$I$24,Projektgrundlagen!$I$25),'D Besondere Leistung'!#REF!=TRUE),'D Besondere Leistung'!#REF!,"")</f>
        <v>#REF!</v>
      </c>
      <c r="E101" s="647" t="e">
        <f>IF(AND(OR(Projektgrundlagen!$I$24,Projektgrundlagen!$I$25),'D Besondere Leistung'!#REF!=TRUE),'D Besondere Leistung'!#REF!,"")</f>
        <v>#REF!</v>
      </c>
      <c r="F101" s="647" t="e">
        <f>IF(AND(OR(Projektgrundlagen!$I$24,Projektgrundlagen!$I$25),'D Besondere Leistung'!#REF!=TRUE),'D Besondere Leistung'!#REF!,"")</f>
        <v>#REF!</v>
      </c>
      <c r="G101" s="655"/>
      <c r="H101" s="656"/>
    </row>
    <row r="102" spans="2:8" ht="14.25">
      <c r="B102" t="e">
        <f>IF(AND(OR(Projektgrundlagen!$I$24,Projektgrundlagen!$I$25),'D Besondere Leistung'!#REF!=TRUE),'D Besondere Leistung'!#REF!&amp;" "&amp;'D Besondere Leistung'!#REF!&amp;" "&amp;'D Besondere Leistung'!#REF!,"")</f>
        <v>#REF!</v>
      </c>
      <c r="C102" s="647" t="e">
        <f>IF(AND(OR(Projektgrundlagen!$I$24,Projektgrundlagen!$I$25),'D Besondere Leistung'!#REF!=TRUE),'D Besondere Leistung'!#REF!,"")</f>
        <v>#REF!</v>
      </c>
      <c r="D102" s="647" t="e">
        <f>IF(AND(OR(Projektgrundlagen!$I$24,Projektgrundlagen!$I$25),'D Besondere Leistung'!#REF!=TRUE),'D Besondere Leistung'!#REF!,"")</f>
        <v>#REF!</v>
      </c>
      <c r="E102" s="647" t="e">
        <f>IF(AND(OR(Projektgrundlagen!$I$24,Projektgrundlagen!$I$25),'D Besondere Leistung'!#REF!=TRUE),'D Besondere Leistung'!#REF!,"")</f>
        <v>#REF!</v>
      </c>
      <c r="F102" s="647" t="e">
        <f>IF(AND(OR(Projektgrundlagen!$I$24,Projektgrundlagen!$I$25),'D Besondere Leistung'!#REF!=TRUE),'D Besondere Leistung'!#REF!,"")</f>
        <v>#REF!</v>
      </c>
      <c r="G102" s="655"/>
      <c r="H102" s="656"/>
    </row>
    <row r="103" spans="2:8" ht="14.25">
      <c r="B103" t="e">
        <f>IF(AND(OR(Projektgrundlagen!$I$24,Projektgrundlagen!$I$25),'D Besondere Leistung'!#REF!=TRUE),'D Besondere Leistung'!#REF!&amp;" "&amp;'D Besondere Leistung'!#REF!&amp;" "&amp;'D Besondere Leistung'!#REF!,"")</f>
        <v>#REF!</v>
      </c>
      <c r="C103" s="647" t="e">
        <f>IF(AND(OR(Projektgrundlagen!$I$24,Projektgrundlagen!$I$25),'D Besondere Leistung'!#REF!=TRUE),'D Besondere Leistung'!#REF!,"")</f>
        <v>#REF!</v>
      </c>
      <c r="D103" s="647" t="e">
        <f>IF(AND(OR(Projektgrundlagen!$I$24,Projektgrundlagen!$I$25),'D Besondere Leistung'!#REF!=TRUE),'D Besondere Leistung'!#REF!,"")</f>
        <v>#REF!</v>
      </c>
      <c r="E103" s="647" t="e">
        <f>IF(AND(OR(Projektgrundlagen!$I$24,Projektgrundlagen!$I$25),'D Besondere Leistung'!#REF!=TRUE),'D Besondere Leistung'!#REF!,"")</f>
        <v>#REF!</v>
      </c>
      <c r="F103" s="647" t="e">
        <f>IF(AND(OR(Projektgrundlagen!$I$24,Projektgrundlagen!$I$25),'D Besondere Leistung'!#REF!=TRUE),'D Besondere Leistung'!#REF!,"")</f>
        <v>#REF!</v>
      </c>
      <c r="G103" s="655"/>
      <c r="H103" s="656"/>
    </row>
    <row r="104" spans="2:8" ht="14.25">
      <c r="B104" t="e">
        <f>IF(AND(OR(Projektgrundlagen!$I$24,Projektgrundlagen!$I$25),'D Besondere Leistung'!#REF!=TRUE),'D Besondere Leistung'!#REF!&amp;" "&amp;'D Besondere Leistung'!#REF!&amp;" "&amp;'D Besondere Leistung'!#REF!,"")</f>
        <v>#REF!</v>
      </c>
      <c r="C104" s="647" t="e">
        <f>IF(AND(OR(Projektgrundlagen!$I$24,Projektgrundlagen!$I$25),'D Besondere Leistung'!#REF!=TRUE),'D Besondere Leistung'!#REF!,"")</f>
        <v>#REF!</v>
      </c>
      <c r="D104" s="647" t="e">
        <f>IF(AND(OR(Projektgrundlagen!$I$24,Projektgrundlagen!$I$25),'D Besondere Leistung'!#REF!=TRUE),'D Besondere Leistung'!#REF!,"")</f>
        <v>#REF!</v>
      </c>
      <c r="E104" s="647" t="e">
        <f>IF(AND(OR(Projektgrundlagen!$I$24,Projektgrundlagen!$I$25),'D Besondere Leistung'!#REF!=TRUE),'D Besondere Leistung'!#REF!,"")</f>
        <v>#REF!</v>
      </c>
      <c r="F104" s="647" t="e">
        <f>IF(AND(OR(Projektgrundlagen!$I$24,Projektgrundlagen!$I$25),'D Besondere Leistung'!#REF!=TRUE),'D Besondere Leistung'!#REF!,"")</f>
        <v>#REF!</v>
      </c>
      <c r="G104" s="655"/>
      <c r="H104" s="656"/>
    </row>
    <row r="105" spans="2:8" ht="14.25">
      <c r="B105" t="e">
        <f>IF(AND(OR(Projektgrundlagen!$I$24,Projektgrundlagen!$I$25),'D Besondere Leistung'!#REF!=TRUE),'D Besondere Leistung'!#REF!&amp;" "&amp;'D Besondere Leistung'!#REF!&amp;" "&amp;'D Besondere Leistung'!#REF!,"")</f>
        <v>#REF!</v>
      </c>
      <c r="C105" s="647" t="e">
        <f>IF(AND(OR(Projektgrundlagen!$I$24,Projektgrundlagen!$I$25),'D Besondere Leistung'!#REF!=TRUE),'D Besondere Leistung'!#REF!,"")</f>
        <v>#REF!</v>
      </c>
      <c r="D105" s="647" t="e">
        <f>IF(AND(OR(Projektgrundlagen!$I$24,Projektgrundlagen!$I$25),'D Besondere Leistung'!#REF!=TRUE),'D Besondere Leistung'!#REF!,"")</f>
        <v>#REF!</v>
      </c>
      <c r="E105" s="647" t="e">
        <f>IF(AND(OR(Projektgrundlagen!$I$24,Projektgrundlagen!$I$25),'D Besondere Leistung'!#REF!=TRUE),'D Besondere Leistung'!#REF!,"")</f>
        <v>#REF!</v>
      </c>
      <c r="F105" s="647" t="e">
        <f>IF(AND(OR(Projektgrundlagen!$I$24,Projektgrundlagen!$I$25),'D Besondere Leistung'!#REF!=TRUE),'D Besondere Leistung'!#REF!,"")</f>
        <v>#REF!</v>
      </c>
      <c r="G105" s="655"/>
      <c r="H105" s="656"/>
    </row>
    <row r="106" spans="2:8" ht="14.25">
      <c r="B106" t="e">
        <f>IF(AND(OR(Projektgrundlagen!$I$24,Projektgrundlagen!$I$25),'D Besondere Leistung'!#REF!=TRUE),'D Besondere Leistung'!#REF!&amp;" "&amp;'D Besondere Leistung'!#REF!&amp;" "&amp;'D Besondere Leistung'!#REF!,"")</f>
        <v>#REF!</v>
      </c>
      <c r="C106" s="647" t="e">
        <f>IF(AND(OR(Projektgrundlagen!$I$24,Projektgrundlagen!$I$25),'D Besondere Leistung'!#REF!=TRUE),'D Besondere Leistung'!#REF!,"")</f>
        <v>#REF!</v>
      </c>
      <c r="D106" s="647" t="e">
        <f>IF(AND(OR(Projektgrundlagen!$I$24,Projektgrundlagen!$I$25),'D Besondere Leistung'!#REF!=TRUE),'D Besondere Leistung'!#REF!,"")</f>
        <v>#REF!</v>
      </c>
      <c r="E106" s="647" t="e">
        <f>IF(AND(OR(Projektgrundlagen!$I$24,Projektgrundlagen!$I$25),'D Besondere Leistung'!#REF!=TRUE),'D Besondere Leistung'!#REF!,"")</f>
        <v>#REF!</v>
      </c>
      <c r="F106" s="647" t="e">
        <f>IF(AND(OR(Projektgrundlagen!$I$24,Projektgrundlagen!$I$25),'D Besondere Leistung'!#REF!=TRUE),'D Besondere Leistung'!#REF!,"")</f>
        <v>#REF!</v>
      </c>
      <c r="G106" s="655"/>
      <c r="H106" s="656"/>
    </row>
    <row r="107" spans="2:8" ht="14.25">
      <c r="B107" t="e">
        <f>IF(AND(OR(Projektgrundlagen!$I$24,Projektgrundlagen!$I$25),'D Besondere Leistung'!#REF!=TRUE),'D Besondere Leistung'!#REF!&amp;" "&amp;'D Besondere Leistung'!#REF!&amp;" "&amp;'D Besondere Leistung'!#REF!,"")</f>
        <v>#REF!</v>
      </c>
      <c r="C107" s="647" t="e">
        <f>IF(AND(OR(Projektgrundlagen!$I$24,Projektgrundlagen!$I$25),'D Besondere Leistung'!#REF!=TRUE),'D Besondere Leistung'!#REF!,"")</f>
        <v>#REF!</v>
      </c>
      <c r="D107" s="647" t="e">
        <f>IF(AND(OR(Projektgrundlagen!$I$24,Projektgrundlagen!$I$25),'D Besondere Leistung'!#REF!=TRUE),'D Besondere Leistung'!#REF!,"")</f>
        <v>#REF!</v>
      </c>
      <c r="E107" s="647" t="e">
        <f>IF(AND(OR(Projektgrundlagen!$I$24,Projektgrundlagen!$I$25),'D Besondere Leistung'!#REF!=TRUE),'D Besondere Leistung'!#REF!,"")</f>
        <v>#REF!</v>
      </c>
      <c r="F107" s="647" t="e">
        <f>IF(AND(OR(Projektgrundlagen!$I$24,Projektgrundlagen!$I$25),'D Besondere Leistung'!#REF!=TRUE),'D Besondere Leistung'!#REF!,"")</f>
        <v>#REF!</v>
      </c>
      <c r="G107" s="655"/>
      <c r="H107" s="656"/>
    </row>
    <row r="108" spans="2:8" ht="14.25">
      <c r="B108" t="e">
        <f>IF(AND(OR(Projektgrundlagen!$I$24,Projektgrundlagen!$I$25),'D Besondere Leistung'!#REF!=TRUE),'D Besondere Leistung'!#REF!&amp;" "&amp;'D Besondere Leistung'!#REF!&amp;" "&amp;'D Besondere Leistung'!#REF!,"")</f>
        <v>#REF!</v>
      </c>
      <c r="C108" s="647" t="e">
        <f>IF(AND(OR(Projektgrundlagen!$I$24,Projektgrundlagen!$I$25),'D Besondere Leistung'!#REF!=TRUE),'D Besondere Leistung'!#REF!,"")</f>
        <v>#REF!</v>
      </c>
      <c r="D108" s="647" t="e">
        <f>IF(AND(OR(Projektgrundlagen!$I$24,Projektgrundlagen!$I$25),'D Besondere Leistung'!#REF!=TRUE),'D Besondere Leistung'!#REF!,"")</f>
        <v>#REF!</v>
      </c>
      <c r="E108" s="647" t="e">
        <f>IF(AND(OR(Projektgrundlagen!$I$24,Projektgrundlagen!$I$25),'D Besondere Leistung'!#REF!=TRUE),'D Besondere Leistung'!#REF!,"")</f>
        <v>#REF!</v>
      </c>
      <c r="F108" s="647" t="e">
        <f>IF(AND(OR(Projektgrundlagen!$I$24,Projektgrundlagen!$I$25),'D Besondere Leistung'!#REF!=TRUE),'D Besondere Leistung'!#REF!,"")</f>
        <v>#REF!</v>
      </c>
      <c r="G108" s="655"/>
      <c r="H108" s="656"/>
    </row>
    <row r="109" spans="2:8" ht="14.25">
      <c r="B109" t="e">
        <f>IF(AND(OR(Projektgrundlagen!$I$24,Projektgrundlagen!$I$25),'D Besondere Leistung'!#REF!=TRUE),'D Besondere Leistung'!#REF!&amp;" "&amp;'D Besondere Leistung'!#REF!&amp;" "&amp;'D Besondere Leistung'!#REF!,"")</f>
        <v>#REF!</v>
      </c>
      <c r="C109" s="647" t="e">
        <f>IF(AND(OR(Projektgrundlagen!$I$24,Projektgrundlagen!$I$25),'D Besondere Leistung'!#REF!=TRUE),'D Besondere Leistung'!#REF!,"")</f>
        <v>#REF!</v>
      </c>
      <c r="D109" s="647" t="e">
        <f>IF(AND(OR(Projektgrundlagen!$I$24,Projektgrundlagen!$I$25),'D Besondere Leistung'!#REF!=TRUE),'D Besondere Leistung'!#REF!,"")</f>
        <v>#REF!</v>
      </c>
      <c r="E109" s="647" t="e">
        <f>IF(AND(OR(Projektgrundlagen!$I$24,Projektgrundlagen!$I$25),'D Besondere Leistung'!#REF!=TRUE),'D Besondere Leistung'!#REF!,"")</f>
        <v>#REF!</v>
      </c>
      <c r="F109" s="647" t="e">
        <f>IF(AND(OR(Projektgrundlagen!$I$24,Projektgrundlagen!$I$25),'D Besondere Leistung'!#REF!=TRUE),'D Besondere Leistung'!#REF!,"")</f>
        <v>#REF!</v>
      </c>
      <c r="G109" s="655"/>
      <c r="H109" s="656"/>
    </row>
    <row r="110" spans="2:8" ht="14.25">
      <c r="B110" t="e">
        <f>IF(AND(OR(Projektgrundlagen!$I$24,Projektgrundlagen!$I$25),'D Besondere Leistung'!#REF!=TRUE),'D Besondere Leistung'!#REF!&amp;" "&amp;'D Besondere Leistung'!#REF!&amp;" "&amp;'D Besondere Leistung'!#REF!,"")</f>
        <v>#REF!</v>
      </c>
      <c r="C110" s="647" t="e">
        <f>IF(AND(OR(Projektgrundlagen!$I$24,Projektgrundlagen!$I$25),'D Besondere Leistung'!#REF!=TRUE),'D Besondere Leistung'!#REF!,"")</f>
        <v>#REF!</v>
      </c>
      <c r="D110" s="647" t="e">
        <f>IF(AND(OR(Projektgrundlagen!$I$24,Projektgrundlagen!$I$25),'D Besondere Leistung'!#REF!=TRUE),'D Besondere Leistung'!#REF!,"")</f>
        <v>#REF!</v>
      </c>
      <c r="E110" s="647" t="e">
        <f>IF(AND(OR(Projektgrundlagen!$I$24,Projektgrundlagen!$I$25),'D Besondere Leistung'!#REF!=TRUE),'D Besondere Leistung'!#REF!,"")</f>
        <v>#REF!</v>
      </c>
      <c r="F110" s="647" t="e">
        <f>IF(AND(OR(Projektgrundlagen!$I$24,Projektgrundlagen!$I$25),'D Besondere Leistung'!#REF!=TRUE),'D Besondere Leistung'!#REF!,"")</f>
        <v>#REF!</v>
      </c>
      <c r="G110" s="655"/>
      <c r="H110" s="656"/>
    </row>
    <row r="111" spans="2:8" ht="14.25">
      <c r="B111" t="e">
        <f>IF(AND(OR(Projektgrundlagen!$I$24,Projektgrundlagen!$I$25),'D Besondere Leistung'!#REF!=TRUE),'D Besondere Leistung'!#REF!&amp;" "&amp;'D Besondere Leistung'!#REF!&amp;" "&amp;'D Besondere Leistung'!#REF!,"")</f>
        <v>#REF!</v>
      </c>
      <c r="C111" s="647" t="e">
        <f>IF(AND(OR(Projektgrundlagen!$I$24,Projektgrundlagen!$I$25),'D Besondere Leistung'!#REF!=TRUE),'D Besondere Leistung'!#REF!,"")</f>
        <v>#REF!</v>
      </c>
      <c r="D111" s="647" t="e">
        <f>IF(AND(OR(Projektgrundlagen!$I$24,Projektgrundlagen!$I$25),'D Besondere Leistung'!#REF!=TRUE),'D Besondere Leistung'!#REF!,"")</f>
        <v>#REF!</v>
      </c>
      <c r="E111" s="647" t="e">
        <f>IF(AND(OR(Projektgrundlagen!$I$24,Projektgrundlagen!$I$25),'D Besondere Leistung'!#REF!=TRUE),'D Besondere Leistung'!#REF!,"")</f>
        <v>#REF!</v>
      </c>
      <c r="F111" s="647" t="e">
        <f>IF(AND(OR(Projektgrundlagen!$I$24,Projektgrundlagen!$I$25),'D Besondere Leistung'!#REF!=TRUE),'D Besondere Leistung'!#REF!,"")</f>
        <v>#REF!</v>
      </c>
      <c r="G111" s="655"/>
      <c r="H111" s="656"/>
    </row>
    <row r="112" spans="2:8" ht="14.25">
      <c r="B112" t="e">
        <f>IF(AND(OR(Projektgrundlagen!$I$24,Projektgrundlagen!$I$25),'D Besondere Leistung'!#REF!=TRUE),'D Besondere Leistung'!#REF!&amp;" "&amp;'D Besondere Leistung'!#REF!&amp;" "&amp;'D Besondere Leistung'!#REF!,"")</f>
        <v>#REF!</v>
      </c>
      <c r="C112" s="647" t="e">
        <f>IF(AND(OR(Projektgrundlagen!$I$24,Projektgrundlagen!$I$25),'D Besondere Leistung'!#REF!=TRUE),'D Besondere Leistung'!#REF!,"")</f>
        <v>#REF!</v>
      </c>
      <c r="D112" s="647" t="e">
        <f>IF(AND(OR(Projektgrundlagen!$I$24,Projektgrundlagen!$I$25),'D Besondere Leistung'!#REF!=TRUE),'D Besondere Leistung'!#REF!,"")</f>
        <v>#REF!</v>
      </c>
      <c r="E112" s="647" t="e">
        <f>IF(AND(OR(Projektgrundlagen!$I$24,Projektgrundlagen!$I$25),'D Besondere Leistung'!#REF!=TRUE),'D Besondere Leistung'!#REF!,"")</f>
        <v>#REF!</v>
      </c>
      <c r="F112" s="647" t="e">
        <f>IF(AND(OR(Projektgrundlagen!$I$24,Projektgrundlagen!$I$25),'D Besondere Leistung'!#REF!=TRUE),'D Besondere Leistung'!#REF!,"")</f>
        <v>#REF!</v>
      </c>
      <c r="G112" s="655"/>
      <c r="H112" s="656"/>
    </row>
    <row r="113" spans="2:8" ht="14.25">
      <c r="B113" t="e">
        <f>IF(AND(OR(Projektgrundlagen!$I$24,Projektgrundlagen!$I$25),'D Besondere Leistung'!#REF!=TRUE),'D Besondere Leistung'!#REF!&amp;" "&amp;'D Besondere Leistung'!#REF!&amp;" "&amp;'D Besondere Leistung'!#REF!,"")</f>
        <v>#REF!</v>
      </c>
      <c r="C113" s="647" t="e">
        <f>IF(AND(OR(Projektgrundlagen!$I$24,Projektgrundlagen!$I$25),'D Besondere Leistung'!#REF!=TRUE),'D Besondere Leistung'!#REF!,"")</f>
        <v>#REF!</v>
      </c>
      <c r="D113" s="647" t="e">
        <f>IF(AND(OR(Projektgrundlagen!$I$24,Projektgrundlagen!$I$25),'D Besondere Leistung'!#REF!=TRUE),'D Besondere Leistung'!#REF!,"")</f>
        <v>#REF!</v>
      </c>
      <c r="E113" s="647" t="e">
        <f>IF(AND(OR(Projektgrundlagen!$I$24,Projektgrundlagen!$I$25),'D Besondere Leistung'!#REF!=TRUE),'D Besondere Leistung'!#REF!,"")</f>
        <v>#REF!</v>
      </c>
      <c r="F113" s="647" t="e">
        <f>IF(AND(OR(Projektgrundlagen!$I$24,Projektgrundlagen!$I$25),'D Besondere Leistung'!#REF!=TRUE),'D Besondere Leistung'!#REF!,"")</f>
        <v>#REF!</v>
      </c>
      <c r="G113" s="655"/>
      <c r="H113" s="656"/>
    </row>
    <row r="114" spans="2:8" ht="14.25">
      <c r="B114" t="e">
        <f>IF(AND(OR(Projektgrundlagen!$I$24,Projektgrundlagen!$I$25),'D Besondere Leistung'!#REF!=TRUE),'D Besondere Leistung'!#REF!&amp;" "&amp;'D Besondere Leistung'!#REF!&amp;" "&amp;'D Besondere Leistung'!#REF!,"")</f>
        <v>#REF!</v>
      </c>
      <c r="C114" s="647" t="e">
        <f>IF(AND(OR(Projektgrundlagen!$I$24,Projektgrundlagen!$I$25),'D Besondere Leistung'!#REF!=TRUE),'D Besondere Leistung'!#REF!,"")</f>
        <v>#REF!</v>
      </c>
      <c r="D114" s="647" t="e">
        <f>IF(AND(OR(Projektgrundlagen!$I$24,Projektgrundlagen!$I$25),'D Besondere Leistung'!#REF!=TRUE),'D Besondere Leistung'!#REF!,"")</f>
        <v>#REF!</v>
      </c>
      <c r="E114" s="647" t="e">
        <f>IF(AND(OR(Projektgrundlagen!$I$24,Projektgrundlagen!$I$25),'D Besondere Leistung'!#REF!=TRUE),'D Besondere Leistung'!#REF!,"")</f>
        <v>#REF!</v>
      </c>
      <c r="F114" s="647" t="e">
        <f>IF(AND(OR(Projektgrundlagen!$I$24,Projektgrundlagen!$I$25),'D Besondere Leistung'!#REF!=TRUE),'D Besondere Leistung'!#REF!,"")</f>
        <v>#REF!</v>
      </c>
      <c r="G114" s="655"/>
      <c r="H114" s="656"/>
    </row>
    <row r="115" spans="2:8" ht="14.25">
      <c r="B115" t="e">
        <f>IF(AND(OR(Projektgrundlagen!$I$24,Projektgrundlagen!$I$25),'D Besondere Leistung'!#REF!=TRUE),'D Besondere Leistung'!#REF!&amp;" "&amp;'D Besondere Leistung'!#REF!&amp;" "&amp;'D Besondere Leistung'!#REF!,"")</f>
        <v>#REF!</v>
      </c>
      <c r="C115" s="647" t="e">
        <f>IF(AND(OR(Projektgrundlagen!$I$24,Projektgrundlagen!$I$25),'D Besondere Leistung'!#REF!=TRUE),'D Besondere Leistung'!#REF!,"")</f>
        <v>#REF!</v>
      </c>
      <c r="D115" s="647" t="e">
        <f>IF(AND(OR(Projektgrundlagen!$I$24,Projektgrundlagen!$I$25),'D Besondere Leistung'!#REF!=TRUE),'D Besondere Leistung'!#REF!,"")</f>
        <v>#REF!</v>
      </c>
      <c r="E115" s="647" t="e">
        <f>IF(AND(OR(Projektgrundlagen!$I$24,Projektgrundlagen!$I$25),'D Besondere Leistung'!#REF!=TRUE),'D Besondere Leistung'!#REF!,"")</f>
        <v>#REF!</v>
      </c>
      <c r="F115" s="647" t="e">
        <f>IF(AND(OR(Projektgrundlagen!$I$24,Projektgrundlagen!$I$25),'D Besondere Leistung'!#REF!=TRUE),'D Besondere Leistung'!#REF!,"")</f>
        <v>#REF!</v>
      </c>
      <c r="G115" s="655"/>
      <c r="H115" s="656"/>
    </row>
    <row r="116" spans="2:8" ht="14.25">
      <c r="B116" t="e">
        <f>IF(AND(OR(Projektgrundlagen!$I$24,Projektgrundlagen!$I$25),'D Besondere Leistung'!#REF!=TRUE),'D Besondere Leistung'!#REF!&amp;" "&amp;'D Besondere Leistung'!#REF!&amp;" "&amp;'D Besondere Leistung'!#REF!,"")</f>
        <v>#REF!</v>
      </c>
      <c r="C116" s="647" t="e">
        <f>IF(AND(OR(Projektgrundlagen!$I$24,Projektgrundlagen!$I$25),'D Besondere Leistung'!#REF!=TRUE),'D Besondere Leistung'!#REF!,"")</f>
        <v>#REF!</v>
      </c>
      <c r="D116" s="647" t="e">
        <f>IF(AND(OR(Projektgrundlagen!$I$24,Projektgrundlagen!$I$25),'D Besondere Leistung'!#REF!=TRUE),'D Besondere Leistung'!#REF!,"")</f>
        <v>#REF!</v>
      </c>
      <c r="E116" s="647" t="e">
        <f>IF(AND(OR(Projektgrundlagen!$I$24,Projektgrundlagen!$I$25),'D Besondere Leistung'!#REF!=TRUE),'D Besondere Leistung'!#REF!,"")</f>
        <v>#REF!</v>
      </c>
      <c r="F116" s="647" t="e">
        <f>IF(AND(OR(Projektgrundlagen!$I$24,Projektgrundlagen!$I$25),'D Besondere Leistung'!#REF!=TRUE),'D Besondere Leistung'!#REF!,"")</f>
        <v>#REF!</v>
      </c>
      <c r="G116" s="655"/>
      <c r="H116" s="656"/>
    </row>
    <row r="117" spans="2:8" ht="14.25">
      <c r="B117" t="e">
        <f>IF(AND(OR(Projektgrundlagen!$I$24,Projektgrundlagen!$I$25),'D Besondere Leistung'!#REF!=TRUE),'D Besondere Leistung'!#REF!&amp;" "&amp;'D Besondere Leistung'!#REF!&amp;" "&amp;'D Besondere Leistung'!#REF!,"")</f>
        <v>#REF!</v>
      </c>
      <c r="C117" s="647" t="e">
        <f>IF(AND(OR(Projektgrundlagen!$I$24,Projektgrundlagen!$I$25),'D Besondere Leistung'!#REF!=TRUE),'D Besondere Leistung'!#REF!,"")</f>
        <v>#REF!</v>
      </c>
      <c r="D117" s="647" t="e">
        <f>IF(AND(OR(Projektgrundlagen!$I$24,Projektgrundlagen!$I$25),'D Besondere Leistung'!#REF!=TRUE),'D Besondere Leistung'!#REF!,"")</f>
        <v>#REF!</v>
      </c>
      <c r="E117" s="647" t="e">
        <f>IF(AND(OR(Projektgrundlagen!$I$24,Projektgrundlagen!$I$25),'D Besondere Leistung'!#REF!=TRUE),'D Besondere Leistung'!#REF!,"")</f>
        <v>#REF!</v>
      </c>
      <c r="F117" s="647" t="e">
        <f>IF(AND(OR(Projektgrundlagen!$I$24,Projektgrundlagen!$I$25),'D Besondere Leistung'!#REF!=TRUE),'D Besondere Leistung'!#REF!,"")</f>
        <v>#REF!</v>
      </c>
      <c r="G117" s="655"/>
      <c r="H117" s="656"/>
    </row>
    <row r="118" spans="2:8" ht="14.25">
      <c r="B118" t="e">
        <f>IF(AND(OR(Projektgrundlagen!$I$24,Projektgrundlagen!$I$25),'D Besondere Leistung'!#REF!=TRUE),'D Besondere Leistung'!#REF!&amp;" "&amp;'D Besondere Leistung'!#REF!&amp;" "&amp;'D Besondere Leistung'!#REF!,"")</f>
        <v>#REF!</v>
      </c>
      <c r="C118" s="647" t="e">
        <f>IF(AND(OR(Projektgrundlagen!$I$24,Projektgrundlagen!$I$25),'D Besondere Leistung'!#REF!=TRUE),'D Besondere Leistung'!#REF!,"")</f>
        <v>#REF!</v>
      </c>
      <c r="D118" s="647" t="e">
        <f>IF(AND(OR(Projektgrundlagen!$I$24,Projektgrundlagen!$I$25),'D Besondere Leistung'!#REF!=TRUE),'D Besondere Leistung'!#REF!,"")</f>
        <v>#REF!</v>
      </c>
      <c r="E118" s="647" t="e">
        <f>IF(AND(OR(Projektgrundlagen!$I$24,Projektgrundlagen!$I$25),'D Besondere Leistung'!#REF!=TRUE),'D Besondere Leistung'!#REF!,"")</f>
        <v>#REF!</v>
      </c>
      <c r="F118" s="647" t="e">
        <f>IF(AND(OR(Projektgrundlagen!$I$24,Projektgrundlagen!$I$25),'D Besondere Leistung'!#REF!=TRUE),'D Besondere Leistung'!#REF!,"")</f>
        <v>#REF!</v>
      </c>
      <c r="G118" s="655"/>
      <c r="H118" s="656"/>
    </row>
    <row r="119" spans="2:8" ht="14.25">
      <c r="B119" t="e">
        <f>IF(AND(OR(Projektgrundlagen!$I$24,Projektgrundlagen!$I$25),'D Besondere Leistung'!#REF!=TRUE),'D Besondere Leistung'!#REF!&amp;" "&amp;'D Besondere Leistung'!#REF!&amp;" "&amp;'D Besondere Leistung'!#REF!,"")</f>
        <v>#REF!</v>
      </c>
      <c r="C119" s="647" t="e">
        <f>IF(AND(OR(Projektgrundlagen!$I$24,Projektgrundlagen!$I$25),'D Besondere Leistung'!#REF!=TRUE),'D Besondere Leistung'!#REF!,"")</f>
        <v>#REF!</v>
      </c>
      <c r="D119" s="647" t="e">
        <f>IF(AND(OR(Projektgrundlagen!$I$24,Projektgrundlagen!$I$25),'D Besondere Leistung'!#REF!=TRUE),'D Besondere Leistung'!#REF!,"")</f>
        <v>#REF!</v>
      </c>
      <c r="E119" s="647" t="e">
        <f>IF(AND(OR(Projektgrundlagen!$I$24,Projektgrundlagen!$I$25),'D Besondere Leistung'!#REF!=TRUE),'D Besondere Leistung'!#REF!,"")</f>
        <v>#REF!</v>
      </c>
      <c r="F119" s="647" t="e">
        <f>IF(AND(OR(Projektgrundlagen!$I$24,Projektgrundlagen!$I$25),'D Besondere Leistung'!#REF!=TRUE),'D Besondere Leistung'!#REF!,"")</f>
        <v>#REF!</v>
      </c>
      <c r="G119" s="655"/>
      <c r="H119" s="656"/>
    </row>
    <row r="120" spans="2:8" ht="14.25">
      <c r="B120" t="e">
        <f>IF(AND(OR(Projektgrundlagen!$I$24,Projektgrundlagen!$I$25),'D Besondere Leistung'!#REF!=TRUE),'D Besondere Leistung'!#REF!&amp;" "&amp;'D Besondere Leistung'!#REF!&amp;" "&amp;'D Besondere Leistung'!F25,"")</f>
        <v>#REF!</v>
      </c>
      <c r="C120" s="647" t="e">
        <f>IF(AND(OR(Projektgrundlagen!$I$24,Projektgrundlagen!$I$25),'D Besondere Leistung'!#REF!=TRUE),'D Besondere Leistung'!#REF!,"")</f>
        <v>#REF!</v>
      </c>
      <c r="D120" s="647" t="e">
        <f>IF(AND(OR(Projektgrundlagen!$I$24,Projektgrundlagen!$I$25),'D Besondere Leistung'!#REF!=TRUE),'D Besondere Leistung'!#REF!,"")</f>
        <v>#REF!</v>
      </c>
      <c r="E120" s="647" t="e">
        <f>IF(AND(OR(Projektgrundlagen!$I$24,Projektgrundlagen!$I$25),'D Besondere Leistung'!#REF!=TRUE),'D Besondere Leistung'!#REF!,"")</f>
        <v>#REF!</v>
      </c>
      <c r="F120" s="647" t="e">
        <f>IF(AND(OR(Projektgrundlagen!$I$24,Projektgrundlagen!$I$25),'D Besondere Leistung'!#REF!=TRUE),'D Besondere Leistung'!#REF!,"")</f>
        <v>#REF!</v>
      </c>
      <c r="G120" s="655"/>
      <c r="H120" s="656"/>
    </row>
    <row r="121" spans="2:8" ht="14.25">
      <c r="B121" t="str">
        <f>IF(AND(OR(Projektgrundlagen!$I$24,Projektgrundlagen!$I$25),'D Besondere Leistung'!M25=TRUE),'D Besondere Leistung'!C25&amp;" "&amp;'D Besondere Leistung'!F25&amp;" "&amp;'D Besondere Leistung'!F26,"")</f>
        <v/>
      </c>
      <c r="C121" s="647" t="str">
        <f>IF(AND(OR(Projektgrundlagen!$I$24,Projektgrundlagen!$I$25),'D Besondere Leistung'!M25=TRUE),'D Besondere Leistung'!H25,"")</f>
        <v/>
      </c>
      <c r="D121" s="647" t="str">
        <f>IF(AND(OR(Projektgrundlagen!$I$24,Projektgrundlagen!$I$25),'D Besondere Leistung'!M25=TRUE),'D Besondere Leistung'!I25,"")</f>
        <v/>
      </c>
      <c r="E121" s="647" t="str">
        <f>IF(AND(OR(Projektgrundlagen!$I$24,Projektgrundlagen!$I$25),'D Besondere Leistung'!M25=TRUE),'D Besondere Leistung'!J25,"")</f>
        <v/>
      </c>
      <c r="F121" s="647" t="str">
        <f>IF(AND(OR(Projektgrundlagen!$I$24,Projektgrundlagen!$I$25),'D Besondere Leistung'!M25=TRUE),'D Besondere Leistung'!K25,"")</f>
        <v/>
      </c>
      <c r="G121" s="655"/>
      <c r="H121" s="656"/>
    </row>
    <row r="122" spans="2:8" ht="14.25">
      <c r="B122" t="str">
        <f>IF(AND(OR(Projektgrundlagen!$I$24,Projektgrundlagen!$I$25),'D Besondere Leistung'!M26=TRUE),'D Besondere Leistung'!C26&amp;" "&amp;'D Besondere Leistung'!F26&amp;" "&amp;'D Besondere Leistung'!F27,"")</f>
        <v/>
      </c>
      <c r="C122" s="647" t="str">
        <f>IF(AND(OR(Projektgrundlagen!$I$24,Projektgrundlagen!$I$25),'D Besondere Leistung'!M26=TRUE),'D Besondere Leistung'!H26,"")</f>
        <v/>
      </c>
      <c r="D122" s="647" t="str">
        <f>IF(AND(OR(Projektgrundlagen!$I$24,Projektgrundlagen!$I$25),'D Besondere Leistung'!M26=TRUE),'D Besondere Leistung'!I26,"")</f>
        <v/>
      </c>
      <c r="E122" s="647" t="str">
        <f>IF(AND(OR(Projektgrundlagen!$I$24,Projektgrundlagen!$I$25),'D Besondere Leistung'!M26=TRUE),'D Besondere Leistung'!J26,"")</f>
        <v/>
      </c>
      <c r="F122" s="647" t="str">
        <f>IF(AND(OR(Projektgrundlagen!$I$24,Projektgrundlagen!$I$25),'D Besondere Leistung'!M26=TRUE),'D Besondere Leistung'!K26,"")</f>
        <v/>
      </c>
      <c r="G122" s="655"/>
      <c r="H122" s="656"/>
    </row>
    <row r="123" spans="2:8" ht="14.25">
      <c r="B123" t="str">
        <f>IF(AND(OR(Projektgrundlagen!$I$24,Projektgrundlagen!$I$25),'D Besondere Leistung'!M27=TRUE),'D Besondere Leistung'!C27&amp;" "&amp;'D Besondere Leistung'!F27&amp;" "&amp;'D Besondere Leistung'!F28,"")</f>
        <v/>
      </c>
      <c r="C123" s="647" t="str">
        <f>IF(AND(OR(Projektgrundlagen!$I$24,Projektgrundlagen!$I$25),'D Besondere Leistung'!M27=TRUE),'D Besondere Leistung'!H27,"")</f>
        <v/>
      </c>
      <c r="D123" s="647" t="str">
        <f>IF(AND(OR(Projektgrundlagen!$I$24,Projektgrundlagen!$I$25),'D Besondere Leistung'!M27=TRUE),'D Besondere Leistung'!I27,"")</f>
        <v/>
      </c>
      <c r="E123" s="647" t="str">
        <f>IF(AND(OR(Projektgrundlagen!$I$24,Projektgrundlagen!$I$25),'D Besondere Leistung'!M27=TRUE),'D Besondere Leistung'!J27,"")</f>
        <v/>
      </c>
      <c r="F123" s="647" t="str">
        <f>IF(AND(OR(Projektgrundlagen!$I$24,Projektgrundlagen!$I$25),'D Besondere Leistung'!M27=TRUE),'D Besondere Leistung'!K27,"")</f>
        <v/>
      </c>
      <c r="G123" s="655"/>
      <c r="H123" s="656"/>
    </row>
    <row r="124" spans="2:8" ht="14.25">
      <c r="B124" t="str">
        <f>IF(AND(OR(Projektgrundlagen!$I$24,Projektgrundlagen!$I$25),'D Besondere Leistung'!M28=TRUE),'D Besondere Leistung'!C28&amp;" "&amp;'D Besondere Leistung'!F28&amp;" "&amp;'D Besondere Leistung'!#REF!,"")</f>
        <v/>
      </c>
      <c r="C124" s="647" t="str">
        <f>IF(AND(OR(Projektgrundlagen!$I$24,Projektgrundlagen!$I$25),'D Besondere Leistung'!M28=TRUE),'D Besondere Leistung'!H28,"")</f>
        <v/>
      </c>
      <c r="D124" s="647" t="str">
        <f>IF(AND(OR(Projektgrundlagen!$I$24,Projektgrundlagen!$I$25),'D Besondere Leistung'!M28=TRUE),'D Besondere Leistung'!I28,"")</f>
        <v/>
      </c>
      <c r="E124" s="647" t="str">
        <f>IF(AND(OR(Projektgrundlagen!$I$24,Projektgrundlagen!$I$25),'D Besondere Leistung'!M28=TRUE),'D Besondere Leistung'!J28,"")</f>
        <v/>
      </c>
      <c r="F124" s="647" t="str">
        <f>IF(AND(OR(Projektgrundlagen!$I$24,Projektgrundlagen!$I$25),'D Besondere Leistung'!M28=TRUE),'D Besondere Leistung'!K28,"")</f>
        <v/>
      </c>
      <c r="G124" s="655"/>
      <c r="H124" s="656"/>
    </row>
    <row r="125" spans="2:8" ht="14.25">
      <c r="B125" t="e">
        <f>IF(AND(OR(Projektgrundlagen!$I$24,Projektgrundlagen!$I$25),'D Besondere Leistung'!#REF!=TRUE),'D Besondere Leistung'!#REF!&amp;" "&amp;'D Besondere Leistung'!#REF!&amp;" "&amp;'D Besondere Leistung'!F29,"")</f>
        <v>#REF!</v>
      </c>
      <c r="C125" s="647" t="e">
        <f>IF(AND(OR(Projektgrundlagen!$I$24,Projektgrundlagen!$I$25),'D Besondere Leistung'!#REF!=TRUE),'D Besondere Leistung'!#REF!,"")</f>
        <v>#REF!</v>
      </c>
      <c r="D125" s="647" t="e">
        <f>IF(AND(OR(Projektgrundlagen!$I$24,Projektgrundlagen!$I$25),'D Besondere Leistung'!#REF!=TRUE),'D Besondere Leistung'!#REF!,"")</f>
        <v>#REF!</v>
      </c>
      <c r="E125" s="647" t="e">
        <f>IF(AND(OR(Projektgrundlagen!$I$24,Projektgrundlagen!$I$25),'D Besondere Leistung'!#REF!=TRUE),'D Besondere Leistung'!#REF!,"")</f>
        <v>#REF!</v>
      </c>
      <c r="F125" s="647" t="e">
        <f>IF(AND(OR(Projektgrundlagen!$I$24,Projektgrundlagen!$I$25),'D Besondere Leistung'!#REF!=TRUE),'D Besondere Leistung'!#REF!,"")</f>
        <v>#REF!</v>
      </c>
      <c r="G125" s="655"/>
      <c r="H125" s="656"/>
    </row>
    <row r="126" spans="2:8" ht="14.25">
      <c r="B126" t="str">
        <f>IF(AND(OR(Projektgrundlagen!$I$24,Projektgrundlagen!$I$25),'D Besondere Leistung'!M29=TRUE),'D Besondere Leistung'!C29&amp;" "&amp;'D Besondere Leistung'!F29&amp;" "&amp;'D Besondere Leistung'!F30,"")</f>
        <v/>
      </c>
      <c r="C126" s="647" t="str">
        <f>IF(AND(OR(Projektgrundlagen!$I$24,Projektgrundlagen!$I$25),'D Besondere Leistung'!M29=TRUE),'D Besondere Leistung'!H29,"")</f>
        <v/>
      </c>
      <c r="D126" s="647" t="str">
        <f>IF(AND(OR(Projektgrundlagen!$I$24,Projektgrundlagen!$I$25),'D Besondere Leistung'!M29=TRUE),'D Besondere Leistung'!I29,"")</f>
        <v/>
      </c>
      <c r="E126" s="647" t="str">
        <f>IF(AND(OR(Projektgrundlagen!$I$24,Projektgrundlagen!$I$25),'D Besondere Leistung'!M29=TRUE),'D Besondere Leistung'!J29,"")</f>
        <v/>
      </c>
      <c r="F126" s="647" t="str">
        <f>IF(AND(OR(Projektgrundlagen!$I$24,Projektgrundlagen!$I$25),'D Besondere Leistung'!M29=TRUE),'D Besondere Leistung'!K29,"")</f>
        <v/>
      </c>
      <c r="G126" s="655"/>
      <c r="H126" s="656"/>
    </row>
    <row r="127" spans="2:8" ht="14.25">
      <c r="B127" t="str">
        <f>IF(AND(OR(Projektgrundlagen!$I$24,Projektgrundlagen!$I$25),'D Besondere Leistung'!M30=TRUE),'D Besondere Leistung'!C30&amp;" "&amp;'D Besondere Leistung'!F30&amp;" "&amp;'D Besondere Leistung'!#REF!,"")</f>
        <v/>
      </c>
      <c r="C127" s="647" t="str">
        <f>IF(AND(OR(Projektgrundlagen!$I$24,Projektgrundlagen!$I$25),'D Besondere Leistung'!M30=TRUE),'D Besondere Leistung'!H30,"")</f>
        <v/>
      </c>
      <c r="D127" s="647" t="str">
        <f>IF(AND(OR(Projektgrundlagen!$I$24,Projektgrundlagen!$I$25),'D Besondere Leistung'!M30=TRUE),'D Besondere Leistung'!I30,"")</f>
        <v/>
      </c>
      <c r="E127" s="647" t="str">
        <f>IF(AND(OR(Projektgrundlagen!$I$24,Projektgrundlagen!$I$25),'D Besondere Leistung'!M30=TRUE),'D Besondere Leistung'!J30,"")</f>
        <v/>
      </c>
      <c r="F127" s="647" t="str">
        <f>IF(AND(OR(Projektgrundlagen!$I$24,Projektgrundlagen!$I$25),'D Besondere Leistung'!M30=TRUE),'D Besondere Leistung'!K30,"")</f>
        <v/>
      </c>
      <c r="G127" s="655"/>
      <c r="H127" s="656"/>
    </row>
    <row r="128" spans="2:8" ht="14.25">
      <c r="B128" t="e">
        <f>IF(AND(OR(Projektgrundlagen!$I$24,Projektgrundlagen!$I$25),'D Besondere Leistung'!#REF!=TRUE),'D Besondere Leistung'!#REF!&amp;" "&amp;'D Besondere Leistung'!#REF!&amp;" "&amp;'D Besondere Leistung'!F31,"")</f>
        <v>#REF!</v>
      </c>
      <c r="C128" s="647" t="e">
        <f>IF(AND(OR(Projektgrundlagen!$I$24,Projektgrundlagen!$I$25),'D Besondere Leistung'!#REF!=TRUE),'D Besondere Leistung'!#REF!,"")</f>
        <v>#REF!</v>
      </c>
      <c r="D128" s="647" t="e">
        <f>IF(AND(OR(Projektgrundlagen!$I$24,Projektgrundlagen!$I$25),'D Besondere Leistung'!#REF!=TRUE),'D Besondere Leistung'!#REF!,"")</f>
        <v>#REF!</v>
      </c>
      <c r="E128" s="647" t="e">
        <f>IF(AND(OR(Projektgrundlagen!$I$24,Projektgrundlagen!$I$25),'D Besondere Leistung'!#REF!=TRUE),'D Besondere Leistung'!#REF!,"")</f>
        <v>#REF!</v>
      </c>
      <c r="F128" s="647" t="e">
        <f>IF(AND(OR(Projektgrundlagen!$I$24,Projektgrundlagen!$I$25),'D Besondere Leistung'!#REF!=TRUE),'D Besondere Leistung'!#REF!,"")</f>
        <v>#REF!</v>
      </c>
      <c r="G128" s="655"/>
      <c r="H128" s="656"/>
    </row>
    <row r="129" spans="2:8" ht="14.25">
      <c r="B129" t="str">
        <f>IF(AND(OR(Projektgrundlagen!$I$24,Projektgrundlagen!$I$25),'D Besondere Leistung'!M31=TRUE),'D Besondere Leistung'!C31&amp;" "&amp;'D Besondere Leistung'!F31&amp;" "&amp;'D Besondere Leistung'!F35,"")</f>
        <v/>
      </c>
      <c r="C129" s="647" t="str">
        <f>IF(AND(OR(Projektgrundlagen!$I$24,Projektgrundlagen!$I$25),'D Besondere Leistung'!M31=TRUE),'D Besondere Leistung'!H31,"")</f>
        <v/>
      </c>
      <c r="D129" s="647" t="str">
        <f>IF(AND(OR(Projektgrundlagen!$I$24,Projektgrundlagen!$I$25),'D Besondere Leistung'!M31=TRUE),'D Besondere Leistung'!I31,"")</f>
        <v/>
      </c>
      <c r="E129" s="647" t="str">
        <f>IF(AND(OR(Projektgrundlagen!$I$24,Projektgrundlagen!$I$25),'D Besondere Leistung'!M31=TRUE),'D Besondere Leistung'!J31,"")</f>
        <v/>
      </c>
      <c r="F129" s="647" t="str">
        <f>IF(AND(OR(Projektgrundlagen!$I$24,Projektgrundlagen!$I$25),'D Besondere Leistung'!M31=TRUE),'D Besondere Leistung'!K31,"")</f>
        <v/>
      </c>
      <c r="G129" s="655"/>
      <c r="H129" s="656"/>
    </row>
    <row r="130" spans="2:8" ht="14.25">
      <c r="B130" t="str">
        <f>IF(AND(OR(Projektgrundlagen!$I$24,Projektgrundlagen!$I$25),'D Besondere Leistung'!M35=TRUE),'D Besondere Leistung'!C35&amp;" "&amp;'D Besondere Leistung'!F35&amp;" "&amp;'D Besondere Leistung'!#REF!,"")</f>
        <v/>
      </c>
      <c r="C130" s="647" t="str">
        <f>IF(AND(OR(Projektgrundlagen!$I$24,Projektgrundlagen!$I$25),'D Besondere Leistung'!M35=TRUE),'D Besondere Leistung'!H35,"")</f>
        <v/>
      </c>
      <c r="D130" s="647" t="str">
        <f>IF(AND(OR(Projektgrundlagen!$I$24,Projektgrundlagen!$I$25),'D Besondere Leistung'!M35=TRUE),'D Besondere Leistung'!I35,"")</f>
        <v/>
      </c>
      <c r="E130" s="647" t="str">
        <f>IF(AND(OR(Projektgrundlagen!$I$24,Projektgrundlagen!$I$25),'D Besondere Leistung'!M35=TRUE),'D Besondere Leistung'!J35,"")</f>
        <v/>
      </c>
      <c r="F130" s="647" t="str">
        <f>IF(AND(OR(Projektgrundlagen!$I$24,Projektgrundlagen!$I$25),'D Besondere Leistung'!M35=TRUE),'D Besondere Leistung'!K35,"")</f>
        <v/>
      </c>
      <c r="G130" s="655"/>
      <c r="H130" s="656"/>
    </row>
    <row r="131" spans="2:8" ht="14.25">
      <c r="B131" t="e">
        <f>IF(AND(OR(Projektgrundlagen!$I$24,Projektgrundlagen!$I$25),'D Besondere Leistung'!#REF!=TRUE),'D Besondere Leistung'!#REF!&amp;" "&amp;'D Besondere Leistung'!#REF!&amp;" "&amp;'D Besondere Leistung'!F36,"")</f>
        <v>#REF!</v>
      </c>
      <c r="C131" s="647" t="e">
        <f>IF(AND(OR(Projektgrundlagen!$I$24,Projektgrundlagen!$I$25),'D Besondere Leistung'!#REF!=TRUE),'D Besondere Leistung'!#REF!,"")</f>
        <v>#REF!</v>
      </c>
      <c r="D131" s="647" t="e">
        <f>IF(AND(OR(Projektgrundlagen!$I$24,Projektgrundlagen!$I$25),'D Besondere Leistung'!#REF!=TRUE),'D Besondere Leistung'!#REF!,"")</f>
        <v>#REF!</v>
      </c>
      <c r="E131" s="647" t="e">
        <f>IF(AND(OR(Projektgrundlagen!$I$24,Projektgrundlagen!$I$25),'D Besondere Leistung'!#REF!=TRUE),'D Besondere Leistung'!#REF!,"")</f>
        <v>#REF!</v>
      </c>
      <c r="F131" s="647" t="e">
        <f>IF(AND(OR(Projektgrundlagen!$I$24,Projektgrundlagen!$I$25),'D Besondere Leistung'!#REF!=TRUE),'D Besondere Leistung'!#REF!,"")</f>
        <v>#REF!</v>
      </c>
      <c r="G131" s="655"/>
      <c r="H131" s="656"/>
    </row>
    <row r="132" spans="2:8" ht="14.25">
      <c r="B132" t="str">
        <f>IF(AND(OR(Projektgrundlagen!$I$24,Projektgrundlagen!$I$25),'D Besondere Leistung'!M36=TRUE),'D Besondere Leistung'!C36&amp;" "&amp;'D Besondere Leistung'!F36&amp;" "&amp;'D Besondere Leistung'!F37,"")</f>
        <v/>
      </c>
      <c r="C132" s="647" t="str">
        <f>IF(AND(OR(Projektgrundlagen!$I$24,Projektgrundlagen!$I$25),'D Besondere Leistung'!M36=TRUE),'D Besondere Leistung'!H36,"")</f>
        <v/>
      </c>
      <c r="D132" s="647" t="str">
        <f>IF(AND(OR(Projektgrundlagen!$I$24,Projektgrundlagen!$I$25),'D Besondere Leistung'!M36=TRUE),'D Besondere Leistung'!I36,"")</f>
        <v/>
      </c>
      <c r="E132" s="647" t="str">
        <f>IF(AND(OR(Projektgrundlagen!$I$24,Projektgrundlagen!$I$25),'D Besondere Leistung'!M36=TRUE),'D Besondere Leistung'!J36,"")</f>
        <v/>
      </c>
      <c r="F132" s="647" t="str">
        <f>IF(AND(OR(Projektgrundlagen!$I$24,Projektgrundlagen!$I$25),'D Besondere Leistung'!M36=TRUE),'D Besondere Leistung'!K36,"")</f>
        <v/>
      </c>
      <c r="G132" s="655"/>
      <c r="H132" s="656"/>
    </row>
    <row r="133" spans="2:8" ht="14.25">
      <c r="B133" t="str">
        <f>IF(AND(OR(Projektgrundlagen!$I$24,Projektgrundlagen!$I$25),'D Besondere Leistung'!M37=TRUE),'D Besondere Leistung'!C37&amp;" "&amp;'D Besondere Leistung'!F37&amp;" "&amp;'D Besondere Leistung'!#REF!,"")</f>
        <v/>
      </c>
      <c r="C133" s="647" t="str">
        <f>IF(AND(OR(Projektgrundlagen!$I$24,Projektgrundlagen!$I$25),'D Besondere Leistung'!M37=TRUE),'D Besondere Leistung'!H37,"")</f>
        <v/>
      </c>
      <c r="D133" s="647" t="str">
        <f>IF(AND(OR(Projektgrundlagen!$I$24,Projektgrundlagen!$I$25),'D Besondere Leistung'!M37=TRUE),'D Besondere Leistung'!I37,"")</f>
        <v/>
      </c>
      <c r="E133" s="647" t="str">
        <f>IF(AND(OR(Projektgrundlagen!$I$24,Projektgrundlagen!$I$25),'D Besondere Leistung'!M37=TRUE),'D Besondere Leistung'!J37,"")</f>
        <v/>
      </c>
      <c r="F133" s="647" t="str">
        <f>IF(AND(OR(Projektgrundlagen!$I$24,Projektgrundlagen!$I$25),'D Besondere Leistung'!M37=TRUE),'D Besondere Leistung'!K37,"")</f>
        <v/>
      </c>
      <c r="G133" s="655"/>
      <c r="H133" s="656"/>
    </row>
    <row r="134" spans="2:8" ht="14.25">
      <c r="B134" t="e">
        <f>IF(AND(OR(Projektgrundlagen!$I$24,Projektgrundlagen!$I$25),'D Besondere Leistung'!#REF!=TRUE),'D Besondere Leistung'!#REF!&amp;" "&amp;'D Besondere Leistung'!#REF!&amp;" "&amp;'D Besondere Leistung'!F38,"")</f>
        <v>#REF!</v>
      </c>
      <c r="C134" s="647" t="e">
        <f>IF(AND(OR(Projektgrundlagen!$I$24,Projektgrundlagen!$I$25),'D Besondere Leistung'!#REF!=TRUE),'D Besondere Leistung'!#REF!,"")</f>
        <v>#REF!</v>
      </c>
      <c r="D134" s="647" t="e">
        <f>IF(AND(OR(Projektgrundlagen!$I$24,Projektgrundlagen!$I$25),'D Besondere Leistung'!#REF!=TRUE),'D Besondere Leistung'!#REF!,"")</f>
        <v>#REF!</v>
      </c>
      <c r="E134" s="647" t="e">
        <f>IF(AND(OR(Projektgrundlagen!$I$24,Projektgrundlagen!$I$25),'D Besondere Leistung'!#REF!=TRUE),'D Besondere Leistung'!#REF!,"")</f>
        <v>#REF!</v>
      </c>
      <c r="F134" s="647" t="e">
        <f>IF(AND(OR(Projektgrundlagen!$I$24,Projektgrundlagen!$I$25),'D Besondere Leistung'!#REF!=TRUE),'D Besondere Leistung'!#REF!,"")</f>
        <v>#REF!</v>
      </c>
      <c r="G134" s="655"/>
      <c r="H134" s="656"/>
    </row>
    <row r="135" spans="2:8" ht="14.25">
      <c r="B135" t="str">
        <f>IF(AND(OR(Projektgrundlagen!$I$24,Projektgrundlagen!$I$25),'D Besondere Leistung'!M38=TRUE),'D Besondere Leistung'!C38&amp;" "&amp;'D Besondere Leistung'!F38&amp;" "&amp;'D Besondere Leistung'!F42,"")</f>
        <v/>
      </c>
      <c r="C135" s="647" t="str">
        <f>IF(AND(OR(Projektgrundlagen!$I$24,Projektgrundlagen!$I$25),'D Besondere Leistung'!M38=TRUE),'D Besondere Leistung'!H38,"")</f>
        <v/>
      </c>
      <c r="D135" s="647" t="str">
        <f>IF(AND(OR(Projektgrundlagen!$I$24,Projektgrundlagen!$I$25),'D Besondere Leistung'!M38=TRUE),'D Besondere Leistung'!I38,"")</f>
        <v/>
      </c>
      <c r="E135" s="647" t="str">
        <f>IF(AND(OR(Projektgrundlagen!$I$24,Projektgrundlagen!$I$25),'D Besondere Leistung'!M38=TRUE),'D Besondere Leistung'!J38,"")</f>
        <v/>
      </c>
      <c r="F135" s="647" t="str">
        <f>IF(AND(OR(Projektgrundlagen!$I$24,Projektgrundlagen!$I$25),'D Besondere Leistung'!M38=TRUE),'D Besondere Leistung'!K38,"")</f>
        <v/>
      </c>
      <c r="G135" s="655"/>
      <c r="H135" s="656"/>
    </row>
    <row r="136" spans="2:8" ht="14.25">
      <c r="B136" t="str">
        <f>IF(AND(OR(Projektgrundlagen!$I$24,Projektgrundlagen!$I$25),'D Besondere Leistung'!M42=TRUE),'D Besondere Leistung'!C42&amp;" "&amp;'D Besondere Leistung'!F42&amp;" "&amp;'D Besondere Leistung'!#REF!,"")</f>
        <v/>
      </c>
      <c r="C136" s="647" t="str">
        <f>IF(AND(OR(Projektgrundlagen!$I$24,Projektgrundlagen!$I$25),'D Besondere Leistung'!M42=TRUE),'D Besondere Leistung'!H42,"")</f>
        <v/>
      </c>
      <c r="D136" s="647" t="str">
        <f>IF(AND(OR(Projektgrundlagen!$I$24,Projektgrundlagen!$I$25),'D Besondere Leistung'!M42=TRUE),'D Besondere Leistung'!I42,"")</f>
        <v/>
      </c>
      <c r="E136" s="647" t="str">
        <f>IF(AND(OR(Projektgrundlagen!$I$24,Projektgrundlagen!$I$25),'D Besondere Leistung'!M42=TRUE),'D Besondere Leistung'!J42,"")</f>
        <v/>
      </c>
      <c r="F136" s="647" t="str">
        <f>IF(AND(OR(Projektgrundlagen!$I$24,Projektgrundlagen!$I$25),'D Besondere Leistung'!M42=TRUE),'D Besondere Leistung'!K42,"")</f>
        <v/>
      </c>
      <c r="G136" s="655"/>
      <c r="H136" s="656"/>
    </row>
    <row r="137" spans="2:8" ht="14.25">
      <c r="B137" t="e">
        <f>IF(AND(OR(Projektgrundlagen!$I$24,Projektgrundlagen!$I$25),'D Besondere Leistung'!#REF!=TRUE),'D Besondere Leistung'!#REF!&amp;" "&amp;'D Besondere Leistung'!#REF!&amp;" "&amp;'D Besondere Leistung'!F43,"")</f>
        <v>#REF!</v>
      </c>
      <c r="C137" s="647" t="e">
        <f>IF(AND(OR(Projektgrundlagen!$I$24,Projektgrundlagen!$I$25),'D Besondere Leistung'!#REF!=TRUE),'D Besondere Leistung'!#REF!,"")</f>
        <v>#REF!</v>
      </c>
      <c r="D137" s="647" t="e">
        <f>IF(AND(OR(Projektgrundlagen!$I$24,Projektgrundlagen!$I$25),'D Besondere Leistung'!#REF!=TRUE),'D Besondere Leistung'!#REF!,"")</f>
        <v>#REF!</v>
      </c>
      <c r="E137" s="647" t="e">
        <f>IF(AND(OR(Projektgrundlagen!$I$24,Projektgrundlagen!$I$25),'D Besondere Leistung'!#REF!=TRUE),'D Besondere Leistung'!#REF!,"")</f>
        <v>#REF!</v>
      </c>
      <c r="F137" s="647" t="e">
        <f>IF(AND(OR(Projektgrundlagen!$I$24,Projektgrundlagen!$I$25),'D Besondere Leistung'!#REF!=TRUE),'D Besondere Leistung'!#REF!,"")</f>
        <v>#REF!</v>
      </c>
      <c r="G137" s="655"/>
      <c r="H137" s="656"/>
    </row>
    <row r="138" spans="2:8" ht="14.25">
      <c r="B138" t="str">
        <f>IF(AND(OR(Projektgrundlagen!$I$24,Projektgrundlagen!$I$25),'D Besondere Leistung'!M43=TRUE),'D Besondere Leistung'!C43&amp;" "&amp;'D Besondere Leistung'!F43&amp;" "&amp;'D Besondere Leistung'!F44,"")</f>
        <v/>
      </c>
      <c r="C138" s="647" t="str">
        <f>IF(AND(OR(Projektgrundlagen!$I$24,Projektgrundlagen!$I$25),'D Besondere Leistung'!M43=TRUE),'D Besondere Leistung'!H43,"")</f>
        <v/>
      </c>
      <c r="D138" s="647" t="str">
        <f>IF(AND(OR(Projektgrundlagen!$I$24,Projektgrundlagen!$I$25),'D Besondere Leistung'!M43=TRUE),'D Besondere Leistung'!I43,"")</f>
        <v/>
      </c>
      <c r="E138" s="647" t="str">
        <f>IF(AND(OR(Projektgrundlagen!$I$24,Projektgrundlagen!$I$25),'D Besondere Leistung'!M43=TRUE),'D Besondere Leistung'!J43,"")</f>
        <v/>
      </c>
      <c r="F138" s="647" t="str">
        <f>IF(AND(OR(Projektgrundlagen!$I$24,Projektgrundlagen!$I$25),'D Besondere Leistung'!M43=TRUE),'D Besondere Leistung'!K43,"")</f>
        <v/>
      </c>
      <c r="G138" s="655"/>
      <c r="H138" s="656"/>
    </row>
    <row r="139" spans="2:8" ht="14.25">
      <c r="B139" t="str">
        <f>IF(AND(OR(Projektgrundlagen!$I$24,Projektgrundlagen!$I$25),'D Besondere Leistung'!M44=TRUE),'D Besondere Leistung'!C44&amp;" "&amp;'D Besondere Leistung'!F44&amp;" "&amp;'D Besondere Leistung'!#REF!,"")</f>
        <v/>
      </c>
      <c r="C139" s="647" t="str">
        <f>IF(AND(OR(Projektgrundlagen!$I$24,Projektgrundlagen!$I$25),'D Besondere Leistung'!M44=TRUE),'D Besondere Leistung'!H44,"")</f>
        <v/>
      </c>
      <c r="D139" s="647" t="str">
        <f>IF(AND(OR(Projektgrundlagen!$I$24,Projektgrundlagen!$I$25),'D Besondere Leistung'!M44=TRUE),'D Besondere Leistung'!I44,"")</f>
        <v/>
      </c>
      <c r="E139" s="647" t="str">
        <f>IF(AND(OR(Projektgrundlagen!$I$24,Projektgrundlagen!$I$25),'D Besondere Leistung'!M44=TRUE),'D Besondere Leistung'!J44,"")</f>
        <v/>
      </c>
      <c r="F139" s="647" t="str">
        <f>IF(AND(OR(Projektgrundlagen!$I$24,Projektgrundlagen!$I$25),'D Besondere Leistung'!M44=TRUE),'D Besondere Leistung'!K44,"")</f>
        <v/>
      </c>
      <c r="G139" s="655"/>
      <c r="H139" s="656"/>
    </row>
    <row r="140" spans="2:8" ht="14.25">
      <c r="B140" t="e">
        <f>IF(AND(OR(Projektgrundlagen!$I$24,Projektgrundlagen!$I$25),'D Besondere Leistung'!#REF!=TRUE),'D Besondere Leistung'!#REF!&amp;" "&amp;'D Besondere Leistung'!#REF!&amp;" "&amp;'D Besondere Leistung'!F45,"")</f>
        <v>#REF!</v>
      </c>
      <c r="C140" s="647" t="e">
        <f>IF(AND(OR(Projektgrundlagen!$I$24,Projektgrundlagen!$I$25),'D Besondere Leistung'!#REF!=TRUE),'D Besondere Leistung'!#REF!,"")</f>
        <v>#REF!</v>
      </c>
      <c r="D140" s="647" t="e">
        <f>IF(AND(OR(Projektgrundlagen!$I$24,Projektgrundlagen!$I$25),'D Besondere Leistung'!#REF!=TRUE),'D Besondere Leistung'!#REF!,"")</f>
        <v>#REF!</v>
      </c>
      <c r="E140" s="647" t="e">
        <f>IF(AND(OR(Projektgrundlagen!$I$24,Projektgrundlagen!$I$25),'D Besondere Leistung'!#REF!=TRUE),'D Besondere Leistung'!#REF!,"")</f>
        <v>#REF!</v>
      </c>
      <c r="F140" s="647" t="e">
        <f>IF(AND(OR(Projektgrundlagen!$I$24,Projektgrundlagen!$I$25),'D Besondere Leistung'!#REF!=TRUE),'D Besondere Leistung'!#REF!,"")</f>
        <v>#REF!</v>
      </c>
      <c r="G140" s="655"/>
      <c r="H140" s="656"/>
    </row>
    <row r="141" spans="2:8" ht="14.25">
      <c r="B141" t="str">
        <f>IF(AND(OR(Projektgrundlagen!$I$24,Projektgrundlagen!$I$25),'D Besondere Leistung'!M45=TRUE),'D Besondere Leistung'!C45&amp;" "&amp;'D Besondere Leistung'!F45&amp;" "&amp;'D Besondere Leistung'!F49,"")</f>
        <v/>
      </c>
      <c r="C141" s="647" t="str">
        <f>IF(AND(OR(Projektgrundlagen!$I$24,Projektgrundlagen!$I$25),'D Besondere Leistung'!M45=TRUE),'D Besondere Leistung'!H45,"")</f>
        <v/>
      </c>
      <c r="D141" s="647" t="str">
        <f>IF(AND(OR(Projektgrundlagen!$I$24,Projektgrundlagen!$I$25),'D Besondere Leistung'!M45=TRUE),'D Besondere Leistung'!I45,"")</f>
        <v/>
      </c>
      <c r="E141" s="647" t="str">
        <f>IF(AND(OR(Projektgrundlagen!$I$24,Projektgrundlagen!$I$25),'D Besondere Leistung'!M45=TRUE),'D Besondere Leistung'!J45,"")</f>
        <v/>
      </c>
      <c r="F141" s="647" t="str">
        <f>IF(AND(OR(Projektgrundlagen!$I$24,Projektgrundlagen!$I$25),'D Besondere Leistung'!M45=TRUE),'D Besondere Leistung'!K45,"")</f>
        <v/>
      </c>
      <c r="G141" s="655"/>
      <c r="H141" s="656"/>
    </row>
    <row r="142" spans="2:8" ht="14.25">
      <c r="B142" t="str">
        <f>IF(AND(OR(Projektgrundlagen!$I$24,Projektgrundlagen!$I$25),'D Besondere Leistung'!M49=TRUE),'D Besondere Leistung'!C49&amp;" "&amp;'D Besondere Leistung'!F49&amp;" "&amp;'D Besondere Leistung'!#REF!,"")</f>
        <v/>
      </c>
      <c r="C142" s="647" t="str">
        <f>IF(AND(OR(Projektgrundlagen!$I$24,Projektgrundlagen!$I$25),'D Besondere Leistung'!M49=TRUE),'D Besondere Leistung'!H49,"")</f>
        <v/>
      </c>
      <c r="D142" s="647" t="str">
        <f>IF(AND(OR(Projektgrundlagen!$I$24,Projektgrundlagen!$I$25),'D Besondere Leistung'!M49=TRUE),'D Besondere Leistung'!I49,"")</f>
        <v/>
      </c>
      <c r="E142" s="647" t="str">
        <f>IF(AND(OR(Projektgrundlagen!$I$24,Projektgrundlagen!$I$25),'D Besondere Leistung'!M49=TRUE),'D Besondere Leistung'!J49,"")</f>
        <v/>
      </c>
      <c r="F142" s="647" t="str">
        <f>IF(AND(OR(Projektgrundlagen!$I$24,Projektgrundlagen!$I$25),'D Besondere Leistung'!M49=TRUE),'D Besondere Leistung'!K49,"")</f>
        <v/>
      </c>
      <c r="G142" s="655"/>
      <c r="H142" s="656"/>
    </row>
    <row r="143" spans="2:8" ht="14.25">
      <c r="B143" t="e">
        <f>IF(AND(OR(Projektgrundlagen!$I$24,Projektgrundlagen!$I$25),'D Besondere Leistung'!#REF!=TRUE),'D Besondere Leistung'!#REF!&amp;" "&amp;'D Besondere Leistung'!#REF!&amp;" "&amp;'D Besondere Leistung'!F50,"")</f>
        <v>#REF!</v>
      </c>
      <c r="C143" s="647" t="e">
        <f>IF(AND(OR(Projektgrundlagen!$I$24,Projektgrundlagen!$I$25),'D Besondere Leistung'!#REF!=TRUE),'D Besondere Leistung'!#REF!,"")</f>
        <v>#REF!</v>
      </c>
      <c r="D143" s="647" t="e">
        <f>IF(AND(OR(Projektgrundlagen!$I$24,Projektgrundlagen!$I$25),'D Besondere Leistung'!#REF!=TRUE),'D Besondere Leistung'!#REF!,"")</f>
        <v>#REF!</v>
      </c>
      <c r="E143" s="647" t="e">
        <f>IF(AND(OR(Projektgrundlagen!$I$24,Projektgrundlagen!$I$25),'D Besondere Leistung'!#REF!=TRUE),'D Besondere Leistung'!#REF!,"")</f>
        <v>#REF!</v>
      </c>
      <c r="F143" s="647" t="e">
        <f>IF(AND(OR(Projektgrundlagen!$I$24,Projektgrundlagen!$I$25),'D Besondere Leistung'!#REF!=TRUE),'D Besondere Leistung'!#REF!,"")</f>
        <v>#REF!</v>
      </c>
      <c r="G143" s="655"/>
      <c r="H143" s="656"/>
    </row>
    <row r="144" spans="2:8" ht="14.25">
      <c r="B144" t="str">
        <f>IF(AND(OR(Projektgrundlagen!$I$24,Projektgrundlagen!$I$25),'D Besondere Leistung'!M50=TRUE),'D Besondere Leistung'!C50&amp;" "&amp;'D Besondere Leistung'!F50&amp;" "&amp;'D Besondere Leistung'!F51,"")</f>
        <v/>
      </c>
      <c r="C144" s="647" t="str">
        <f>IF(AND(OR(Projektgrundlagen!$I$24,Projektgrundlagen!$I$25),'D Besondere Leistung'!M50=TRUE),'D Besondere Leistung'!H50,"")</f>
        <v/>
      </c>
      <c r="D144" s="647" t="str">
        <f>IF(AND(OR(Projektgrundlagen!$I$24,Projektgrundlagen!$I$25),'D Besondere Leistung'!M50=TRUE),'D Besondere Leistung'!I50,"")</f>
        <v/>
      </c>
      <c r="E144" s="647" t="str">
        <f>IF(AND(OR(Projektgrundlagen!$I$24,Projektgrundlagen!$I$25),'D Besondere Leistung'!M50=TRUE),'D Besondere Leistung'!J50,"")</f>
        <v/>
      </c>
      <c r="F144" s="647" t="str">
        <f>IF(AND(OR(Projektgrundlagen!$I$24,Projektgrundlagen!$I$25),'D Besondere Leistung'!M50=TRUE),'D Besondere Leistung'!K50,"")</f>
        <v/>
      </c>
      <c r="G144" s="655"/>
      <c r="H144" s="656"/>
    </row>
    <row r="145" spans="2:8" ht="14.25">
      <c r="B145" t="str">
        <f>IF(AND(OR(Projektgrundlagen!$I$24,Projektgrundlagen!$I$25),'D Besondere Leistung'!M51=TRUE),'D Besondere Leistung'!C51&amp;" "&amp;'D Besondere Leistung'!F51&amp;" "&amp;'D Besondere Leistung'!#REF!,"")</f>
        <v/>
      </c>
      <c r="C145" s="647" t="str">
        <f>IF(AND(OR(Projektgrundlagen!$I$24,Projektgrundlagen!$I$25),'D Besondere Leistung'!M51=TRUE),'D Besondere Leistung'!H51,"")</f>
        <v/>
      </c>
      <c r="D145" s="647" t="str">
        <f>IF(AND(OR(Projektgrundlagen!$I$24,Projektgrundlagen!$I$25),'D Besondere Leistung'!M51=TRUE),'D Besondere Leistung'!I51,"")</f>
        <v/>
      </c>
      <c r="E145" s="647" t="str">
        <f>IF(AND(OR(Projektgrundlagen!$I$24,Projektgrundlagen!$I$25),'D Besondere Leistung'!M51=TRUE),'D Besondere Leistung'!J51,"")</f>
        <v/>
      </c>
      <c r="F145" s="647" t="str">
        <f>IF(AND(OR(Projektgrundlagen!$I$24,Projektgrundlagen!$I$25),'D Besondere Leistung'!M51=TRUE),'D Besondere Leistung'!K51,"")</f>
        <v/>
      </c>
      <c r="G145" s="655"/>
      <c r="H145" s="656"/>
    </row>
    <row r="146" spans="2:8" ht="14.25">
      <c r="B146" t="e">
        <f>IF(AND(OR(Projektgrundlagen!$I$24,Projektgrundlagen!$I$25),'D Besondere Leistung'!#REF!=TRUE),'D Besondere Leistung'!#REF!&amp;" "&amp;'D Besondere Leistung'!#REF!&amp;" "&amp;'D Besondere Leistung'!F52,"")</f>
        <v>#REF!</v>
      </c>
      <c r="C146" s="647" t="e">
        <f>IF(AND(OR(Projektgrundlagen!$I$24,Projektgrundlagen!$I$25),'D Besondere Leistung'!#REF!=TRUE),'D Besondere Leistung'!#REF!,"")</f>
        <v>#REF!</v>
      </c>
      <c r="D146" s="647" t="e">
        <f>IF(AND(OR(Projektgrundlagen!$I$24,Projektgrundlagen!$I$25),'D Besondere Leistung'!#REF!=TRUE),'D Besondere Leistung'!#REF!,"")</f>
        <v>#REF!</v>
      </c>
      <c r="E146" s="647" t="e">
        <f>IF(AND(OR(Projektgrundlagen!$I$24,Projektgrundlagen!$I$25),'D Besondere Leistung'!#REF!=TRUE),'D Besondere Leistung'!#REF!,"")</f>
        <v>#REF!</v>
      </c>
      <c r="F146" s="647" t="e">
        <f>IF(AND(OR(Projektgrundlagen!$I$24,Projektgrundlagen!$I$25),'D Besondere Leistung'!#REF!=TRUE),'D Besondere Leistung'!#REF!,"")</f>
        <v>#REF!</v>
      </c>
      <c r="G146" s="655"/>
      <c r="H146" s="656"/>
    </row>
    <row r="147" spans="2:8" ht="14.25">
      <c r="B147" t="str">
        <f>IF(AND(OR(Projektgrundlagen!$I$24,Projektgrundlagen!$I$25),'D Besondere Leistung'!M52=TRUE),'D Besondere Leistung'!C52&amp;" "&amp;'D Besondere Leistung'!F52&amp;" "&amp;'D Besondere Leistung'!F56,"")</f>
        <v/>
      </c>
      <c r="C147" s="647" t="str">
        <f>IF(AND(OR(Projektgrundlagen!$I$24,Projektgrundlagen!$I$25),'D Besondere Leistung'!M52=TRUE),'D Besondere Leistung'!H52,"")</f>
        <v/>
      </c>
      <c r="D147" s="647" t="str">
        <f>IF(AND(OR(Projektgrundlagen!$I$24,Projektgrundlagen!$I$25),'D Besondere Leistung'!M52=TRUE),'D Besondere Leistung'!I52,"")</f>
        <v/>
      </c>
      <c r="E147" s="647" t="str">
        <f>IF(AND(OR(Projektgrundlagen!$I$24,Projektgrundlagen!$I$25),'D Besondere Leistung'!M52=TRUE),'D Besondere Leistung'!J52,"")</f>
        <v/>
      </c>
      <c r="F147" s="647" t="str">
        <f>IF(AND(OR(Projektgrundlagen!$I$24,Projektgrundlagen!$I$25),'D Besondere Leistung'!M52=TRUE),'D Besondere Leistung'!K52,"")</f>
        <v/>
      </c>
      <c r="G147" s="655"/>
      <c r="H147" s="656"/>
    </row>
    <row r="148" spans="2:8" ht="14.25">
      <c r="B148" t="str">
        <f>IF(AND(OR(Projektgrundlagen!$I$24,Projektgrundlagen!$I$25),'D Besondere Leistung'!M56=TRUE),'D Besondere Leistung'!C56&amp;" "&amp;'D Besondere Leistung'!F56&amp;" "&amp;'D Besondere Leistung'!#REF!,"")</f>
        <v/>
      </c>
      <c r="C148" s="647" t="str">
        <f>IF(AND(OR(Projektgrundlagen!$I$24,Projektgrundlagen!$I$25),'D Besondere Leistung'!M56=TRUE),'D Besondere Leistung'!H56,"")</f>
        <v/>
      </c>
      <c r="D148" s="647" t="str">
        <f>IF(AND(OR(Projektgrundlagen!$I$24,Projektgrundlagen!$I$25),'D Besondere Leistung'!M56=TRUE),'D Besondere Leistung'!I56,"")</f>
        <v/>
      </c>
      <c r="E148" s="647" t="str">
        <f>IF(AND(OR(Projektgrundlagen!$I$24,Projektgrundlagen!$I$25),'D Besondere Leistung'!M56=TRUE),'D Besondere Leistung'!J56,"")</f>
        <v/>
      </c>
      <c r="F148" s="647" t="str">
        <f>IF(AND(OR(Projektgrundlagen!$I$24,Projektgrundlagen!$I$25),'D Besondere Leistung'!M56=TRUE),'D Besondere Leistung'!K56,"")</f>
        <v/>
      </c>
      <c r="G148" s="655"/>
      <c r="H148" s="656"/>
    </row>
    <row r="149" spans="2:8" ht="14.25">
      <c r="B149" t="e">
        <f>IF(AND(OR(Projektgrundlagen!$I$24,Projektgrundlagen!$I$25),'D Besondere Leistung'!#REF!=TRUE),'D Besondere Leistung'!#REF!&amp;" "&amp;'D Besondere Leistung'!#REF!&amp;" "&amp;'D Besondere Leistung'!F57,"")</f>
        <v>#REF!</v>
      </c>
      <c r="C149" s="647" t="e">
        <f>IF(AND(OR(Projektgrundlagen!$I$24,Projektgrundlagen!$I$25),'D Besondere Leistung'!#REF!=TRUE),'D Besondere Leistung'!#REF!,"")</f>
        <v>#REF!</v>
      </c>
      <c r="D149" s="647" t="e">
        <f>IF(AND(OR(Projektgrundlagen!$I$24,Projektgrundlagen!$I$25),'D Besondere Leistung'!#REF!=TRUE),'D Besondere Leistung'!#REF!,"")</f>
        <v>#REF!</v>
      </c>
      <c r="E149" s="647" t="e">
        <f>IF(AND(OR(Projektgrundlagen!$I$24,Projektgrundlagen!$I$25),'D Besondere Leistung'!#REF!=TRUE),'D Besondere Leistung'!#REF!,"")</f>
        <v>#REF!</v>
      </c>
      <c r="F149" s="647" t="e">
        <f>IF(AND(OR(Projektgrundlagen!$I$24,Projektgrundlagen!$I$25),'D Besondere Leistung'!#REF!=TRUE),'D Besondere Leistung'!#REF!,"")</f>
        <v>#REF!</v>
      </c>
      <c r="G149" s="655"/>
      <c r="H149" s="656"/>
    </row>
    <row r="150" spans="2:8" ht="14.25">
      <c r="B150" t="str">
        <f>IF(AND(OR(Projektgrundlagen!$I$24,Projektgrundlagen!$I$25),'D Besondere Leistung'!M57=TRUE),'D Besondere Leistung'!C57&amp;" "&amp;'D Besondere Leistung'!F57&amp;" "&amp;'D Besondere Leistung'!F58,"")</f>
        <v/>
      </c>
      <c r="C150" s="647" t="str">
        <f>IF(AND(OR(Projektgrundlagen!$I$24,Projektgrundlagen!$I$25),'D Besondere Leistung'!M57=TRUE),'D Besondere Leistung'!H57,"")</f>
        <v/>
      </c>
      <c r="D150" s="647" t="str">
        <f>IF(AND(OR(Projektgrundlagen!$I$24,Projektgrundlagen!$I$25),'D Besondere Leistung'!M57=TRUE),'D Besondere Leistung'!I57,"")</f>
        <v/>
      </c>
      <c r="E150" s="647" t="str">
        <f>IF(AND(OR(Projektgrundlagen!$I$24,Projektgrundlagen!$I$25),'D Besondere Leistung'!M57=TRUE),'D Besondere Leistung'!J57,"")</f>
        <v/>
      </c>
      <c r="F150" s="647" t="str">
        <f>IF(AND(OR(Projektgrundlagen!$I$24,Projektgrundlagen!$I$25),'D Besondere Leistung'!M57=TRUE),'D Besondere Leistung'!K57,"")</f>
        <v/>
      </c>
      <c r="G150" s="655"/>
      <c r="H150" s="656"/>
    </row>
    <row r="151" spans="2:8" ht="14.25">
      <c r="B151" t="str">
        <f>IF(AND(OR(Projektgrundlagen!$I$24,Projektgrundlagen!$I$25),'D Besondere Leistung'!M58=TRUE),'D Besondere Leistung'!C58&amp;" "&amp;'D Besondere Leistung'!F58&amp;" "&amp;'D Besondere Leistung'!#REF!,"")</f>
        <v/>
      </c>
      <c r="C151" s="647" t="str">
        <f>IF(AND(OR(Projektgrundlagen!$I$24,Projektgrundlagen!$I$25),'D Besondere Leistung'!M58=TRUE),'D Besondere Leistung'!H58,"")</f>
        <v/>
      </c>
      <c r="D151" s="647" t="str">
        <f>IF(AND(OR(Projektgrundlagen!$I$24,Projektgrundlagen!$I$25),'D Besondere Leistung'!M58=TRUE),'D Besondere Leistung'!I58,"")</f>
        <v/>
      </c>
      <c r="E151" s="647" t="str">
        <f>IF(AND(OR(Projektgrundlagen!$I$24,Projektgrundlagen!$I$25),'D Besondere Leistung'!M58=TRUE),'D Besondere Leistung'!J58,"")</f>
        <v/>
      </c>
      <c r="F151" s="647" t="str">
        <f>IF(AND(OR(Projektgrundlagen!$I$24,Projektgrundlagen!$I$25),'D Besondere Leistung'!M58=TRUE),'D Besondere Leistung'!K58,"")</f>
        <v/>
      </c>
      <c r="G151" s="655"/>
      <c r="H151" s="656"/>
    </row>
    <row r="152" spans="2:8" ht="14.25">
      <c r="B152" t="e">
        <f>IF(AND(OR(Projektgrundlagen!$I$24,Projektgrundlagen!$I$25),'D Besondere Leistung'!#REF!=TRUE),'D Besondere Leistung'!#REF!&amp;" "&amp;'D Besondere Leistung'!#REF!&amp;" "&amp;'D Besondere Leistung'!F59,"")</f>
        <v>#REF!</v>
      </c>
      <c r="C152" s="647" t="e">
        <f>IF(AND(OR(Projektgrundlagen!$I$24,Projektgrundlagen!$I$25),'D Besondere Leistung'!#REF!=TRUE),'D Besondere Leistung'!#REF!,"")</f>
        <v>#REF!</v>
      </c>
      <c r="D152" s="647" t="e">
        <f>IF(AND(OR(Projektgrundlagen!$I$24,Projektgrundlagen!$I$25),'D Besondere Leistung'!#REF!=TRUE),'D Besondere Leistung'!#REF!,"")</f>
        <v>#REF!</v>
      </c>
      <c r="E152" s="647" t="e">
        <f>IF(AND(OR(Projektgrundlagen!$I$24,Projektgrundlagen!$I$25),'D Besondere Leistung'!#REF!=TRUE),'D Besondere Leistung'!#REF!,"")</f>
        <v>#REF!</v>
      </c>
      <c r="F152" s="647" t="e">
        <f>IF(AND(OR(Projektgrundlagen!$I$24,Projektgrundlagen!$I$25),'D Besondere Leistung'!#REF!=TRUE),'D Besondere Leistung'!#REF!,"")</f>
        <v>#REF!</v>
      </c>
      <c r="G152" s="655"/>
      <c r="H152" s="656"/>
    </row>
    <row r="153" spans="2:8" ht="14.25">
      <c r="B153" t="str">
        <f>IF(AND(OR(Projektgrundlagen!$I$24,Projektgrundlagen!$I$25),'D Besondere Leistung'!M59=TRUE),'D Besondere Leistung'!C59&amp;" "&amp;'D Besondere Leistung'!F59&amp;" "&amp;'D Besondere Leistung'!F63,"")</f>
        <v/>
      </c>
      <c r="C153" s="647" t="str">
        <f>IF(AND(OR(Projektgrundlagen!$I$24,Projektgrundlagen!$I$25),'D Besondere Leistung'!M59=TRUE),'D Besondere Leistung'!H59,"")</f>
        <v/>
      </c>
      <c r="D153" s="647" t="str">
        <f>IF(AND(OR(Projektgrundlagen!$I$24,Projektgrundlagen!$I$25),'D Besondere Leistung'!M59=TRUE),'D Besondere Leistung'!I59,"")</f>
        <v/>
      </c>
      <c r="E153" s="647" t="str">
        <f>IF(AND(OR(Projektgrundlagen!$I$24,Projektgrundlagen!$I$25),'D Besondere Leistung'!M59=TRUE),'D Besondere Leistung'!J59,"")</f>
        <v/>
      </c>
      <c r="F153" s="647" t="str">
        <f>IF(AND(OR(Projektgrundlagen!$I$24,Projektgrundlagen!$I$25),'D Besondere Leistung'!M59=TRUE),'D Besondere Leistung'!K59,"")</f>
        <v/>
      </c>
      <c r="G153" s="655"/>
      <c r="H153" s="656"/>
    </row>
    <row r="154" spans="2:8" ht="14.25">
      <c r="B154" t="str">
        <f>IF(AND(OR(Projektgrundlagen!$I$24,Projektgrundlagen!$I$25),'D Besondere Leistung'!M63=TRUE),'D Besondere Leistung'!C63&amp;" "&amp;'D Besondere Leistung'!F63&amp;" "&amp;'D Besondere Leistung'!#REF!,"")</f>
        <v/>
      </c>
      <c r="C154" s="647" t="str">
        <f>IF(AND(OR(Projektgrundlagen!$I$24,Projektgrundlagen!$I$25),'D Besondere Leistung'!M63=TRUE),'D Besondere Leistung'!H63,"")</f>
        <v/>
      </c>
      <c r="D154" s="647" t="str">
        <f>IF(AND(OR(Projektgrundlagen!$I$24,Projektgrundlagen!$I$25),'D Besondere Leistung'!M63=TRUE),'D Besondere Leistung'!I63,"")</f>
        <v/>
      </c>
      <c r="E154" s="647" t="str">
        <f>IF(AND(OR(Projektgrundlagen!$I$24,Projektgrundlagen!$I$25),'D Besondere Leistung'!M63=TRUE),'D Besondere Leistung'!J63,"")</f>
        <v/>
      </c>
      <c r="F154" s="647" t="str">
        <f>IF(AND(OR(Projektgrundlagen!$I$24,Projektgrundlagen!$I$25),'D Besondere Leistung'!M63=TRUE),'D Besondere Leistung'!K63,"")</f>
        <v/>
      </c>
      <c r="G154" s="655"/>
      <c r="H154" s="656"/>
    </row>
    <row r="155" spans="2:8" ht="14.25">
      <c r="B155" t="e">
        <f>IF(AND(OR(Projektgrundlagen!$I$24,Projektgrundlagen!$I$25),'D Besondere Leistung'!#REF!=TRUE),'D Besondere Leistung'!#REF!&amp;" "&amp;'D Besondere Leistung'!#REF!&amp;" "&amp;'D Besondere Leistung'!F64,"")</f>
        <v>#REF!</v>
      </c>
      <c r="C155" s="647" t="e">
        <f>IF(AND(OR(Projektgrundlagen!$I$24,Projektgrundlagen!$I$25),'D Besondere Leistung'!#REF!=TRUE),'D Besondere Leistung'!#REF!,"")</f>
        <v>#REF!</v>
      </c>
      <c r="D155" s="647" t="e">
        <f>IF(AND(OR(Projektgrundlagen!$I$24,Projektgrundlagen!$I$25),'D Besondere Leistung'!#REF!=TRUE),'D Besondere Leistung'!#REF!,"")</f>
        <v>#REF!</v>
      </c>
      <c r="E155" s="647" t="e">
        <f>IF(AND(OR(Projektgrundlagen!$I$24,Projektgrundlagen!$I$25),'D Besondere Leistung'!#REF!=TRUE),'D Besondere Leistung'!#REF!,"")</f>
        <v>#REF!</v>
      </c>
      <c r="F155" s="647" t="e">
        <f>IF(AND(OR(Projektgrundlagen!$I$24,Projektgrundlagen!$I$25),'D Besondere Leistung'!#REF!=TRUE),'D Besondere Leistung'!#REF!,"")</f>
        <v>#REF!</v>
      </c>
      <c r="G155" s="655"/>
      <c r="H155" s="656"/>
    </row>
    <row r="156" spans="2:8" ht="14.25">
      <c r="B156" t="str">
        <f>IF(AND(OR(Projektgrundlagen!$I$24,Projektgrundlagen!$I$25),'D Besondere Leistung'!M64=TRUE),'D Besondere Leistung'!C64&amp;" "&amp;'D Besondere Leistung'!F64&amp;" "&amp;'D Besondere Leistung'!F65,"")</f>
        <v/>
      </c>
      <c r="C156" s="647" t="str">
        <f>IF(AND(OR(Projektgrundlagen!$I$24,Projektgrundlagen!$I$25),'D Besondere Leistung'!M64=TRUE),'D Besondere Leistung'!H64,"")</f>
        <v/>
      </c>
      <c r="D156" s="647" t="str">
        <f>IF(AND(OR(Projektgrundlagen!$I$24,Projektgrundlagen!$I$25),'D Besondere Leistung'!M64=TRUE),'D Besondere Leistung'!I64,"")</f>
        <v/>
      </c>
      <c r="E156" s="647" t="str">
        <f>IF(AND(OR(Projektgrundlagen!$I$24,Projektgrundlagen!$I$25),'D Besondere Leistung'!M64=TRUE),'D Besondere Leistung'!J64,"")</f>
        <v/>
      </c>
      <c r="F156" s="647" t="str">
        <f>IF(AND(OR(Projektgrundlagen!$I$24,Projektgrundlagen!$I$25),'D Besondere Leistung'!M64=TRUE),'D Besondere Leistung'!K64,"")</f>
        <v/>
      </c>
      <c r="G156" s="655"/>
      <c r="H156" s="656"/>
    </row>
    <row r="157" spans="2:8" ht="14.25">
      <c r="B157" t="str">
        <f>IF(AND(OR(Projektgrundlagen!$I$24,Projektgrundlagen!$I$25),'D Besondere Leistung'!M65=TRUE),'D Besondere Leistung'!C65&amp;" "&amp;'D Besondere Leistung'!F65&amp;" "&amp;'D Besondere Leistung'!#REF!,"")</f>
        <v/>
      </c>
      <c r="C157" s="647" t="str">
        <f>IF(AND(OR(Projektgrundlagen!$I$24,Projektgrundlagen!$I$25),'D Besondere Leistung'!M65=TRUE),'D Besondere Leistung'!H65,"")</f>
        <v/>
      </c>
      <c r="D157" s="647" t="str">
        <f>IF(AND(OR(Projektgrundlagen!$I$24,Projektgrundlagen!$I$25),'D Besondere Leistung'!M65=TRUE),'D Besondere Leistung'!I65,"")</f>
        <v/>
      </c>
      <c r="E157" s="647" t="str">
        <f>IF(AND(OR(Projektgrundlagen!$I$24,Projektgrundlagen!$I$25),'D Besondere Leistung'!M65=TRUE),'D Besondere Leistung'!J65,"")</f>
        <v/>
      </c>
      <c r="F157" s="647" t="str">
        <f>IF(AND(OR(Projektgrundlagen!$I$24,Projektgrundlagen!$I$25),'D Besondere Leistung'!M65=TRUE),'D Besondere Leistung'!K65,"")</f>
        <v/>
      </c>
      <c r="G157" s="655"/>
      <c r="H157" s="656"/>
    </row>
    <row r="158" spans="2:8" ht="14.25">
      <c r="B158" t="e">
        <f>IF(AND(OR(Projektgrundlagen!$I$24,Projektgrundlagen!$I$25),'D Besondere Leistung'!#REF!=TRUE),'D Besondere Leistung'!#REF!&amp;" "&amp;'D Besondere Leistung'!#REF!&amp;" "&amp;'D Besondere Leistung'!F66,"")</f>
        <v>#REF!</v>
      </c>
      <c r="C158" s="647" t="e">
        <f>IF(AND(OR(Projektgrundlagen!$I$24,Projektgrundlagen!$I$25),'D Besondere Leistung'!#REF!=TRUE),'D Besondere Leistung'!#REF!,"")</f>
        <v>#REF!</v>
      </c>
      <c r="D158" s="647" t="e">
        <f>IF(AND(OR(Projektgrundlagen!$I$24,Projektgrundlagen!$I$25),'D Besondere Leistung'!#REF!=TRUE),'D Besondere Leistung'!#REF!,"")</f>
        <v>#REF!</v>
      </c>
      <c r="E158" s="647" t="e">
        <f>IF(AND(OR(Projektgrundlagen!$I$24,Projektgrundlagen!$I$25),'D Besondere Leistung'!#REF!=TRUE),'D Besondere Leistung'!#REF!,"")</f>
        <v>#REF!</v>
      </c>
      <c r="F158" s="647" t="e">
        <f>IF(AND(OR(Projektgrundlagen!$I$24,Projektgrundlagen!$I$25),'D Besondere Leistung'!#REF!=TRUE),'D Besondere Leistung'!#REF!,"")</f>
        <v>#REF!</v>
      </c>
      <c r="G158" s="655"/>
      <c r="H158" s="656"/>
    </row>
    <row r="159" spans="2:8" ht="14.25">
      <c r="B159" t="str">
        <f>IF(AND(OR(Projektgrundlagen!$I$24,Projektgrundlagen!$I$25),'D Besondere Leistung'!M66=TRUE),'D Besondere Leistung'!C66&amp;" "&amp;'D Besondere Leistung'!F66&amp;" "&amp;'D Besondere Leistung'!#REF!,"")</f>
        <v/>
      </c>
      <c r="C159" s="647" t="str">
        <f>IF(AND(OR(Projektgrundlagen!$I$24,Projektgrundlagen!$I$25),'D Besondere Leistung'!M66=TRUE),'D Besondere Leistung'!H66,"")</f>
        <v/>
      </c>
      <c r="D159" s="647" t="str">
        <f>IF(AND(OR(Projektgrundlagen!$I$24,Projektgrundlagen!$I$25),'D Besondere Leistung'!M66=TRUE),'D Besondere Leistung'!I66,"")</f>
        <v/>
      </c>
      <c r="E159" s="647" t="str">
        <f>IF(AND(OR(Projektgrundlagen!$I$24,Projektgrundlagen!$I$25),'D Besondere Leistung'!M66=TRUE),'D Besondere Leistung'!J66,"")</f>
        <v/>
      </c>
      <c r="F159" s="647" t="str">
        <f>IF(AND(OR(Projektgrundlagen!$I$24,Projektgrundlagen!$I$25),'D Besondere Leistung'!M66=TRUE),'D Besondere Leistung'!K66,"")</f>
        <v/>
      </c>
      <c r="G159" s="655"/>
      <c r="H159" s="656"/>
    </row>
    <row r="160" spans="2:8" ht="14.25">
      <c r="B160" t="e">
        <f>IF(AND(OR(Projektgrundlagen!$I$24,Projektgrundlagen!$I$25),'D Besondere Leistung'!#REF!=TRUE),'D Besondere Leistung'!#REF!&amp;" "&amp;'D Besondere Leistung'!#REF!&amp;" "&amp;'D Besondere Leistung'!#REF!,"")</f>
        <v>#REF!</v>
      </c>
      <c r="C160" s="647" t="e">
        <f>IF(AND(OR(Projektgrundlagen!$I$24,Projektgrundlagen!$I$25),'D Besondere Leistung'!#REF!=TRUE),'D Besondere Leistung'!#REF!,"")</f>
        <v>#REF!</v>
      </c>
      <c r="D160" s="647" t="e">
        <f>IF(AND(OR(Projektgrundlagen!$I$24,Projektgrundlagen!$I$25),'D Besondere Leistung'!#REF!=TRUE),'D Besondere Leistung'!#REF!,"")</f>
        <v>#REF!</v>
      </c>
      <c r="E160" s="647" t="e">
        <f>IF(AND(OR(Projektgrundlagen!$I$24,Projektgrundlagen!$I$25),'D Besondere Leistung'!#REF!=TRUE),'D Besondere Leistung'!#REF!,"")</f>
        <v>#REF!</v>
      </c>
      <c r="F160" s="647" t="e">
        <f>IF(AND(OR(Projektgrundlagen!$I$24,Projektgrundlagen!$I$25),'D Besondere Leistung'!#REF!=TRUE),'D Besondere Leistung'!#REF!,"")</f>
        <v>#REF!</v>
      </c>
      <c r="G160" s="655"/>
      <c r="H160" s="656"/>
    </row>
    <row r="161" spans="2:8" ht="14.25">
      <c r="B161" t="e">
        <f>IF(AND(OR(Projektgrundlagen!$I$24,Projektgrundlagen!$I$25),'D Besondere Leistung'!#REF!=TRUE),'D Besondere Leistung'!#REF!&amp;" "&amp;'D Besondere Leistung'!#REF!&amp;" "&amp;'D Besondere Leistung'!#REF!,"")</f>
        <v>#REF!</v>
      </c>
      <c r="C161" s="647" t="e">
        <f>IF(AND(OR(Projektgrundlagen!$I$24,Projektgrundlagen!$I$25),'D Besondere Leistung'!#REF!=TRUE),'D Besondere Leistung'!#REF!,"")</f>
        <v>#REF!</v>
      </c>
      <c r="D161" s="647" t="e">
        <f>IF(AND(OR(Projektgrundlagen!$I$24,Projektgrundlagen!$I$25),'D Besondere Leistung'!#REF!=TRUE),'D Besondere Leistung'!#REF!,"")</f>
        <v>#REF!</v>
      </c>
      <c r="E161" s="647" t="e">
        <f>IF(AND(OR(Projektgrundlagen!$I$24,Projektgrundlagen!$I$25),'D Besondere Leistung'!#REF!=TRUE),'D Besondere Leistung'!#REF!,"")</f>
        <v>#REF!</v>
      </c>
      <c r="F161" s="647" t="e">
        <f>IF(AND(OR(Projektgrundlagen!$I$24,Projektgrundlagen!$I$25),'D Besondere Leistung'!#REF!=TRUE),'D Besondere Leistung'!#REF!,"")</f>
        <v>#REF!</v>
      </c>
      <c r="G161" s="655"/>
      <c r="H161" s="656"/>
    </row>
    <row r="162" spans="2:8" ht="14.25">
      <c r="B162" t="e">
        <f>IF(AND(OR(Projektgrundlagen!$I$24,Projektgrundlagen!$I$25),'D Besondere Leistung'!#REF!=TRUE),'D Besondere Leistung'!#REF!&amp;" "&amp;'D Besondere Leistung'!#REF!&amp;" "&amp;'D Besondere Leistung'!#REF!,"")</f>
        <v>#REF!</v>
      </c>
      <c r="C162" s="647" t="e">
        <f>IF(AND(OR(Projektgrundlagen!$I$24,Projektgrundlagen!$I$25),'D Besondere Leistung'!#REF!=TRUE),'D Besondere Leistung'!#REF!,"")</f>
        <v>#REF!</v>
      </c>
      <c r="D162" s="647" t="e">
        <f>IF(AND(OR(Projektgrundlagen!$I$24,Projektgrundlagen!$I$25),'D Besondere Leistung'!#REF!=TRUE),'D Besondere Leistung'!#REF!,"")</f>
        <v>#REF!</v>
      </c>
      <c r="E162" s="647" t="e">
        <f>IF(AND(OR(Projektgrundlagen!$I$24,Projektgrundlagen!$I$25),'D Besondere Leistung'!#REF!=TRUE),'D Besondere Leistung'!#REF!,"")</f>
        <v>#REF!</v>
      </c>
      <c r="F162" s="647" t="e">
        <f>IF(AND(OR(Projektgrundlagen!$I$24,Projektgrundlagen!$I$25),'D Besondere Leistung'!#REF!=TRUE),'D Besondere Leistung'!#REF!,"")</f>
        <v>#REF!</v>
      </c>
      <c r="G162" s="655"/>
      <c r="H162" s="656"/>
    </row>
    <row r="163" spans="2:8" ht="14.25">
      <c r="B163" t="e">
        <f>IF(AND(OR(Projektgrundlagen!$I$24,Projektgrundlagen!$I$25),'D Besondere Leistung'!#REF!=TRUE),'D Besondere Leistung'!#REF!&amp;" "&amp;'D Besondere Leistung'!#REF!&amp;" "&amp;'D Besondere Leistung'!#REF!,"")</f>
        <v>#REF!</v>
      </c>
      <c r="C163" s="647" t="e">
        <f>IF(AND(OR(Projektgrundlagen!$I$24,Projektgrundlagen!$I$25),'D Besondere Leistung'!#REF!=TRUE),'D Besondere Leistung'!#REF!,"")</f>
        <v>#REF!</v>
      </c>
      <c r="D163" s="647" t="e">
        <f>IF(AND(OR(Projektgrundlagen!$I$24,Projektgrundlagen!$I$25),'D Besondere Leistung'!#REF!=TRUE),'D Besondere Leistung'!#REF!,"")</f>
        <v>#REF!</v>
      </c>
      <c r="E163" s="647" t="e">
        <f>IF(AND(OR(Projektgrundlagen!$I$24,Projektgrundlagen!$I$25),'D Besondere Leistung'!#REF!=TRUE),'D Besondere Leistung'!#REF!,"")</f>
        <v>#REF!</v>
      </c>
      <c r="F163" s="647" t="e">
        <f>IF(AND(OR(Projektgrundlagen!$I$24,Projektgrundlagen!$I$25),'D Besondere Leistung'!#REF!=TRUE),'D Besondere Leistung'!#REF!,"")</f>
        <v>#REF!</v>
      </c>
      <c r="G163" s="655"/>
      <c r="H163" s="656"/>
    </row>
    <row r="164" spans="2:8" ht="14.25">
      <c r="B164" t="e">
        <f>IF(AND(OR(Projektgrundlagen!$I$24,Projektgrundlagen!$I$25),'D Besondere Leistung'!#REF!=TRUE),'D Besondere Leistung'!#REF!&amp;" "&amp;'D Besondere Leistung'!#REF!&amp;" "&amp;'D Besondere Leistung'!#REF!,"")</f>
        <v>#REF!</v>
      </c>
      <c r="C164" s="647" t="e">
        <f>IF(AND(OR(Projektgrundlagen!$I$24,Projektgrundlagen!$I$25),'D Besondere Leistung'!#REF!=TRUE),'D Besondere Leistung'!#REF!,"")</f>
        <v>#REF!</v>
      </c>
      <c r="D164" s="647" t="e">
        <f>IF(AND(OR(Projektgrundlagen!$I$24,Projektgrundlagen!$I$25),'D Besondere Leistung'!#REF!=TRUE),'D Besondere Leistung'!#REF!,"")</f>
        <v>#REF!</v>
      </c>
      <c r="E164" s="647" t="e">
        <f>IF(AND(OR(Projektgrundlagen!$I$24,Projektgrundlagen!$I$25),'D Besondere Leistung'!#REF!=TRUE),'D Besondere Leistung'!#REF!,"")</f>
        <v>#REF!</v>
      </c>
      <c r="F164" s="647" t="e">
        <f>IF(AND(OR(Projektgrundlagen!$I$24,Projektgrundlagen!$I$25),'D Besondere Leistung'!#REF!=TRUE),'D Besondere Leistung'!#REF!,"")</f>
        <v>#REF!</v>
      </c>
      <c r="G164" s="655"/>
      <c r="H164" s="656"/>
    </row>
    <row r="165" spans="2:8" ht="14.25">
      <c r="B165" t="e">
        <f>IF(AND(OR(Projektgrundlagen!$I$24,Projektgrundlagen!$I$25),'D Besondere Leistung'!#REF!=TRUE),'D Besondere Leistung'!#REF!&amp;" "&amp;'D Besondere Leistung'!#REF!&amp;" "&amp;'D Besondere Leistung'!F67,"")</f>
        <v>#REF!</v>
      </c>
      <c r="C165" s="647" t="e">
        <f>IF(AND(OR(Projektgrundlagen!$I$24,Projektgrundlagen!$I$25),'D Besondere Leistung'!#REF!=TRUE),'D Besondere Leistung'!#REF!,"")</f>
        <v>#REF!</v>
      </c>
      <c r="D165" s="647" t="e">
        <f>IF(AND(OR(Projektgrundlagen!$I$24,Projektgrundlagen!$I$25),'D Besondere Leistung'!#REF!=TRUE),'D Besondere Leistung'!#REF!,"")</f>
        <v>#REF!</v>
      </c>
      <c r="E165" s="647" t="e">
        <f>IF(AND(OR(Projektgrundlagen!$I$24,Projektgrundlagen!$I$25),'D Besondere Leistung'!#REF!=TRUE),'D Besondere Leistung'!#REF!,"")</f>
        <v>#REF!</v>
      </c>
      <c r="F165" s="647" t="e">
        <f>IF(AND(OR(Projektgrundlagen!$I$24,Projektgrundlagen!$I$25),'D Besondere Leistung'!#REF!=TRUE),'D Besondere Leistung'!#REF!,"")</f>
        <v>#REF!</v>
      </c>
      <c r="G165" s="655"/>
      <c r="H165" s="656"/>
    </row>
    <row r="166" spans="2:8" ht="14.25">
      <c r="B166" t="str">
        <f>IF(AND(OR(Projektgrundlagen!$I$24,Projektgrundlagen!$I$25),'D Besondere Leistung'!M67=TRUE),'D Besondere Leistung'!C67&amp;" "&amp;'D Besondere Leistung'!F67&amp;" "&amp;'D Besondere Leistung'!F68,"")</f>
        <v/>
      </c>
      <c r="C166" s="647" t="str">
        <f>IF(AND(OR(Projektgrundlagen!$I$24,Projektgrundlagen!$I$25),'D Besondere Leistung'!M67=TRUE),'D Besondere Leistung'!H67,"")</f>
        <v/>
      </c>
      <c r="D166" s="647" t="str">
        <f>IF(AND(OR(Projektgrundlagen!$I$24,Projektgrundlagen!$I$25),'D Besondere Leistung'!M67=TRUE),'D Besondere Leistung'!I67,"")</f>
        <v/>
      </c>
      <c r="E166" s="647" t="str">
        <f>IF(AND(OR(Projektgrundlagen!$I$24,Projektgrundlagen!$I$25),'D Besondere Leistung'!M67=TRUE),'D Besondere Leistung'!J67,"")</f>
        <v/>
      </c>
      <c r="F166" s="647" t="str">
        <f>IF(AND(OR(Projektgrundlagen!$I$24,Projektgrundlagen!$I$25),'D Besondere Leistung'!M67=TRUE),'D Besondere Leistung'!K67,"")</f>
        <v/>
      </c>
      <c r="G166" s="655"/>
      <c r="H166" s="656"/>
    </row>
    <row r="167" spans="2:8" ht="14.25">
      <c r="B167" t="str">
        <f>IF(AND(OR(Projektgrundlagen!$I$24,Projektgrundlagen!$I$25),'D Besondere Leistung'!M68=TRUE),'D Besondere Leistung'!C68&amp;" "&amp;'D Besondere Leistung'!F68&amp;" "&amp;'D Besondere Leistung'!F69,"")</f>
        <v/>
      </c>
      <c r="C167" s="647" t="str">
        <f>IF(AND(OR(Projektgrundlagen!$I$24,Projektgrundlagen!$I$25),'D Besondere Leistung'!M68=TRUE),'D Besondere Leistung'!H68,"")</f>
        <v/>
      </c>
      <c r="D167" s="647" t="str">
        <f>IF(AND(OR(Projektgrundlagen!$I$24,Projektgrundlagen!$I$25),'D Besondere Leistung'!M68=TRUE),'D Besondere Leistung'!I68,"")</f>
        <v/>
      </c>
      <c r="E167" s="647" t="str">
        <f>IF(AND(OR(Projektgrundlagen!$I$24,Projektgrundlagen!$I$25),'D Besondere Leistung'!M68=TRUE),'D Besondere Leistung'!J68,"")</f>
        <v/>
      </c>
      <c r="F167" s="647" t="str">
        <f>IF(AND(OR(Projektgrundlagen!$I$24,Projektgrundlagen!$I$25),'D Besondere Leistung'!M68=TRUE),'D Besondere Leistung'!K68,"")</f>
        <v/>
      </c>
      <c r="G167" s="655"/>
      <c r="H167" s="656"/>
    </row>
    <row r="168" spans="2:8" ht="14.25">
      <c r="B168" t="str">
        <f>IF(AND(OR(Projektgrundlagen!$I$24,Projektgrundlagen!$I$25),'D Besondere Leistung'!M69=TRUE),'D Besondere Leistung'!C69&amp;" "&amp;'D Besondere Leistung'!F69&amp;" "&amp;'D Besondere Leistung'!F70,"")</f>
        <v/>
      </c>
      <c r="C168" s="647" t="str">
        <f>IF(AND(OR(Projektgrundlagen!$I$24,Projektgrundlagen!$I$25),'D Besondere Leistung'!M69=TRUE),'D Besondere Leistung'!H69,"")</f>
        <v/>
      </c>
      <c r="D168" s="647" t="str">
        <f>IF(AND(OR(Projektgrundlagen!$I$24,Projektgrundlagen!$I$25),'D Besondere Leistung'!M69=TRUE),'D Besondere Leistung'!I69,"")</f>
        <v/>
      </c>
      <c r="E168" s="647" t="str">
        <f>IF(AND(OR(Projektgrundlagen!$I$24,Projektgrundlagen!$I$25),'D Besondere Leistung'!M69=TRUE),'D Besondere Leistung'!J69,"")</f>
        <v/>
      </c>
      <c r="F168" s="647" t="str">
        <f>IF(AND(OR(Projektgrundlagen!$I$24,Projektgrundlagen!$I$25),'D Besondere Leistung'!M69=TRUE),'D Besondere Leistung'!K69,"")</f>
        <v/>
      </c>
      <c r="G168" s="655"/>
      <c r="H168" s="656"/>
    </row>
    <row r="169" spans="2:8" ht="14.25">
      <c r="B169" t="str">
        <f>IF(AND(OR(Projektgrundlagen!$I$24,Projektgrundlagen!$I$25),'D Besondere Leistung'!M70=TRUE),'D Besondere Leistung'!C70&amp;" "&amp;'D Besondere Leistung'!F70&amp;" "&amp;'D Besondere Leistung'!#REF!,"")</f>
        <v/>
      </c>
      <c r="C169" s="647" t="str">
        <f>IF(AND(OR(Projektgrundlagen!$I$24,Projektgrundlagen!$I$25),'D Besondere Leistung'!M70=TRUE),'D Besondere Leistung'!H70,"")</f>
        <v/>
      </c>
      <c r="D169" s="647" t="str">
        <f>IF(AND(OR(Projektgrundlagen!$I$24,Projektgrundlagen!$I$25),'D Besondere Leistung'!M70=TRUE),'D Besondere Leistung'!I70,"")</f>
        <v/>
      </c>
      <c r="E169" s="647" t="str">
        <f>IF(AND(OR(Projektgrundlagen!$I$24,Projektgrundlagen!$I$25),'D Besondere Leistung'!M70=TRUE),'D Besondere Leistung'!J70,"")</f>
        <v/>
      </c>
      <c r="F169" s="647" t="str">
        <f>IF(AND(OR(Projektgrundlagen!$I$24,Projektgrundlagen!$I$25),'D Besondere Leistung'!M70=TRUE),'D Besondere Leistung'!K70,"")</f>
        <v/>
      </c>
      <c r="G169" s="655"/>
      <c r="H169" s="656"/>
    </row>
    <row r="170" spans="2:8" ht="14.25">
      <c r="B170" t="e">
        <f>IF(AND(OR(Projektgrundlagen!$I$24,Projektgrundlagen!$I$25),'D Besondere Leistung'!#REF!=TRUE),'D Besondere Leistung'!#REF!&amp;" "&amp;'D Besondere Leistung'!#REF!&amp;" "&amp;'D Besondere Leistung'!F71,"")</f>
        <v>#REF!</v>
      </c>
      <c r="C170" s="647" t="e">
        <f>IF(AND(OR(Projektgrundlagen!$I$24,Projektgrundlagen!$I$25),'D Besondere Leistung'!#REF!=TRUE),'D Besondere Leistung'!#REF!,"")</f>
        <v>#REF!</v>
      </c>
      <c r="D170" s="647" t="e">
        <f>IF(AND(OR(Projektgrundlagen!$I$24,Projektgrundlagen!$I$25),'D Besondere Leistung'!#REF!=TRUE),'D Besondere Leistung'!#REF!,"")</f>
        <v>#REF!</v>
      </c>
      <c r="E170" s="647" t="e">
        <f>IF(AND(OR(Projektgrundlagen!$I$24,Projektgrundlagen!$I$25),'D Besondere Leistung'!#REF!=TRUE),'D Besondere Leistung'!#REF!,"")</f>
        <v>#REF!</v>
      </c>
      <c r="F170" s="647" t="e">
        <f>IF(AND(OR(Projektgrundlagen!$I$24,Projektgrundlagen!$I$25),'D Besondere Leistung'!#REF!=TRUE),'D Besondere Leistung'!#REF!,"")</f>
        <v>#REF!</v>
      </c>
      <c r="G170" s="655"/>
      <c r="H170" s="656"/>
    </row>
    <row r="171" spans="2:8" ht="14.25">
      <c r="B171" t="str">
        <f>IF(AND(OR(Projektgrundlagen!$I$24,Projektgrundlagen!$I$25),'D Besondere Leistung'!M71=TRUE),'D Besondere Leistung'!C71&amp;" "&amp;'D Besondere Leistung'!F71&amp;" "&amp;'D Besondere Leistung'!F72,"")</f>
        <v/>
      </c>
      <c r="C171" s="647" t="str">
        <f>IF(AND(OR(Projektgrundlagen!$I$24,Projektgrundlagen!$I$25),'D Besondere Leistung'!M71=TRUE),'D Besondere Leistung'!H71,"")</f>
        <v/>
      </c>
      <c r="D171" s="647" t="str">
        <f>IF(AND(OR(Projektgrundlagen!$I$24,Projektgrundlagen!$I$25),'D Besondere Leistung'!M71=TRUE),'D Besondere Leistung'!I71,"")</f>
        <v/>
      </c>
      <c r="E171" s="647" t="str">
        <f>IF(AND(OR(Projektgrundlagen!$I$24,Projektgrundlagen!$I$25),'D Besondere Leistung'!M71=TRUE),'D Besondere Leistung'!J71,"")</f>
        <v/>
      </c>
      <c r="F171" s="647" t="str">
        <f>IF(AND(OR(Projektgrundlagen!$I$24,Projektgrundlagen!$I$25),'D Besondere Leistung'!M71=TRUE),'D Besondere Leistung'!K71,"")</f>
        <v/>
      </c>
      <c r="G171" s="655"/>
      <c r="H171" s="656"/>
    </row>
    <row r="172" spans="2:8" ht="14.25">
      <c r="B172" t="str">
        <f>IF(AND(OR(Projektgrundlagen!$I$24,Projektgrundlagen!$I$25),'D Besondere Leistung'!M72=TRUE),'D Besondere Leistung'!C72&amp;" "&amp;'D Besondere Leistung'!F72&amp;" "&amp;'D Besondere Leistung'!#REF!,"")</f>
        <v/>
      </c>
      <c r="C172" s="647" t="str">
        <f>IF(AND(OR(Projektgrundlagen!$I$24,Projektgrundlagen!$I$25),'D Besondere Leistung'!M72=TRUE),'D Besondere Leistung'!H72,"")</f>
        <v/>
      </c>
      <c r="D172" s="647" t="str">
        <f>IF(AND(OR(Projektgrundlagen!$I$24,Projektgrundlagen!$I$25),'D Besondere Leistung'!M72=TRUE),'D Besondere Leistung'!I72,"")</f>
        <v/>
      </c>
      <c r="E172" s="647" t="str">
        <f>IF(AND(OR(Projektgrundlagen!$I$24,Projektgrundlagen!$I$25),'D Besondere Leistung'!M72=TRUE),'D Besondere Leistung'!J72,"")</f>
        <v/>
      </c>
      <c r="F172" s="647" t="str">
        <f>IF(AND(OR(Projektgrundlagen!$I$24,Projektgrundlagen!$I$25),'D Besondere Leistung'!M72=TRUE),'D Besondere Leistung'!K72,"")</f>
        <v/>
      </c>
      <c r="G172" s="655"/>
      <c r="H172" s="656"/>
    </row>
    <row r="173" spans="2:8" ht="14.25">
      <c r="B173" t="e">
        <f>IF(AND(OR(Projektgrundlagen!$I$24,Projektgrundlagen!$I$25),'D Besondere Leistung'!#REF!=TRUE),'D Besondere Leistung'!#REF!&amp;" "&amp;'D Besondere Leistung'!#REF!&amp;" "&amp;'D Besondere Leistung'!F73,"")</f>
        <v>#REF!</v>
      </c>
      <c r="C173" s="647" t="e">
        <f>IF(AND(OR(Projektgrundlagen!$I$24,Projektgrundlagen!$I$25),'D Besondere Leistung'!#REF!=TRUE),'D Besondere Leistung'!#REF!,"")</f>
        <v>#REF!</v>
      </c>
      <c r="D173" s="647" t="e">
        <f>IF(AND(OR(Projektgrundlagen!$I$24,Projektgrundlagen!$I$25),'D Besondere Leistung'!#REF!=TRUE),'D Besondere Leistung'!#REF!,"")</f>
        <v>#REF!</v>
      </c>
      <c r="E173" s="647" t="e">
        <f>IF(AND(OR(Projektgrundlagen!$I$24,Projektgrundlagen!$I$25),'D Besondere Leistung'!#REF!=TRUE),'D Besondere Leistung'!#REF!,"")</f>
        <v>#REF!</v>
      </c>
      <c r="F173" s="647" t="e">
        <f>IF(AND(OR(Projektgrundlagen!$I$24,Projektgrundlagen!$I$25),'D Besondere Leistung'!#REF!=TRUE),'D Besondere Leistung'!#REF!,"")</f>
        <v>#REF!</v>
      </c>
      <c r="G173" s="655"/>
      <c r="H173" s="656"/>
    </row>
    <row r="174" spans="2:8" ht="14.25">
      <c r="B174" t="str">
        <f>IF(AND(OR(Projektgrundlagen!$I$24,Projektgrundlagen!$I$25),'D Besondere Leistung'!M73=TRUE),'D Besondere Leistung'!C73&amp;" "&amp;'D Besondere Leistung'!F73&amp;" "&amp;'D Besondere Leistung'!#REF!,"")</f>
        <v/>
      </c>
      <c r="C174" s="647" t="str">
        <f>IF(AND(OR(Projektgrundlagen!$I$24,Projektgrundlagen!$I$25),'D Besondere Leistung'!M73=TRUE),'D Besondere Leistung'!H73,"")</f>
        <v/>
      </c>
      <c r="D174" s="647" t="str">
        <f>IF(AND(OR(Projektgrundlagen!$I$24,Projektgrundlagen!$I$25),'D Besondere Leistung'!M73=TRUE),'D Besondere Leistung'!I73,"")</f>
        <v/>
      </c>
      <c r="E174" s="647" t="str">
        <f>IF(AND(OR(Projektgrundlagen!$I$24,Projektgrundlagen!$I$25),'D Besondere Leistung'!M73=TRUE),'D Besondere Leistung'!J73,"")</f>
        <v/>
      </c>
      <c r="F174" s="647" t="str">
        <f>IF(AND(OR(Projektgrundlagen!$I$24,Projektgrundlagen!$I$25),'D Besondere Leistung'!M73=TRUE),'D Besondere Leistung'!K73,"")</f>
        <v/>
      </c>
      <c r="G174" s="655"/>
      <c r="H174" s="656"/>
    </row>
    <row r="175" spans="2:8" ht="14.25">
      <c r="B175" t="e">
        <f>IF(AND(OR(Projektgrundlagen!$I$24,Projektgrundlagen!$I$25),'D Besondere Leistung'!#REF!=TRUE),'D Besondere Leistung'!#REF!&amp;" "&amp;'D Besondere Leistung'!#REF!&amp;" "&amp;'D Besondere Leistung'!#REF!,"")</f>
        <v>#REF!</v>
      </c>
      <c r="C175" s="647" t="e">
        <f>IF(AND(OR(Projektgrundlagen!$I$24,Projektgrundlagen!$I$25),'D Besondere Leistung'!#REF!=TRUE),'D Besondere Leistung'!#REF!,"")</f>
        <v>#REF!</v>
      </c>
      <c r="D175" s="647" t="e">
        <f>IF(AND(OR(Projektgrundlagen!$I$24,Projektgrundlagen!$I$25),'D Besondere Leistung'!#REF!=TRUE),'D Besondere Leistung'!#REF!,"")</f>
        <v>#REF!</v>
      </c>
      <c r="E175" s="647" t="e">
        <f>IF(AND(OR(Projektgrundlagen!$I$24,Projektgrundlagen!$I$25),'D Besondere Leistung'!#REF!=TRUE),'D Besondere Leistung'!#REF!,"")</f>
        <v>#REF!</v>
      </c>
      <c r="F175" s="647" t="e">
        <f>IF(AND(OR(Projektgrundlagen!$I$24,Projektgrundlagen!$I$25),'D Besondere Leistung'!#REF!=TRUE),'D Besondere Leistung'!#REF!,"")</f>
        <v>#REF!</v>
      </c>
      <c r="G175" s="655"/>
      <c r="H175" s="656"/>
    </row>
    <row r="176" spans="2:8" ht="14.25">
      <c r="B176" t="e">
        <f>IF(AND(OR(Projektgrundlagen!$I$24,Projektgrundlagen!$I$25),'D Besondere Leistung'!#REF!=TRUE),'D Besondere Leistung'!#REF!&amp;" "&amp;'D Besondere Leistung'!#REF!&amp;" "&amp;'D Besondere Leistung'!#REF!,"")</f>
        <v>#REF!</v>
      </c>
      <c r="C176" s="647" t="e">
        <f>IF(AND(OR(Projektgrundlagen!$I$24,Projektgrundlagen!$I$25),'D Besondere Leistung'!#REF!=TRUE),'D Besondere Leistung'!#REF!,"")</f>
        <v>#REF!</v>
      </c>
      <c r="D176" s="647" t="e">
        <f>IF(AND(OR(Projektgrundlagen!$I$24,Projektgrundlagen!$I$25),'D Besondere Leistung'!#REF!=TRUE),'D Besondere Leistung'!#REF!,"")</f>
        <v>#REF!</v>
      </c>
      <c r="E176" s="647" t="e">
        <f>IF(AND(OR(Projektgrundlagen!$I$24,Projektgrundlagen!$I$25),'D Besondere Leistung'!#REF!=TRUE),'D Besondere Leistung'!#REF!,"")</f>
        <v>#REF!</v>
      </c>
      <c r="F176" s="647" t="e">
        <f>IF(AND(OR(Projektgrundlagen!$I$24,Projektgrundlagen!$I$25),'D Besondere Leistung'!#REF!=TRUE),'D Besondere Leistung'!#REF!,"")</f>
        <v>#REF!</v>
      </c>
      <c r="G176" s="655"/>
      <c r="H176" s="656"/>
    </row>
    <row r="177" spans="2:8" ht="14.25">
      <c r="B177" t="e">
        <f>IF(AND(OR(Projektgrundlagen!$I$24,Projektgrundlagen!$I$25),'D Besondere Leistung'!#REF!=TRUE),'D Besondere Leistung'!#REF!&amp;" "&amp;'D Besondere Leistung'!#REF!&amp;" "&amp;'D Besondere Leistung'!#REF!,"")</f>
        <v>#REF!</v>
      </c>
      <c r="C177" s="647" t="e">
        <f>IF(AND(OR(Projektgrundlagen!$I$24,Projektgrundlagen!$I$25),'D Besondere Leistung'!#REF!=TRUE),'D Besondere Leistung'!#REF!,"")</f>
        <v>#REF!</v>
      </c>
      <c r="D177" s="647" t="e">
        <f>IF(AND(OR(Projektgrundlagen!$I$24,Projektgrundlagen!$I$25),'D Besondere Leistung'!#REF!=TRUE),'D Besondere Leistung'!#REF!,"")</f>
        <v>#REF!</v>
      </c>
      <c r="E177" s="647" t="e">
        <f>IF(AND(OR(Projektgrundlagen!$I$24,Projektgrundlagen!$I$25),'D Besondere Leistung'!#REF!=TRUE),'D Besondere Leistung'!#REF!,"")</f>
        <v>#REF!</v>
      </c>
      <c r="F177" s="647" t="e">
        <f>IF(AND(OR(Projektgrundlagen!$I$24,Projektgrundlagen!$I$25),'D Besondere Leistung'!#REF!=TRUE),'D Besondere Leistung'!#REF!,"")</f>
        <v>#REF!</v>
      </c>
      <c r="G177" s="655"/>
      <c r="H177" s="656"/>
    </row>
    <row r="178" spans="2:8" ht="14.25">
      <c r="B178" t="e">
        <f>IF(AND(OR(Projektgrundlagen!$I$24,Projektgrundlagen!$I$25),'D Besondere Leistung'!#REF!=TRUE),'D Besondere Leistung'!#REF!&amp;" "&amp;'D Besondere Leistung'!#REF!&amp;" "&amp;'D Besondere Leistung'!#REF!,"")</f>
        <v>#REF!</v>
      </c>
      <c r="C178" s="647" t="e">
        <f>IF(AND(OR(Projektgrundlagen!$I$24,Projektgrundlagen!$I$25),'D Besondere Leistung'!#REF!=TRUE),'D Besondere Leistung'!#REF!,"")</f>
        <v>#REF!</v>
      </c>
      <c r="D178" s="647" t="e">
        <f>IF(AND(OR(Projektgrundlagen!$I$24,Projektgrundlagen!$I$25),'D Besondere Leistung'!#REF!=TRUE),'D Besondere Leistung'!#REF!,"")</f>
        <v>#REF!</v>
      </c>
      <c r="E178" s="647" t="e">
        <f>IF(AND(OR(Projektgrundlagen!$I$24,Projektgrundlagen!$I$25),'D Besondere Leistung'!#REF!=TRUE),'D Besondere Leistung'!#REF!,"")</f>
        <v>#REF!</v>
      </c>
      <c r="F178" s="647" t="e">
        <f>IF(AND(OR(Projektgrundlagen!$I$24,Projektgrundlagen!$I$25),'D Besondere Leistung'!#REF!=TRUE),'D Besondere Leistung'!#REF!,"")</f>
        <v>#REF!</v>
      </c>
      <c r="G178" s="655"/>
      <c r="H178" s="656"/>
    </row>
    <row r="179" spans="2:8" ht="14.25">
      <c r="B179" t="e">
        <f>IF(AND(OR(Projektgrundlagen!$I$24,Projektgrundlagen!$I$25),'D Besondere Leistung'!#REF!=TRUE),'D Besondere Leistung'!#REF!&amp;" "&amp;'D Besondere Leistung'!#REF!&amp;" "&amp;'D Besondere Leistung'!#REF!,"")</f>
        <v>#REF!</v>
      </c>
      <c r="C179" s="647" t="e">
        <f>IF(AND(OR(Projektgrundlagen!$I$24,Projektgrundlagen!$I$25),'D Besondere Leistung'!#REF!=TRUE),'D Besondere Leistung'!#REF!,"")</f>
        <v>#REF!</v>
      </c>
      <c r="D179" s="647" t="e">
        <f>IF(AND(OR(Projektgrundlagen!$I$24,Projektgrundlagen!$I$25),'D Besondere Leistung'!#REF!=TRUE),'D Besondere Leistung'!#REF!,"")</f>
        <v>#REF!</v>
      </c>
      <c r="E179" s="647" t="e">
        <f>IF(AND(OR(Projektgrundlagen!$I$24,Projektgrundlagen!$I$25),'D Besondere Leistung'!#REF!=TRUE),'D Besondere Leistung'!#REF!,"")</f>
        <v>#REF!</v>
      </c>
      <c r="F179" s="647" t="e">
        <f>IF(AND(OR(Projektgrundlagen!$I$24,Projektgrundlagen!$I$25),'D Besondere Leistung'!#REF!=TRUE),'D Besondere Leistung'!#REF!,"")</f>
        <v>#REF!</v>
      </c>
      <c r="G179" s="655"/>
      <c r="H179" s="656"/>
    </row>
    <row r="180" spans="2:8" ht="14.25">
      <c r="B180" t="e">
        <f>IF(AND(OR(Projektgrundlagen!$I$24,Projektgrundlagen!$I$25),'D Besondere Leistung'!#REF!=TRUE),'D Besondere Leistung'!#REF!&amp;" "&amp;'D Besondere Leistung'!#REF!&amp;" "&amp;'D Besondere Leistung'!#REF!,"")</f>
        <v>#REF!</v>
      </c>
      <c r="C180" s="647" t="e">
        <f>IF(AND(OR(Projektgrundlagen!$I$24,Projektgrundlagen!$I$25),'D Besondere Leistung'!#REF!=TRUE),'D Besondere Leistung'!#REF!,"")</f>
        <v>#REF!</v>
      </c>
      <c r="D180" s="647" t="e">
        <f>IF(AND(OR(Projektgrundlagen!$I$24,Projektgrundlagen!$I$25),'D Besondere Leistung'!#REF!=TRUE),'D Besondere Leistung'!#REF!,"")</f>
        <v>#REF!</v>
      </c>
      <c r="E180" s="647" t="e">
        <f>IF(AND(OR(Projektgrundlagen!$I$24,Projektgrundlagen!$I$25),'D Besondere Leistung'!#REF!=TRUE),'D Besondere Leistung'!#REF!,"")</f>
        <v>#REF!</v>
      </c>
      <c r="F180" s="647" t="e">
        <f>IF(AND(OR(Projektgrundlagen!$I$24,Projektgrundlagen!$I$25),'D Besondere Leistung'!#REF!=TRUE),'D Besondere Leistung'!#REF!,"")</f>
        <v>#REF!</v>
      </c>
      <c r="G180" s="655"/>
      <c r="H180" s="656"/>
    </row>
    <row r="181" spans="2:8" ht="14.25">
      <c r="B181" t="e">
        <f>IF(AND(OR(Projektgrundlagen!$I$24,Projektgrundlagen!$I$25),'D Besondere Leistung'!#REF!=TRUE),'D Besondere Leistung'!#REF!&amp;" "&amp;'D Besondere Leistung'!#REF!&amp;" "&amp;'D Besondere Leistung'!#REF!,"")</f>
        <v>#REF!</v>
      </c>
      <c r="C181" s="647" t="e">
        <f>IF(AND(OR(Projektgrundlagen!$I$24,Projektgrundlagen!$I$25),'D Besondere Leistung'!#REF!=TRUE),'D Besondere Leistung'!#REF!,"")</f>
        <v>#REF!</v>
      </c>
      <c r="D181" s="647" t="e">
        <f>IF(AND(OR(Projektgrundlagen!$I$24,Projektgrundlagen!$I$25),'D Besondere Leistung'!#REF!=TRUE),'D Besondere Leistung'!#REF!,"")</f>
        <v>#REF!</v>
      </c>
      <c r="E181" s="647" t="e">
        <f>IF(AND(OR(Projektgrundlagen!$I$24,Projektgrundlagen!$I$25),'D Besondere Leistung'!#REF!=TRUE),'D Besondere Leistung'!#REF!,"")</f>
        <v>#REF!</v>
      </c>
      <c r="F181" s="647" t="e">
        <f>IF(AND(OR(Projektgrundlagen!$I$24,Projektgrundlagen!$I$25),'D Besondere Leistung'!#REF!=TRUE),'D Besondere Leistung'!#REF!,"")</f>
        <v>#REF!</v>
      </c>
      <c r="G181" s="655"/>
      <c r="H181" s="656"/>
    </row>
    <row r="182" spans="2:8" ht="14.25">
      <c r="B182" t="e">
        <f>IF(AND(OR(Projektgrundlagen!$I$24,Projektgrundlagen!$I$25),'D Besondere Leistung'!#REF!=TRUE),'D Besondere Leistung'!#REF!&amp;" "&amp;'D Besondere Leistung'!#REF!&amp;" "&amp;'D Besondere Leistung'!#REF!,"")</f>
        <v>#REF!</v>
      </c>
      <c r="C182" s="647" t="e">
        <f>IF(AND(OR(Projektgrundlagen!$I$24,Projektgrundlagen!$I$25),'D Besondere Leistung'!#REF!=TRUE),'D Besondere Leistung'!#REF!,"")</f>
        <v>#REF!</v>
      </c>
      <c r="D182" s="647" t="e">
        <f>IF(AND(OR(Projektgrundlagen!$I$24,Projektgrundlagen!$I$25),'D Besondere Leistung'!#REF!=TRUE),'D Besondere Leistung'!#REF!,"")</f>
        <v>#REF!</v>
      </c>
      <c r="E182" s="647" t="e">
        <f>IF(AND(OR(Projektgrundlagen!$I$24,Projektgrundlagen!$I$25),'D Besondere Leistung'!#REF!=TRUE),'D Besondere Leistung'!#REF!,"")</f>
        <v>#REF!</v>
      </c>
      <c r="F182" s="647" t="e">
        <f>IF(AND(OR(Projektgrundlagen!$I$24,Projektgrundlagen!$I$25),'D Besondere Leistung'!#REF!=TRUE),'D Besondere Leistung'!#REF!,"")</f>
        <v>#REF!</v>
      </c>
      <c r="G182" s="655"/>
      <c r="H182" s="656"/>
    </row>
    <row r="183" spans="2:8" ht="14.25">
      <c r="B183" t="e">
        <f>IF(AND(OR(Projektgrundlagen!$I$24,Projektgrundlagen!$I$25),'D Besondere Leistung'!#REF!=TRUE),'D Besondere Leistung'!#REF!&amp;" "&amp;'D Besondere Leistung'!#REF!&amp;" "&amp;'D Besondere Leistung'!#REF!,"")</f>
        <v>#REF!</v>
      </c>
      <c r="C183" s="647" t="e">
        <f>IF(AND(OR(Projektgrundlagen!$I$24,Projektgrundlagen!$I$25),'D Besondere Leistung'!#REF!=TRUE),'D Besondere Leistung'!#REF!,"")</f>
        <v>#REF!</v>
      </c>
      <c r="D183" s="647" t="e">
        <f>IF(AND(OR(Projektgrundlagen!$I$24,Projektgrundlagen!$I$25),'D Besondere Leistung'!#REF!=TRUE),'D Besondere Leistung'!#REF!,"")</f>
        <v>#REF!</v>
      </c>
      <c r="E183" s="647" t="e">
        <f>IF(AND(OR(Projektgrundlagen!$I$24,Projektgrundlagen!$I$25),'D Besondere Leistung'!#REF!=TRUE),'D Besondere Leistung'!#REF!,"")</f>
        <v>#REF!</v>
      </c>
      <c r="F183" s="647" t="e">
        <f>IF(AND(OR(Projektgrundlagen!$I$24,Projektgrundlagen!$I$25),'D Besondere Leistung'!#REF!=TRUE),'D Besondere Leistung'!#REF!,"")</f>
        <v>#REF!</v>
      </c>
      <c r="G183" s="655"/>
      <c r="H183" s="656"/>
    </row>
    <row r="184" spans="2:8" ht="14.25">
      <c r="B184" t="e">
        <f>IF(AND(OR(Projektgrundlagen!$I$24,Projektgrundlagen!$I$25),'D Besondere Leistung'!#REF!=TRUE),'D Besondere Leistung'!#REF!&amp;" "&amp;'D Besondere Leistung'!#REF!&amp;" "&amp;'D Besondere Leistung'!#REF!,"")</f>
        <v>#REF!</v>
      </c>
      <c r="C184" s="647" t="e">
        <f>IF(AND(OR(Projektgrundlagen!$I$24,Projektgrundlagen!$I$25),'D Besondere Leistung'!#REF!=TRUE),'D Besondere Leistung'!#REF!,"")</f>
        <v>#REF!</v>
      </c>
      <c r="D184" s="647" t="e">
        <f>IF(AND(OR(Projektgrundlagen!$I$24,Projektgrundlagen!$I$25),'D Besondere Leistung'!#REF!=TRUE),'D Besondere Leistung'!#REF!,"")</f>
        <v>#REF!</v>
      </c>
      <c r="E184" s="647" t="e">
        <f>IF(AND(OR(Projektgrundlagen!$I$24,Projektgrundlagen!$I$25),'D Besondere Leistung'!#REF!=TRUE),'D Besondere Leistung'!#REF!,"")</f>
        <v>#REF!</v>
      </c>
      <c r="F184" s="647" t="e">
        <f>IF(AND(OR(Projektgrundlagen!$I$24,Projektgrundlagen!$I$25),'D Besondere Leistung'!#REF!=TRUE),'D Besondere Leistung'!#REF!,"")</f>
        <v>#REF!</v>
      </c>
      <c r="G184" s="655"/>
      <c r="H184" s="656"/>
    </row>
    <row r="185" spans="2:8" ht="14.25">
      <c r="B185" t="e">
        <f>IF(AND(OR(Projektgrundlagen!$I$24,Projektgrundlagen!$I$25),'D Besondere Leistung'!#REF!=TRUE),'D Besondere Leistung'!#REF!&amp;" "&amp;'D Besondere Leistung'!#REF!&amp;" "&amp;'D Besondere Leistung'!#REF!,"")</f>
        <v>#REF!</v>
      </c>
      <c r="C185" s="647" t="e">
        <f>IF(AND(OR(Projektgrundlagen!$I$24,Projektgrundlagen!$I$25),'D Besondere Leistung'!#REF!=TRUE),'D Besondere Leistung'!#REF!,"")</f>
        <v>#REF!</v>
      </c>
      <c r="D185" s="647" t="e">
        <f>IF(AND(OR(Projektgrundlagen!$I$24,Projektgrundlagen!$I$25),'D Besondere Leistung'!#REF!=TRUE),'D Besondere Leistung'!#REF!,"")</f>
        <v>#REF!</v>
      </c>
      <c r="E185" s="647" t="e">
        <f>IF(AND(OR(Projektgrundlagen!$I$24,Projektgrundlagen!$I$25),'D Besondere Leistung'!#REF!=TRUE),'D Besondere Leistung'!#REF!,"")</f>
        <v>#REF!</v>
      </c>
      <c r="F185" s="647" t="e">
        <f>IF(AND(OR(Projektgrundlagen!$I$24,Projektgrundlagen!$I$25),'D Besondere Leistung'!#REF!=TRUE),'D Besondere Leistung'!#REF!,"")</f>
        <v>#REF!</v>
      </c>
      <c r="G185" s="655"/>
      <c r="H185" s="656"/>
    </row>
    <row r="186" spans="2:8" ht="14.25">
      <c r="B186" t="e">
        <f>IF(AND(OR(Projektgrundlagen!$I$24,Projektgrundlagen!$I$25),'D Besondere Leistung'!#REF!=TRUE),'D Besondere Leistung'!#REF!&amp;" "&amp;'D Besondere Leistung'!#REF!&amp;" "&amp;'D Besondere Leistung'!#REF!,"")</f>
        <v>#REF!</v>
      </c>
      <c r="C186" s="647" t="e">
        <f>IF(AND(OR(Projektgrundlagen!$I$24,Projektgrundlagen!$I$25),'D Besondere Leistung'!#REF!=TRUE),'D Besondere Leistung'!#REF!,"")</f>
        <v>#REF!</v>
      </c>
      <c r="D186" s="647" t="e">
        <f>IF(AND(OR(Projektgrundlagen!$I$24,Projektgrundlagen!$I$25),'D Besondere Leistung'!#REF!=TRUE),'D Besondere Leistung'!#REF!,"")</f>
        <v>#REF!</v>
      </c>
      <c r="E186" s="647" t="e">
        <f>IF(AND(OR(Projektgrundlagen!$I$24,Projektgrundlagen!$I$25),'D Besondere Leistung'!#REF!=TRUE),'D Besondere Leistung'!#REF!,"")</f>
        <v>#REF!</v>
      </c>
      <c r="F186" s="647" t="e">
        <f>IF(AND(OR(Projektgrundlagen!$I$24,Projektgrundlagen!$I$25),'D Besondere Leistung'!#REF!=TRUE),'D Besondere Leistung'!#REF!,"")</f>
        <v>#REF!</v>
      </c>
      <c r="G186" s="655"/>
      <c r="H186" s="656"/>
    </row>
    <row r="187" spans="2:8" ht="14.25">
      <c r="B187" t="e">
        <f>IF(AND(OR(Projektgrundlagen!$I$24,Projektgrundlagen!$I$25),'D Besondere Leistung'!#REF!=TRUE),'D Besondere Leistung'!#REF!&amp;" "&amp;'D Besondere Leistung'!#REF!&amp;" "&amp;'D Besondere Leistung'!#REF!,"")</f>
        <v>#REF!</v>
      </c>
      <c r="C187" s="647" t="e">
        <f>IF(AND(OR(Projektgrundlagen!$I$24,Projektgrundlagen!$I$25),'D Besondere Leistung'!#REF!=TRUE),'D Besondere Leistung'!#REF!,"")</f>
        <v>#REF!</v>
      </c>
      <c r="D187" s="647" t="e">
        <f>IF(AND(OR(Projektgrundlagen!$I$24,Projektgrundlagen!$I$25),'D Besondere Leistung'!#REF!=TRUE),'D Besondere Leistung'!#REF!,"")</f>
        <v>#REF!</v>
      </c>
      <c r="E187" s="647" t="e">
        <f>IF(AND(OR(Projektgrundlagen!$I$24,Projektgrundlagen!$I$25),'D Besondere Leistung'!#REF!=TRUE),'D Besondere Leistung'!#REF!,"")</f>
        <v>#REF!</v>
      </c>
      <c r="F187" s="647" t="e">
        <f>IF(AND(OR(Projektgrundlagen!$I$24,Projektgrundlagen!$I$25),'D Besondere Leistung'!#REF!=TRUE),'D Besondere Leistung'!#REF!,"")</f>
        <v>#REF!</v>
      </c>
      <c r="G187" s="655"/>
      <c r="H187" s="656"/>
    </row>
    <row r="188" spans="2:8" ht="14.25">
      <c r="B188" t="e">
        <f>IF(AND(OR(Projektgrundlagen!$I$24,Projektgrundlagen!$I$25),'D Besondere Leistung'!#REF!=TRUE),'D Besondere Leistung'!#REF!&amp;" "&amp;'D Besondere Leistung'!#REF!&amp;" "&amp;'D Besondere Leistung'!#REF!,"")</f>
        <v>#REF!</v>
      </c>
      <c r="C188" s="647" t="e">
        <f>IF(AND(OR(Projektgrundlagen!$I$24,Projektgrundlagen!$I$25),'D Besondere Leistung'!#REF!=TRUE),'D Besondere Leistung'!#REF!,"")</f>
        <v>#REF!</v>
      </c>
      <c r="D188" s="647" t="e">
        <f>IF(AND(OR(Projektgrundlagen!$I$24,Projektgrundlagen!$I$25),'D Besondere Leistung'!#REF!=TRUE),'D Besondere Leistung'!#REF!,"")</f>
        <v>#REF!</v>
      </c>
      <c r="E188" s="647" t="e">
        <f>IF(AND(OR(Projektgrundlagen!$I$24,Projektgrundlagen!$I$25),'D Besondere Leistung'!#REF!=TRUE),'D Besondere Leistung'!#REF!,"")</f>
        <v>#REF!</v>
      </c>
      <c r="F188" s="647" t="e">
        <f>IF(AND(OR(Projektgrundlagen!$I$24,Projektgrundlagen!$I$25),'D Besondere Leistung'!#REF!=TRUE),'D Besondere Leistung'!#REF!,"")</f>
        <v>#REF!</v>
      </c>
      <c r="G188" s="655"/>
      <c r="H188" s="656"/>
    </row>
    <row r="189" spans="2:8" ht="14.25">
      <c r="B189" t="e">
        <f>IF(AND(OR(Projektgrundlagen!$I$24,Projektgrundlagen!$I$25),'D Besondere Leistung'!#REF!=TRUE),'D Besondere Leistung'!#REF!&amp;" "&amp;'D Besondere Leistung'!#REF!&amp;" "&amp;'D Besondere Leistung'!#REF!,"")</f>
        <v>#REF!</v>
      </c>
      <c r="C189" s="647" t="e">
        <f>IF(AND(OR(Projektgrundlagen!$I$24,Projektgrundlagen!$I$25),'D Besondere Leistung'!#REF!=TRUE),'D Besondere Leistung'!#REF!,"")</f>
        <v>#REF!</v>
      </c>
      <c r="D189" s="647" t="e">
        <f>IF(AND(OR(Projektgrundlagen!$I$24,Projektgrundlagen!$I$25),'D Besondere Leistung'!#REF!=TRUE),'D Besondere Leistung'!#REF!,"")</f>
        <v>#REF!</v>
      </c>
      <c r="E189" s="647" t="e">
        <f>IF(AND(OR(Projektgrundlagen!$I$24,Projektgrundlagen!$I$25),'D Besondere Leistung'!#REF!=TRUE),'D Besondere Leistung'!#REF!,"")</f>
        <v>#REF!</v>
      </c>
      <c r="F189" s="647" t="e">
        <f>IF(AND(OR(Projektgrundlagen!$I$24,Projektgrundlagen!$I$25),'D Besondere Leistung'!#REF!=TRUE),'D Besondere Leistung'!#REF!,"")</f>
        <v>#REF!</v>
      </c>
      <c r="G189" s="655"/>
      <c r="H189" s="656"/>
    </row>
    <row r="190" spans="2:8" ht="14.25">
      <c r="B190" t="e">
        <f>IF(AND(OR(Projektgrundlagen!$I$24,Projektgrundlagen!$I$25),'D Besondere Leistung'!#REF!=TRUE),'D Besondere Leistung'!#REF!&amp;" "&amp;'D Besondere Leistung'!#REF!&amp;" "&amp;'D Besondere Leistung'!#REF!,"")</f>
        <v>#REF!</v>
      </c>
      <c r="C190" s="647" t="e">
        <f>IF(AND(OR(Projektgrundlagen!$I$24,Projektgrundlagen!$I$25),'D Besondere Leistung'!#REF!=TRUE),'D Besondere Leistung'!#REF!,"")</f>
        <v>#REF!</v>
      </c>
      <c r="D190" s="647" t="e">
        <f>IF(AND(OR(Projektgrundlagen!$I$24,Projektgrundlagen!$I$25),'D Besondere Leistung'!#REF!=TRUE),'D Besondere Leistung'!#REF!,"")</f>
        <v>#REF!</v>
      </c>
      <c r="E190" s="647" t="e">
        <f>IF(AND(OR(Projektgrundlagen!$I$24,Projektgrundlagen!$I$25),'D Besondere Leistung'!#REF!=TRUE),'D Besondere Leistung'!#REF!,"")</f>
        <v>#REF!</v>
      </c>
      <c r="F190" s="647" t="e">
        <f>IF(AND(OR(Projektgrundlagen!$I$24,Projektgrundlagen!$I$25),'D Besondere Leistung'!#REF!=TRUE),'D Besondere Leistung'!#REF!,"")</f>
        <v>#REF!</v>
      </c>
      <c r="G190" s="655"/>
      <c r="H190" s="656"/>
    </row>
    <row r="191" spans="2:8" ht="14.25">
      <c r="B191" t="e">
        <f>IF(AND(OR(Projektgrundlagen!$I$24,Projektgrundlagen!$I$25),'D Besondere Leistung'!#REF!=TRUE),'D Besondere Leistung'!#REF!&amp;" "&amp;'D Besondere Leistung'!#REF!&amp;" "&amp;'D Besondere Leistung'!#REF!,"")</f>
        <v>#REF!</v>
      </c>
      <c r="C191" s="647" t="e">
        <f>IF(AND(OR(Projektgrundlagen!$I$24,Projektgrundlagen!$I$25),'D Besondere Leistung'!#REF!=TRUE),'D Besondere Leistung'!#REF!,"")</f>
        <v>#REF!</v>
      </c>
      <c r="D191" s="647" t="e">
        <f>IF(AND(OR(Projektgrundlagen!$I$24,Projektgrundlagen!$I$25),'D Besondere Leistung'!#REF!=TRUE),'D Besondere Leistung'!#REF!,"")</f>
        <v>#REF!</v>
      </c>
      <c r="E191" s="647" t="e">
        <f>IF(AND(OR(Projektgrundlagen!$I$24,Projektgrundlagen!$I$25),'D Besondere Leistung'!#REF!=TRUE),'D Besondere Leistung'!#REF!,"")</f>
        <v>#REF!</v>
      </c>
      <c r="F191" s="647" t="e">
        <f>IF(AND(OR(Projektgrundlagen!$I$24,Projektgrundlagen!$I$25),'D Besondere Leistung'!#REF!=TRUE),'D Besondere Leistung'!#REF!,"")</f>
        <v>#REF!</v>
      </c>
      <c r="G191" s="655"/>
      <c r="H191" s="656"/>
    </row>
    <row r="192" spans="2:8" ht="14.25">
      <c r="B192" t="e">
        <f>IF(AND(OR(Projektgrundlagen!$I$24,Projektgrundlagen!$I$25),'D Besondere Leistung'!#REF!=TRUE),'D Besondere Leistung'!#REF!&amp;" "&amp;'D Besondere Leistung'!#REF!&amp;" "&amp;'D Besondere Leistung'!#REF!,"")</f>
        <v>#REF!</v>
      </c>
      <c r="C192" s="647" t="e">
        <f>IF(AND(OR(Projektgrundlagen!$I$24,Projektgrundlagen!$I$25),'D Besondere Leistung'!#REF!=TRUE),'D Besondere Leistung'!#REF!,"")</f>
        <v>#REF!</v>
      </c>
      <c r="D192" s="647" t="e">
        <f>IF(AND(OR(Projektgrundlagen!$I$24,Projektgrundlagen!$I$25),'D Besondere Leistung'!#REF!=TRUE),'D Besondere Leistung'!#REF!,"")</f>
        <v>#REF!</v>
      </c>
      <c r="E192" s="647" t="e">
        <f>IF(AND(OR(Projektgrundlagen!$I$24,Projektgrundlagen!$I$25),'D Besondere Leistung'!#REF!=TRUE),'D Besondere Leistung'!#REF!,"")</f>
        <v>#REF!</v>
      </c>
      <c r="F192" s="647" t="e">
        <f>IF(AND(OR(Projektgrundlagen!$I$24,Projektgrundlagen!$I$25),'D Besondere Leistung'!#REF!=TRUE),'D Besondere Leistung'!#REF!,"")</f>
        <v>#REF!</v>
      </c>
      <c r="G192" s="655"/>
      <c r="H192" s="656"/>
    </row>
    <row r="193" spans="2:8" ht="14.25">
      <c r="B193" t="e">
        <f>IF(AND(OR(Projektgrundlagen!$I$24,Projektgrundlagen!$I$25),'D Besondere Leistung'!#REF!=TRUE),'D Besondere Leistung'!#REF!&amp;" "&amp;'D Besondere Leistung'!#REF!&amp;" "&amp;'D Besondere Leistung'!#REF!,"")</f>
        <v>#REF!</v>
      </c>
      <c r="C193" s="647" t="e">
        <f>IF(AND(OR(Projektgrundlagen!$I$24,Projektgrundlagen!$I$25),'D Besondere Leistung'!#REF!=TRUE),'D Besondere Leistung'!#REF!,"")</f>
        <v>#REF!</v>
      </c>
      <c r="D193" s="647" t="e">
        <f>IF(AND(OR(Projektgrundlagen!$I$24,Projektgrundlagen!$I$25),'D Besondere Leistung'!#REF!=TRUE),'D Besondere Leistung'!#REF!,"")</f>
        <v>#REF!</v>
      </c>
      <c r="E193" s="647" t="e">
        <f>IF(AND(OR(Projektgrundlagen!$I$24,Projektgrundlagen!$I$25),'D Besondere Leistung'!#REF!=TRUE),'D Besondere Leistung'!#REF!,"")</f>
        <v>#REF!</v>
      </c>
      <c r="F193" s="647" t="e">
        <f>IF(AND(OR(Projektgrundlagen!$I$24,Projektgrundlagen!$I$25),'D Besondere Leistung'!#REF!=TRUE),'D Besondere Leistung'!#REF!,"")</f>
        <v>#REF!</v>
      </c>
      <c r="G193" s="655"/>
      <c r="H193" s="656"/>
    </row>
    <row r="194" spans="2:8" ht="14.25">
      <c r="B194" t="e">
        <f>IF(AND(OR(Projektgrundlagen!$I$24,Projektgrundlagen!$I$25),'D Besondere Leistung'!#REF!=TRUE),'D Besondere Leistung'!#REF!&amp;" "&amp;'D Besondere Leistung'!#REF!&amp;" "&amp;'D Besondere Leistung'!#REF!,"")</f>
        <v>#REF!</v>
      </c>
      <c r="C194" s="647" t="e">
        <f>IF(AND(OR(Projektgrundlagen!$I$24,Projektgrundlagen!$I$25),'D Besondere Leistung'!#REF!=TRUE),'D Besondere Leistung'!#REF!,"")</f>
        <v>#REF!</v>
      </c>
      <c r="D194" s="647" t="e">
        <f>IF(AND(OR(Projektgrundlagen!$I$24,Projektgrundlagen!$I$25),'D Besondere Leistung'!#REF!=TRUE),'D Besondere Leistung'!#REF!,"")</f>
        <v>#REF!</v>
      </c>
      <c r="E194" s="647" t="e">
        <f>IF(AND(OR(Projektgrundlagen!$I$24,Projektgrundlagen!$I$25),'D Besondere Leistung'!#REF!=TRUE),'D Besondere Leistung'!#REF!,"")</f>
        <v>#REF!</v>
      </c>
      <c r="F194" s="647" t="e">
        <f>IF(AND(OR(Projektgrundlagen!$I$24,Projektgrundlagen!$I$25),'D Besondere Leistung'!#REF!=TRUE),'D Besondere Leistung'!#REF!,"")</f>
        <v>#REF!</v>
      </c>
      <c r="G194" s="655"/>
      <c r="H194" s="656"/>
    </row>
    <row r="195" spans="2:8" ht="14.25">
      <c r="B195" t="e">
        <f>IF(AND(OR(Projektgrundlagen!$I$24,Projektgrundlagen!$I$25),'D Besondere Leistung'!#REF!=TRUE),'D Besondere Leistung'!#REF!&amp;" "&amp;'D Besondere Leistung'!#REF!&amp;" "&amp;'D Besondere Leistung'!#REF!,"")</f>
        <v>#REF!</v>
      </c>
      <c r="C195" s="647" t="e">
        <f>IF(AND(OR(Projektgrundlagen!$I$24,Projektgrundlagen!$I$25),'D Besondere Leistung'!#REF!=TRUE),'D Besondere Leistung'!#REF!,"")</f>
        <v>#REF!</v>
      </c>
      <c r="D195" s="647" t="e">
        <f>IF(AND(OR(Projektgrundlagen!$I$24,Projektgrundlagen!$I$25),'D Besondere Leistung'!#REF!=TRUE),'D Besondere Leistung'!#REF!,"")</f>
        <v>#REF!</v>
      </c>
      <c r="E195" s="647" t="e">
        <f>IF(AND(OR(Projektgrundlagen!$I$24,Projektgrundlagen!$I$25),'D Besondere Leistung'!#REF!=TRUE),'D Besondere Leistung'!#REF!,"")</f>
        <v>#REF!</v>
      </c>
      <c r="F195" s="647" t="e">
        <f>IF(AND(OR(Projektgrundlagen!$I$24,Projektgrundlagen!$I$25),'D Besondere Leistung'!#REF!=TRUE),'D Besondere Leistung'!#REF!,"")</f>
        <v>#REF!</v>
      </c>
      <c r="G195" s="655"/>
      <c r="H195" s="656"/>
    </row>
    <row r="196" spans="2:8" ht="14.25">
      <c r="B196" t="e">
        <f>IF(AND(OR(Projektgrundlagen!$I$24,Projektgrundlagen!$I$25),'D Besondere Leistung'!#REF!=TRUE),'D Besondere Leistung'!#REF!&amp;" "&amp;'D Besondere Leistung'!#REF!&amp;" "&amp;'D Besondere Leistung'!#REF!,"")</f>
        <v>#REF!</v>
      </c>
      <c r="C196" s="647" t="e">
        <f>IF(AND(OR(Projektgrundlagen!$I$24,Projektgrundlagen!$I$25),'D Besondere Leistung'!#REF!=TRUE),'D Besondere Leistung'!#REF!,"")</f>
        <v>#REF!</v>
      </c>
      <c r="D196" s="647" t="e">
        <f>IF(AND(OR(Projektgrundlagen!$I$24,Projektgrundlagen!$I$25),'D Besondere Leistung'!#REF!=TRUE),'D Besondere Leistung'!#REF!,"")</f>
        <v>#REF!</v>
      </c>
      <c r="E196" s="647" t="e">
        <f>IF(AND(OR(Projektgrundlagen!$I$24,Projektgrundlagen!$I$25),'D Besondere Leistung'!#REF!=TRUE),'D Besondere Leistung'!#REF!,"")</f>
        <v>#REF!</v>
      </c>
      <c r="F196" s="647" t="e">
        <f>IF(AND(OR(Projektgrundlagen!$I$24,Projektgrundlagen!$I$25),'D Besondere Leistung'!#REF!=TRUE),'D Besondere Leistung'!#REF!,"")</f>
        <v>#REF!</v>
      </c>
      <c r="G196" s="655"/>
      <c r="H196" s="656"/>
    </row>
    <row r="197" spans="2:8" ht="14.25">
      <c r="B197" t="e">
        <f>IF(AND(OR(Projektgrundlagen!$I$24,Projektgrundlagen!$I$25),'D Besondere Leistung'!#REF!=TRUE),'D Besondere Leistung'!#REF!&amp;" "&amp;'D Besondere Leistung'!#REF!&amp;" "&amp;'D Besondere Leistung'!#REF!,"")</f>
        <v>#REF!</v>
      </c>
      <c r="C197" s="647" t="e">
        <f>IF(AND(OR(Projektgrundlagen!$I$24,Projektgrundlagen!$I$25),'D Besondere Leistung'!#REF!=TRUE),'D Besondere Leistung'!#REF!,"")</f>
        <v>#REF!</v>
      </c>
      <c r="D197" s="647" t="e">
        <f>IF(AND(OR(Projektgrundlagen!$I$24,Projektgrundlagen!$I$25),'D Besondere Leistung'!#REF!=TRUE),'D Besondere Leistung'!#REF!,"")</f>
        <v>#REF!</v>
      </c>
      <c r="E197" s="647" t="e">
        <f>IF(AND(OR(Projektgrundlagen!$I$24,Projektgrundlagen!$I$25),'D Besondere Leistung'!#REF!=TRUE),'D Besondere Leistung'!#REF!,"")</f>
        <v>#REF!</v>
      </c>
      <c r="F197" s="647" t="e">
        <f>IF(AND(OR(Projektgrundlagen!$I$24,Projektgrundlagen!$I$25),'D Besondere Leistung'!#REF!=TRUE),'D Besondere Leistung'!#REF!,"")</f>
        <v>#REF!</v>
      </c>
      <c r="G197" s="655"/>
      <c r="H197" s="656"/>
    </row>
    <row r="198" spans="2:8" ht="14.25">
      <c r="B198" t="e">
        <f>IF(AND(OR(Projektgrundlagen!$I$24,Projektgrundlagen!$I$25),'D Besondere Leistung'!#REF!=TRUE),'D Besondere Leistung'!#REF!&amp;" "&amp;'D Besondere Leistung'!#REF!&amp;" "&amp;'D Besondere Leistung'!#REF!,"")</f>
        <v>#REF!</v>
      </c>
      <c r="C198" s="647" t="e">
        <f>IF(AND(OR(Projektgrundlagen!$I$24,Projektgrundlagen!$I$25),'D Besondere Leistung'!#REF!=TRUE),'D Besondere Leistung'!#REF!,"")</f>
        <v>#REF!</v>
      </c>
      <c r="D198" s="647" t="e">
        <f>IF(AND(OR(Projektgrundlagen!$I$24,Projektgrundlagen!$I$25),'D Besondere Leistung'!#REF!=TRUE),'D Besondere Leistung'!#REF!,"")</f>
        <v>#REF!</v>
      </c>
      <c r="E198" s="647" t="e">
        <f>IF(AND(OR(Projektgrundlagen!$I$24,Projektgrundlagen!$I$25),'D Besondere Leistung'!#REF!=TRUE),'D Besondere Leistung'!#REF!,"")</f>
        <v>#REF!</v>
      </c>
      <c r="F198" s="647" t="e">
        <f>IF(AND(OR(Projektgrundlagen!$I$24,Projektgrundlagen!$I$25),'D Besondere Leistung'!#REF!=TRUE),'D Besondere Leistung'!#REF!,"")</f>
        <v>#REF!</v>
      </c>
      <c r="G198" s="655"/>
      <c r="H198" s="656"/>
    </row>
    <row r="199" spans="2:8" ht="14.25">
      <c r="B199" t="e">
        <f>IF(AND(OR(Projektgrundlagen!$I$24,Projektgrundlagen!$I$25),'D Besondere Leistung'!#REF!=TRUE),'D Besondere Leistung'!#REF!&amp;" "&amp;'D Besondere Leistung'!#REF!&amp;" "&amp;'D Besondere Leistung'!#REF!,"")</f>
        <v>#REF!</v>
      </c>
      <c r="C199" s="647" t="e">
        <f>IF(AND(OR(Projektgrundlagen!$I$24,Projektgrundlagen!$I$25),'D Besondere Leistung'!#REF!=TRUE),'D Besondere Leistung'!#REF!,"")</f>
        <v>#REF!</v>
      </c>
      <c r="D199" s="647" t="e">
        <f>IF(AND(OR(Projektgrundlagen!$I$24,Projektgrundlagen!$I$25),'D Besondere Leistung'!#REF!=TRUE),'D Besondere Leistung'!#REF!,"")</f>
        <v>#REF!</v>
      </c>
      <c r="E199" s="647" t="e">
        <f>IF(AND(OR(Projektgrundlagen!$I$24,Projektgrundlagen!$I$25),'D Besondere Leistung'!#REF!=TRUE),'D Besondere Leistung'!#REF!,"")</f>
        <v>#REF!</v>
      </c>
      <c r="F199" s="647" t="e">
        <f>IF(AND(OR(Projektgrundlagen!$I$24,Projektgrundlagen!$I$25),'D Besondere Leistung'!#REF!=TRUE),'D Besondere Leistung'!#REF!,"")</f>
        <v>#REF!</v>
      </c>
      <c r="G199" s="655"/>
      <c r="H199" s="656"/>
    </row>
    <row r="200" spans="2:8" ht="14.25">
      <c r="B200" t="e">
        <f>IF(AND(OR(Projektgrundlagen!$I$24,Projektgrundlagen!$I$25),'D Besondere Leistung'!#REF!=TRUE),'D Besondere Leistung'!#REF!&amp;" "&amp;'D Besondere Leistung'!#REF!&amp;" "&amp;'D Besondere Leistung'!#REF!,"")</f>
        <v>#REF!</v>
      </c>
      <c r="C200" s="647" t="e">
        <f>IF(AND(OR(Projektgrundlagen!$I$24,Projektgrundlagen!$I$25),'D Besondere Leistung'!#REF!=TRUE),'D Besondere Leistung'!#REF!,"")</f>
        <v>#REF!</v>
      </c>
      <c r="D200" s="647" t="e">
        <f>IF(AND(OR(Projektgrundlagen!$I$24,Projektgrundlagen!$I$25),'D Besondere Leistung'!#REF!=TRUE),'D Besondere Leistung'!#REF!,"")</f>
        <v>#REF!</v>
      </c>
      <c r="E200" s="647" t="e">
        <f>IF(AND(OR(Projektgrundlagen!$I$24,Projektgrundlagen!$I$25),'D Besondere Leistung'!#REF!=TRUE),'D Besondere Leistung'!#REF!,"")</f>
        <v>#REF!</v>
      </c>
      <c r="F200" s="647" t="e">
        <f>IF(AND(OR(Projektgrundlagen!$I$24,Projektgrundlagen!$I$25),'D Besondere Leistung'!#REF!=TRUE),'D Besondere Leistung'!#REF!,"")</f>
        <v>#REF!</v>
      </c>
      <c r="G200" s="655"/>
      <c r="H200" s="656"/>
    </row>
    <row r="201" spans="2:8" ht="14.25">
      <c r="B201" t="e">
        <f>IF(AND(OR(Projektgrundlagen!$I$24,Projektgrundlagen!$I$25),'D Besondere Leistung'!#REF!=TRUE),'D Besondere Leistung'!#REF!&amp;" "&amp;'D Besondere Leistung'!#REF!&amp;" "&amp;'D Besondere Leistung'!#REF!,"")</f>
        <v>#REF!</v>
      </c>
      <c r="C201" s="647" t="e">
        <f>IF(AND(OR(Projektgrundlagen!$I$24,Projektgrundlagen!$I$25),'D Besondere Leistung'!#REF!=TRUE),'D Besondere Leistung'!#REF!,"")</f>
        <v>#REF!</v>
      </c>
      <c r="D201" s="647" t="e">
        <f>IF(AND(OR(Projektgrundlagen!$I$24,Projektgrundlagen!$I$25),'D Besondere Leistung'!#REF!=TRUE),'D Besondere Leistung'!#REF!,"")</f>
        <v>#REF!</v>
      </c>
      <c r="E201" s="647" t="e">
        <f>IF(AND(OR(Projektgrundlagen!$I$24,Projektgrundlagen!$I$25),'D Besondere Leistung'!#REF!=TRUE),'D Besondere Leistung'!#REF!,"")</f>
        <v>#REF!</v>
      </c>
      <c r="F201" s="647" t="e">
        <f>IF(AND(OR(Projektgrundlagen!$I$24,Projektgrundlagen!$I$25),'D Besondere Leistung'!#REF!=TRUE),'D Besondere Leistung'!#REF!,"")</f>
        <v>#REF!</v>
      </c>
      <c r="G201" s="655"/>
      <c r="H201" s="656"/>
    </row>
    <row r="202" spans="2:8" ht="14.25">
      <c r="B202" t="e">
        <f>IF(AND(OR(Projektgrundlagen!$I$24,Projektgrundlagen!$I$25),'D Besondere Leistung'!#REF!=TRUE),'D Besondere Leistung'!#REF!&amp;" "&amp;'D Besondere Leistung'!#REF!&amp;" "&amp;'D Besondere Leistung'!#REF!,"")</f>
        <v>#REF!</v>
      </c>
      <c r="C202" s="647" t="e">
        <f>IF(AND(OR(Projektgrundlagen!$I$24,Projektgrundlagen!$I$25),'D Besondere Leistung'!#REF!=TRUE),'D Besondere Leistung'!#REF!,"")</f>
        <v>#REF!</v>
      </c>
      <c r="D202" s="647" t="e">
        <f>IF(AND(OR(Projektgrundlagen!$I$24,Projektgrundlagen!$I$25),'D Besondere Leistung'!#REF!=TRUE),'D Besondere Leistung'!#REF!,"")</f>
        <v>#REF!</v>
      </c>
      <c r="E202" s="647" t="e">
        <f>IF(AND(OR(Projektgrundlagen!$I$24,Projektgrundlagen!$I$25),'D Besondere Leistung'!#REF!=TRUE),'D Besondere Leistung'!#REF!,"")</f>
        <v>#REF!</v>
      </c>
      <c r="F202" s="647" t="e">
        <f>IF(AND(OR(Projektgrundlagen!$I$24,Projektgrundlagen!$I$25),'D Besondere Leistung'!#REF!=TRUE),'D Besondere Leistung'!#REF!,"")</f>
        <v>#REF!</v>
      </c>
      <c r="G202" s="655"/>
      <c r="H202" s="656"/>
    </row>
    <row r="203" spans="2:8" ht="14.25">
      <c r="B203" t="e">
        <f>IF(AND(OR(Projektgrundlagen!$I$24,Projektgrundlagen!$I$25),'D Besondere Leistung'!#REF!=TRUE),'D Besondere Leistung'!#REF!&amp;" "&amp;'D Besondere Leistung'!#REF!&amp;" "&amp;'D Besondere Leistung'!#REF!,"")</f>
        <v>#REF!</v>
      </c>
      <c r="C203" s="647" t="e">
        <f>IF(AND(OR(Projektgrundlagen!$I$24,Projektgrundlagen!$I$25),'D Besondere Leistung'!#REF!=TRUE),'D Besondere Leistung'!#REF!,"")</f>
        <v>#REF!</v>
      </c>
      <c r="D203" s="647" t="e">
        <f>IF(AND(OR(Projektgrundlagen!$I$24,Projektgrundlagen!$I$25),'D Besondere Leistung'!#REF!=TRUE),'D Besondere Leistung'!#REF!,"")</f>
        <v>#REF!</v>
      </c>
      <c r="E203" s="647" t="e">
        <f>IF(AND(OR(Projektgrundlagen!$I$24,Projektgrundlagen!$I$25),'D Besondere Leistung'!#REF!=TRUE),'D Besondere Leistung'!#REF!,"")</f>
        <v>#REF!</v>
      </c>
      <c r="F203" s="647" t="e">
        <f>IF(AND(OR(Projektgrundlagen!$I$24,Projektgrundlagen!$I$25),'D Besondere Leistung'!#REF!=TRUE),'D Besondere Leistung'!#REF!,"")</f>
        <v>#REF!</v>
      </c>
      <c r="G203" s="655"/>
      <c r="H203" s="656"/>
    </row>
    <row r="204" spans="2:8" ht="14.25">
      <c r="B204" t="e">
        <f>IF(AND(OR(Projektgrundlagen!$I$24,Projektgrundlagen!$I$25),'D Besondere Leistung'!#REF!=TRUE),'D Besondere Leistung'!#REF!&amp;" "&amp;'D Besondere Leistung'!#REF!&amp;" "&amp;'D Besondere Leistung'!#REF!,"")</f>
        <v>#REF!</v>
      </c>
      <c r="C204" s="647" t="e">
        <f>IF(AND(OR(Projektgrundlagen!$I$24,Projektgrundlagen!$I$25),'D Besondere Leistung'!#REF!=TRUE),'D Besondere Leistung'!#REF!,"")</f>
        <v>#REF!</v>
      </c>
      <c r="D204" s="647" t="e">
        <f>IF(AND(OR(Projektgrundlagen!$I$24,Projektgrundlagen!$I$25),'D Besondere Leistung'!#REF!=TRUE),'D Besondere Leistung'!#REF!,"")</f>
        <v>#REF!</v>
      </c>
      <c r="E204" s="647" t="e">
        <f>IF(AND(OR(Projektgrundlagen!$I$24,Projektgrundlagen!$I$25),'D Besondere Leistung'!#REF!=TRUE),'D Besondere Leistung'!#REF!,"")</f>
        <v>#REF!</v>
      </c>
      <c r="F204" s="647" t="e">
        <f>IF(AND(OR(Projektgrundlagen!$I$24,Projektgrundlagen!$I$25),'D Besondere Leistung'!#REF!=TRUE),'D Besondere Leistung'!#REF!,"")</f>
        <v>#REF!</v>
      </c>
      <c r="G204" s="655"/>
      <c r="H204" s="656"/>
    </row>
    <row r="205" spans="2:8" ht="14.25">
      <c r="B205" t="e">
        <f>IF(AND(OR(Projektgrundlagen!$I$24,Projektgrundlagen!$I$25),'D Besondere Leistung'!#REF!=TRUE),'D Besondere Leistung'!#REF!&amp;" "&amp;'D Besondere Leistung'!#REF!&amp;" "&amp;'D Besondere Leistung'!#REF!,"")</f>
        <v>#REF!</v>
      </c>
      <c r="C205" s="647" t="e">
        <f>IF(AND(OR(Projektgrundlagen!$I$24,Projektgrundlagen!$I$25),'D Besondere Leistung'!#REF!=TRUE),'D Besondere Leistung'!#REF!,"")</f>
        <v>#REF!</v>
      </c>
      <c r="D205" s="647" t="e">
        <f>IF(AND(OR(Projektgrundlagen!$I$24,Projektgrundlagen!$I$25),'D Besondere Leistung'!#REF!=TRUE),'D Besondere Leistung'!#REF!,"")</f>
        <v>#REF!</v>
      </c>
      <c r="E205" s="647" t="e">
        <f>IF(AND(OR(Projektgrundlagen!$I$24,Projektgrundlagen!$I$25),'D Besondere Leistung'!#REF!=TRUE),'D Besondere Leistung'!#REF!,"")</f>
        <v>#REF!</v>
      </c>
      <c r="F205" s="647" t="e">
        <f>IF(AND(OR(Projektgrundlagen!$I$24,Projektgrundlagen!$I$25),'D Besondere Leistung'!#REF!=TRUE),'D Besondere Leistung'!#REF!,"")</f>
        <v>#REF!</v>
      </c>
      <c r="G205" s="655"/>
      <c r="H205" s="656"/>
    </row>
    <row r="206" spans="2:8" ht="14.25">
      <c r="B206" t="e">
        <f>IF(AND(OR(Projektgrundlagen!$I$24,Projektgrundlagen!$I$25),'D Besondere Leistung'!#REF!=TRUE),'D Besondere Leistung'!#REF!&amp;" "&amp;'D Besondere Leistung'!#REF!&amp;" "&amp;'D Besondere Leistung'!#REF!,"")</f>
        <v>#REF!</v>
      </c>
      <c r="C206" s="647" t="e">
        <f>IF(AND(OR(Projektgrundlagen!$I$24,Projektgrundlagen!$I$25),'D Besondere Leistung'!#REF!=TRUE),'D Besondere Leistung'!#REF!,"")</f>
        <v>#REF!</v>
      </c>
      <c r="D206" s="647" t="e">
        <f>IF(AND(OR(Projektgrundlagen!$I$24,Projektgrundlagen!$I$25),'D Besondere Leistung'!#REF!=TRUE),'D Besondere Leistung'!#REF!,"")</f>
        <v>#REF!</v>
      </c>
      <c r="E206" s="647" t="e">
        <f>IF(AND(OR(Projektgrundlagen!$I$24,Projektgrundlagen!$I$25),'D Besondere Leistung'!#REF!=TRUE),'D Besondere Leistung'!#REF!,"")</f>
        <v>#REF!</v>
      </c>
      <c r="F206" s="647" t="e">
        <f>IF(AND(OR(Projektgrundlagen!$I$24,Projektgrundlagen!$I$25),'D Besondere Leistung'!#REF!=TRUE),'D Besondere Leistung'!#REF!,"")</f>
        <v>#REF!</v>
      </c>
      <c r="G206" s="655"/>
      <c r="H206" s="656"/>
    </row>
    <row r="207" spans="2:8" ht="14.25">
      <c r="B207" t="e">
        <f>IF(AND(OR(Projektgrundlagen!$I$24,Projektgrundlagen!$I$25),'D Besondere Leistung'!#REF!=TRUE),'D Besondere Leistung'!#REF!&amp;" "&amp;'D Besondere Leistung'!#REF!&amp;" "&amp;'D Besondere Leistung'!F74,"")</f>
        <v>#REF!</v>
      </c>
      <c r="C207" s="647" t="e">
        <f>IF(AND(OR(Projektgrundlagen!$I$24,Projektgrundlagen!$I$25),'D Besondere Leistung'!#REF!=TRUE),'D Besondere Leistung'!#REF!,"")</f>
        <v>#REF!</v>
      </c>
      <c r="D207" s="647" t="e">
        <f>IF(AND(OR(Projektgrundlagen!$I$24,Projektgrundlagen!$I$25),'D Besondere Leistung'!#REF!=TRUE),'D Besondere Leistung'!#REF!,"")</f>
        <v>#REF!</v>
      </c>
      <c r="E207" s="647" t="e">
        <f>IF(AND(OR(Projektgrundlagen!$I$24,Projektgrundlagen!$I$25),'D Besondere Leistung'!#REF!=TRUE),'D Besondere Leistung'!#REF!,"")</f>
        <v>#REF!</v>
      </c>
      <c r="F207" s="647" t="e">
        <f>IF(AND(OR(Projektgrundlagen!$I$24,Projektgrundlagen!$I$25),'D Besondere Leistung'!#REF!=TRUE),'D Besondere Leistung'!#REF!,"")</f>
        <v>#REF!</v>
      </c>
      <c r="G207" s="655"/>
      <c r="H207" s="656"/>
    </row>
    <row r="208" spans="2:8" ht="14.25">
      <c r="B208" t="str">
        <f>IF(AND(OR(Projektgrundlagen!$I$24,Projektgrundlagen!$I$25),'D Besondere Leistung'!M74=TRUE),'D Besondere Leistung'!C74&amp;" "&amp;'D Besondere Leistung'!F74&amp;" "&amp;'D Besondere Leistung'!F75,"")</f>
        <v/>
      </c>
      <c r="C208" s="647" t="str">
        <f>IF(AND(OR(Projektgrundlagen!$I$24,Projektgrundlagen!$I$25),'D Besondere Leistung'!M74=TRUE),'D Besondere Leistung'!H74,"")</f>
        <v/>
      </c>
      <c r="D208" s="647" t="str">
        <f>IF(AND(OR(Projektgrundlagen!$I$24,Projektgrundlagen!$I$25),'D Besondere Leistung'!M74=TRUE),'D Besondere Leistung'!I74,"")</f>
        <v/>
      </c>
      <c r="E208" s="647" t="str">
        <f>IF(AND(OR(Projektgrundlagen!$I$24,Projektgrundlagen!$I$25),'D Besondere Leistung'!M74=TRUE),'D Besondere Leistung'!J74,"")</f>
        <v/>
      </c>
      <c r="F208" s="647" t="str">
        <f>IF(AND(OR(Projektgrundlagen!$I$24,Projektgrundlagen!$I$25),'D Besondere Leistung'!M74=TRUE),'D Besondere Leistung'!K74,"")</f>
        <v/>
      </c>
      <c r="G208" s="655"/>
      <c r="H208" s="656"/>
    </row>
    <row r="209" spans="2:8" ht="14.25">
      <c r="B209" t="str">
        <f>IF(AND(OR(Projektgrundlagen!$I$24,Projektgrundlagen!$I$25),'D Besondere Leistung'!M75=TRUE),'D Besondere Leistung'!C75&amp;" "&amp;'D Besondere Leistung'!F75&amp;" "&amp;'D Besondere Leistung'!F76,"")</f>
        <v/>
      </c>
      <c r="C209" s="647" t="str">
        <f>IF(AND(OR(Projektgrundlagen!$I$24,Projektgrundlagen!$I$25),'D Besondere Leistung'!M75=TRUE),'D Besondere Leistung'!H75,"")</f>
        <v/>
      </c>
      <c r="D209" s="647" t="str">
        <f>IF(AND(OR(Projektgrundlagen!$I$24,Projektgrundlagen!$I$25),'D Besondere Leistung'!M75=TRUE),'D Besondere Leistung'!I75,"")</f>
        <v/>
      </c>
      <c r="E209" s="647" t="str">
        <f>IF(AND(OR(Projektgrundlagen!$I$24,Projektgrundlagen!$I$25),'D Besondere Leistung'!M75=TRUE),'D Besondere Leistung'!J75,"")</f>
        <v/>
      </c>
      <c r="F209" s="647" t="str">
        <f>IF(AND(OR(Projektgrundlagen!$I$24,Projektgrundlagen!$I$25),'D Besondere Leistung'!M75=TRUE),'D Besondere Leistung'!K75,"")</f>
        <v/>
      </c>
      <c r="G209" s="655"/>
      <c r="H209" s="656"/>
    </row>
    <row r="210" spans="2:8" ht="14.25">
      <c r="B210" t="str">
        <f>IF(AND(OR(Projektgrundlagen!$I$24,Projektgrundlagen!$I$25),'D Besondere Leistung'!M76=TRUE),'D Besondere Leistung'!C76&amp;" "&amp;'D Besondere Leistung'!F76&amp;" "&amp;'D Besondere Leistung'!F77,"")</f>
        <v/>
      </c>
      <c r="C210" s="647" t="str">
        <f>IF(AND(OR(Projektgrundlagen!$I$24,Projektgrundlagen!$I$25),'D Besondere Leistung'!M76=TRUE),'D Besondere Leistung'!H76,"")</f>
        <v/>
      </c>
      <c r="D210" s="647" t="str">
        <f>IF(AND(OR(Projektgrundlagen!$I$24,Projektgrundlagen!$I$25),'D Besondere Leistung'!M76=TRUE),'D Besondere Leistung'!I76,"")</f>
        <v/>
      </c>
      <c r="E210" s="647" t="str">
        <f>IF(AND(OR(Projektgrundlagen!$I$24,Projektgrundlagen!$I$25),'D Besondere Leistung'!M76=TRUE),'D Besondere Leistung'!J76,"")</f>
        <v/>
      </c>
      <c r="F210" s="647" t="str">
        <f>IF(AND(OR(Projektgrundlagen!$I$24,Projektgrundlagen!$I$25),'D Besondere Leistung'!M76=TRUE),'D Besondere Leistung'!K76,"")</f>
        <v/>
      </c>
      <c r="G210" s="655"/>
      <c r="H210" s="656"/>
    </row>
    <row r="211" spans="2:8" ht="14.25">
      <c r="B211" t="str">
        <f>IF(AND(OR(Projektgrundlagen!$I$24,Projektgrundlagen!$I$25),'D Besondere Leistung'!M77=TRUE),'D Besondere Leistung'!C77&amp;" "&amp;'D Besondere Leistung'!F77&amp;" "&amp;'D Besondere Leistung'!#REF!,"")</f>
        <v/>
      </c>
      <c r="C211" s="647" t="str">
        <f>IF(AND(OR(Projektgrundlagen!$I$24,Projektgrundlagen!$I$25),'D Besondere Leistung'!M77=TRUE),'D Besondere Leistung'!H77,"")</f>
        <v/>
      </c>
      <c r="D211" s="647" t="str">
        <f>IF(AND(OR(Projektgrundlagen!$I$24,Projektgrundlagen!$I$25),'D Besondere Leistung'!M77=TRUE),'D Besondere Leistung'!I77,"")</f>
        <v/>
      </c>
      <c r="E211" s="647" t="str">
        <f>IF(AND(OR(Projektgrundlagen!$I$24,Projektgrundlagen!$I$25),'D Besondere Leistung'!M77=TRUE),'D Besondere Leistung'!J77,"")</f>
        <v/>
      </c>
      <c r="F211" s="647" t="str">
        <f>IF(AND(OR(Projektgrundlagen!$I$24,Projektgrundlagen!$I$25),'D Besondere Leistung'!M77=TRUE),'D Besondere Leistung'!K77,"")</f>
        <v/>
      </c>
      <c r="G211" s="655"/>
      <c r="H211" s="656"/>
    </row>
    <row r="212" spans="2:8" ht="14.25">
      <c r="B212" t="e">
        <f>IF(AND(OR(Projektgrundlagen!$I$24,Projektgrundlagen!$I$25),'D Besondere Leistung'!#REF!=TRUE),'D Besondere Leistung'!#REF!&amp;" "&amp;'D Besondere Leistung'!#REF!&amp;" "&amp;'D Besondere Leistung'!F78,"")</f>
        <v>#REF!</v>
      </c>
      <c r="C212" s="647" t="e">
        <f>IF(AND(OR(Projektgrundlagen!$I$24,Projektgrundlagen!$I$25),'D Besondere Leistung'!#REF!=TRUE),'D Besondere Leistung'!#REF!,"")</f>
        <v>#REF!</v>
      </c>
      <c r="D212" s="647" t="e">
        <f>IF(AND(OR(Projektgrundlagen!$I$24,Projektgrundlagen!$I$25),'D Besondere Leistung'!#REF!=TRUE),'D Besondere Leistung'!#REF!,"")</f>
        <v>#REF!</v>
      </c>
      <c r="E212" s="647" t="e">
        <f>IF(AND(OR(Projektgrundlagen!$I$24,Projektgrundlagen!$I$25),'D Besondere Leistung'!#REF!=TRUE),'D Besondere Leistung'!#REF!,"")</f>
        <v>#REF!</v>
      </c>
      <c r="F212" s="647" t="e">
        <f>IF(AND(OR(Projektgrundlagen!$I$24,Projektgrundlagen!$I$25),'D Besondere Leistung'!#REF!=TRUE),'D Besondere Leistung'!#REF!,"")</f>
        <v>#REF!</v>
      </c>
      <c r="G212" s="655"/>
      <c r="H212" s="656"/>
    </row>
    <row r="213" spans="2:8" ht="14.25">
      <c r="B213" t="str">
        <f>IF(AND(OR(Projektgrundlagen!$I$24,Projektgrundlagen!$I$25),'D Besondere Leistung'!M78=TRUE),'D Besondere Leistung'!C78&amp;" "&amp;'D Besondere Leistung'!F78&amp;" "&amp;'D Besondere Leistung'!F79,"")</f>
        <v/>
      </c>
      <c r="C213" s="647" t="str">
        <f>IF(AND(OR(Projektgrundlagen!$I$24,Projektgrundlagen!$I$25),'D Besondere Leistung'!M78=TRUE),'D Besondere Leistung'!H78,"")</f>
        <v/>
      </c>
      <c r="D213" s="647" t="str">
        <f>IF(AND(OR(Projektgrundlagen!$I$24,Projektgrundlagen!$I$25),'D Besondere Leistung'!M78=TRUE),'D Besondere Leistung'!I78,"")</f>
        <v/>
      </c>
      <c r="E213" s="647" t="str">
        <f>IF(AND(OR(Projektgrundlagen!$I$24,Projektgrundlagen!$I$25),'D Besondere Leistung'!M78=TRUE),'D Besondere Leistung'!J78,"")</f>
        <v/>
      </c>
      <c r="F213" s="647" t="str">
        <f>IF(AND(OR(Projektgrundlagen!$I$24,Projektgrundlagen!$I$25),'D Besondere Leistung'!M78=TRUE),'D Besondere Leistung'!K78,"")</f>
        <v/>
      </c>
      <c r="G213" s="655"/>
      <c r="H213" s="656"/>
    </row>
    <row r="214" spans="2:8" ht="14.25">
      <c r="B214" t="str">
        <f>IF(AND(OR(Projektgrundlagen!$I$24,Projektgrundlagen!$I$25),'D Besondere Leistung'!M79=TRUE),'D Besondere Leistung'!C79&amp;" "&amp;'D Besondere Leistung'!F79&amp;" "&amp;'D Besondere Leistung'!F80,"")</f>
        <v/>
      </c>
      <c r="C214" s="647" t="str">
        <f>IF(AND(OR(Projektgrundlagen!$I$24,Projektgrundlagen!$I$25),'D Besondere Leistung'!M79=TRUE),'D Besondere Leistung'!H79,"")</f>
        <v/>
      </c>
      <c r="D214" s="647" t="str">
        <f>IF(AND(OR(Projektgrundlagen!$I$24,Projektgrundlagen!$I$25),'D Besondere Leistung'!M79=TRUE),'D Besondere Leistung'!I79,"")</f>
        <v/>
      </c>
      <c r="E214" s="647" t="str">
        <f>IF(AND(OR(Projektgrundlagen!$I$24,Projektgrundlagen!$I$25),'D Besondere Leistung'!M79=TRUE),'D Besondere Leistung'!J79,"")</f>
        <v/>
      </c>
      <c r="F214" s="647" t="str">
        <f>IF(AND(OR(Projektgrundlagen!$I$24,Projektgrundlagen!$I$25),'D Besondere Leistung'!M79=TRUE),'D Besondere Leistung'!K79,"")</f>
        <v/>
      </c>
      <c r="G214" s="655"/>
      <c r="H214" s="656"/>
    </row>
    <row r="215" spans="2:8" ht="14.25">
      <c r="B215" t="str">
        <f>IF(AND(OR(Projektgrundlagen!$I$24,Projektgrundlagen!$I$25),'D Besondere Leistung'!M80=TRUE),'D Besondere Leistung'!C80&amp;" "&amp;'D Besondere Leistung'!F80&amp;" "&amp;'D Besondere Leistung'!F81,"")</f>
        <v/>
      </c>
      <c r="C215" s="647" t="str">
        <f>IF(AND(OR(Projektgrundlagen!$I$24,Projektgrundlagen!$I$25),'D Besondere Leistung'!M80=TRUE),'D Besondere Leistung'!H80,"")</f>
        <v/>
      </c>
      <c r="D215" s="647" t="str">
        <f>IF(AND(OR(Projektgrundlagen!$I$24,Projektgrundlagen!$I$25),'D Besondere Leistung'!M80=TRUE),'D Besondere Leistung'!I80,"")</f>
        <v/>
      </c>
      <c r="E215" s="647" t="str">
        <f>IF(AND(OR(Projektgrundlagen!$I$24,Projektgrundlagen!$I$25),'D Besondere Leistung'!M80=TRUE),'D Besondere Leistung'!J80,"")</f>
        <v/>
      </c>
      <c r="F215" s="647" t="str">
        <f>IF(AND(OR(Projektgrundlagen!$I$24,Projektgrundlagen!$I$25),'D Besondere Leistung'!M80=TRUE),'D Besondere Leistung'!K80,"")</f>
        <v/>
      </c>
      <c r="G215" s="655"/>
      <c r="H215" s="656"/>
    </row>
    <row r="216" spans="2:8" ht="14.25">
      <c r="B216" t="str">
        <f>IF(AND(OR(Projektgrundlagen!$I$24,Projektgrundlagen!$I$25),'D Besondere Leistung'!M81=TRUE),'D Besondere Leistung'!C81&amp;" "&amp;'D Besondere Leistung'!F81&amp;" "&amp;'D Besondere Leistung'!F82,"")</f>
        <v/>
      </c>
      <c r="C216" s="647" t="str">
        <f>IF(AND(OR(Projektgrundlagen!$I$24,Projektgrundlagen!$I$25),'D Besondere Leistung'!M81=TRUE),'D Besondere Leistung'!H81,"")</f>
        <v/>
      </c>
      <c r="D216" s="647" t="str">
        <f>IF(AND(OR(Projektgrundlagen!$I$24,Projektgrundlagen!$I$25),'D Besondere Leistung'!M81=TRUE),'D Besondere Leistung'!I81,"")</f>
        <v/>
      </c>
      <c r="E216" s="647" t="str">
        <f>IF(AND(OR(Projektgrundlagen!$I$24,Projektgrundlagen!$I$25),'D Besondere Leistung'!M81=TRUE),'D Besondere Leistung'!J81,"")</f>
        <v/>
      </c>
      <c r="F216" s="647" t="str">
        <f>IF(AND(OR(Projektgrundlagen!$I$24,Projektgrundlagen!$I$25),'D Besondere Leistung'!M81=TRUE),'D Besondere Leistung'!K81,"")</f>
        <v/>
      </c>
      <c r="G216" s="655"/>
      <c r="H216" s="656"/>
    </row>
    <row r="217" spans="2:8" ht="14.25">
      <c r="B217" t="str">
        <f>IF(AND(OR(Projektgrundlagen!$I$24,Projektgrundlagen!$I$25),'D Besondere Leistung'!M82=TRUE),'D Besondere Leistung'!C82&amp;" "&amp;'D Besondere Leistung'!F82&amp;" "&amp;'D Besondere Leistung'!F83,"")</f>
        <v/>
      </c>
      <c r="C217" s="647" t="str">
        <f>IF(AND(OR(Projektgrundlagen!$I$24,Projektgrundlagen!$I$25),'D Besondere Leistung'!M82=TRUE),'D Besondere Leistung'!H82,"")</f>
        <v/>
      </c>
      <c r="D217" s="647" t="str">
        <f>IF(AND(OR(Projektgrundlagen!$I$24,Projektgrundlagen!$I$25),'D Besondere Leistung'!M82=TRUE),'D Besondere Leistung'!I82,"")</f>
        <v/>
      </c>
      <c r="E217" s="647" t="str">
        <f>IF(AND(OR(Projektgrundlagen!$I$24,Projektgrundlagen!$I$25),'D Besondere Leistung'!M82=TRUE),'D Besondere Leistung'!J82,"")</f>
        <v/>
      </c>
      <c r="F217" s="647" t="str">
        <f>IF(AND(OR(Projektgrundlagen!$I$24,Projektgrundlagen!$I$25),'D Besondere Leistung'!M82=TRUE),'D Besondere Leistung'!K82,"")</f>
        <v/>
      </c>
      <c r="G217" s="655"/>
      <c r="H217" s="656"/>
    </row>
    <row r="218" spans="2:8" ht="14.25">
      <c r="B218" t="str">
        <f>IF(AND(OR(Projektgrundlagen!$I$24,Projektgrundlagen!$I$25),'D Besondere Leistung'!M83=TRUE),'D Besondere Leistung'!C83&amp;" "&amp;'D Besondere Leistung'!F83&amp;" "&amp;'D Besondere Leistung'!F84,"")</f>
        <v/>
      </c>
      <c r="C218" s="647" t="str">
        <f>IF(AND(OR(Projektgrundlagen!$I$24,Projektgrundlagen!$I$25),'D Besondere Leistung'!M83=TRUE),'D Besondere Leistung'!H83,"")</f>
        <v/>
      </c>
      <c r="D218" s="647" t="str">
        <f>IF(AND(OR(Projektgrundlagen!$I$24,Projektgrundlagen!$I$25),'D Besondere Leistung'!M83=TRUE),'D Besondere Leistung'!I83,"")</f>
        <v/>
      </c>
      <c r="E218" s="647" t="str">
        <f>IF(AND(OR(Projektgrundlagen!$I$24,Projektgrundlagen!$I$25),'D Besondere Leistung'!M83=TRUE),'D Besondere Leistung'!J83,"")</f>
        <v/>
      </c>
      <c r="F218" s="647" t="str">
        <f>IF(AND(OR(Projektgrundlagen!$I$24,Projektgrundlagen!$I$25),'D Besondere Leistung'!M83=TRUE),'D Besondere Leistung'!K83,"")</f>
        <v/>
      </c>
      <c r="G218" s="655"/>
      <c r="H218" s="656"/>
    </row>
    <row r="219" spans="2:8" ht="14.25">
      <c r="B219" t="str">
        <f>IF(AND(OR(Projektgrundlagen!$I$24,Projektgrundlagen!$I$25),'D Besondere Leistung'!M84=TRUE),'D Besondere Leistung'!C84&amp;" "&amp;'D Besondere Leistung'!F84&amp;" "&amp;'D Besondere Leistung'!F85,"")</f>
        <v/>
      </c>
      <c r="C219" s="647" t="str">
        <f>IF(AND(OR(Projektgrundlagen!$I$24,Projektgrundlagen!$I$25),'D Besondere Leistung'!M84=TRUE),'D Besondere Leistung'!H84,"")</f>
        <v/>
      </c>
      <c r="D219" s="647" t="str">
        <f>IF(AND(OR(Projektgrundlagen!$I$24,Projektgrundlagen!$I$25),'D Besondere Leistung'!M84=TRUE),'D Besondere Leistung'!I84,"")</f>
        <v/>
      </c>
      <c r="E219" s="647" t="str">
        <f>IF(AND(OR(Projektgrundlagen!$I$24,Projektgrundlagen!$I$25),'D Besondere Leistung'!M84=TRUE),'D Besondere Leistung'!J84,"")</f>
        <v/>
      </c>
      <c r="F219" s="647" t="str">
        <f>IF(AND(OR(Projektgrundlagen!$I$24,Projektgrundlagen!$I$25),'D Besondere Leistung'!M84=TRUE),'D Besondere Leistung'!K84,"")</f>
        <v/>
      </c>
      <c r="G219" s="655"/>
      <c r="H219" s="656"/>
    </row>
    <row r="220" spans="2:8" ht="14.25">
      <c r="B220" t="str">
        <f>IF(AND(OR(Projektgrundlagen!$I$24,Projektgrundlagen!$I$25),'D Besondere Leistung'!M85=TRUE),'D Besondere Leistung'!C85&amp;" "&amp;'D Besondere Leistung'!F85&amp;" "&amp;'D Besondere Leistung'!F86,"")</f>
        <v/>
      </c>
      <c r="C220" s="647" t="str">
        <f>IF(AND(OR(Projektgrundlagen!$I$24,Projektgrundlagen!$I$25),'D Besondere Leistung'!M85=TRUE),'D Besondere Leistung'!H85,"")</f>
        <v/>
      </c>
      <c r="D220" s="647" t="str">
        <f>IF(AND(OR(Projektgrundlagen!$I$24,Projektgrundlagen!$I$25),'D Besondere Leistung'!M85=TRUE),'D Besondere Leistung'!I85,"")</f>
        <v/>
      </c>
      <c r="E220" s="647" t="str">
        <f>IF(AND(OR(Projektgrundlagen!$I$24,Projektgrundlagen!$I$25),'D Besondere Leistung'!M85=TRUE),'D Besondere Leistung'!J85,"")</f>
        <v/>
      </c>
      <c r="F220" s="647" t="str">
        <f>IF(AND(OR(Projektgrundlagen!$I$24,Projektgrundlagen!$I$25),'D Besondere Leistung'!M85=TRUE),'D Besondere Leistung'!K85,"")</f>
        <v/>
      </c>
      <c r="G220" s="655"/>
      <c r="H220" s="656"/>
    </row>
    <row r="221" spans="2:8" ht="14.25">
      <c r="B221" t="str">
        <f>IF(AND(OR(Projektgrundlagen!$I$24,Projektgrundlagen!$I$25),'D Besondere Leistung'!M86=TRUE),'D Besondere Leistung'!C86&amp;" "&amp;'D Besondere Leistung'!F86&amp;" "&amp;'D Besondere Leistung'!F87,"")</f>
        <v/>
      </c>
      <c r="C221" s="647" t="str">
        <f>IF(AND(OR(Projektgrundlagen!$I$24,Projektgrundlagen!$I$25),'D Besondere Leistung'!M86=TRUE),'D Besondere Leistung'!H86,"")</f>
        <v/>
      </c>
      <c r="D221" s="647" t="str">
        <f>IF(AND(OR(Projektgrundlagen!$I$24,Projektgrundlagen!$I$25),'D Besondere Leistung'!M86=TRUE),'D Besondere Leistung'!I86,"")</f>
        <v/>
      </c>
      <c r="E221" s="647" t="str">
        <f>IF(AND(OR(Projektgrundlagen!$I$24,Projektgrundlagen!$I$25),'D Besondere Leistung'!M86=TRUE),'D Besondere Leistung'!J86,"")</f>
        <v/>
      </c>
      <c r="F221" s="647" t="str">
        <f>IF(AND(OR(Projektgrundlagen!$I$24,Projektgrundlagen!$I$25),'D Besondere Leistung'!M86=TRUE),'D Besondere Leistung'!K86,"")</f>
        <v/>
      </c>
      <c r="G221" s="655"/>
      <c r="H221" s="656"/>
    </row>
    <row r="222" spans="2:8" ht="14.25">
      <c r="B222" t="str">
        <f>IF(AND(OR(Projektgrundlagen!$I$24,Projektgrundlagen!$I$25),'D Besondere Leistung'!M87=TRUE),'D Besondere Leistung'!C87&amp;" "&amp;'D Besondere Leistung'!F87&amp;" "&amp;'D Besondere Leistung'!F88,"")</f>
        <v/>
      </c>
      <c r="C222" s="647" t="str">
        <f>IF(AND(OR(Projektgrundlagen!$I$24,Projektgrundlagen!$I$25),'D Besondere Leistung'!M87=TRUE),'D Besondere Leistung'!H87,"")</f>
        <v/>
      </c>
      <c r="D222" s="647" t="str">
        <f>IF(AND(OR(Projektgrundlagen!$I$24,Projektgrundlagen!$I$25),'D Besondere Leistung'!M87=TRUE),'D Besondere Leistung'!I87,"")</f>
        <v/>
      </c>
      <c r="E222" s="647" t="str">
        <f>IF(AND(OR(Projektgrundlagen!$I$24,Projektgrundlagen!$I$25),'D Besondere Leistung'!M87=TRUE),'D Besondere Leistung'!J87,"")</f>
        <v/>
      </c>
      <c r="F222" s="647" t="str">
        <f>IF(AND(OR(Projektgrundlagen!$I$24,Projektgrundlagen!$I$25),'D Besondere Leistung'!M87=TRUE),'D Besondere Leistung'!K87,"")</f>
        <v/>
      </c>
      <c r="G222" s="655"/>
      <c r="H222" s="656"/>
    </row>
    <row r="223" spans="2:8" ht="14.25">
      <c r="B223" t="str">
        <f>IF(AND(OR(Projektgrundlagen!$I$24,Projektgrundlagen!$I$25),'D Besondere Leistung'!M88=TRUE),'D Besondere Leistung'!C88&amp;" "&amp;'D Besondere Leistung'!F88&amp;" "&amp;'D Besondere Leistung'!F89,"")</f>
        <v/>
      </c>
      <c r="C223" s="647" t="str">
        <f>IF(AND(OR(Projektgrundlagen!$I$24,Projektgrundlagen!$I$25),'D Besondere Leistung'!M88=TRUE),'D Besondere Leistung'!H88,"")</f>
        <v/>
      </c>
      <c r="D223" s="647" t="str">
        <f>IF(AND(OR(Projektgrundlagen!$I$24,Projektgrundlagen!$I$25),'D Besondere Leistung'!M88=TRUE),'D Besondere Leistung'!I88,"")</f>
        <v/>
      </c>
      <c r="E223" s="647" t="str">
        <f>IF(AND(OR(Projektgrundlagen!$I$24,Projektgrundlagen!$I$25),'D Besondere Leistung'!M88=TRUE),'D Besondere Leistung'!J88,"")</f>
        <v/>
      </c>
      <c r="F223" s="647" t="str">
        <f>IF(AND(OR(Projektgrundlagen!$I$24,Projektgrundlagen!$I$25),'D Besondere Leistung'!M88=TRUE),'D Besondere Leistung'!K88,"")</f>
        <v/>
      </c>
      <c r="G223" s="655"/>
      <c r="H223" s="656"/>
    </row>
    <row r="224" spans="2:8" ht="14.25">
      <c r="B224" t="str">
        <f>IF(AND(OR(Projektgrundlagen!$I$24,Projektgrundlagen!$I$25),'D Besondere Leistung'!M89=TRUE),'D Besondere Leistung'!C89&amp;" "&amp;'D Besondere Leistung'!F89&amp;" "&amp;'D Besondere Leistung'!F90,"")</f>
        <v/>
      </c>
      <c r="C224" s="647" t="str">
        <f>IF(AND(OR(Projektgrundlagen!$I$24,Projektgrundlagen!$I$25),'D Besondere Leistung'!M89=TRUE),'D Besondere Leistung'!H89,"")</f>
        <v/>
      </c>
      <c r="D224" s="647" t="str">
        <f>IF(AND(OR(Projektgrundlagen!$I$24,Projektgrundlagen!$I$25),'D Besondere Leistung'!M89=TRUE),'D Besondere Leistung'!I89,"")</f>
        <v/>
      </c>
      <c r="E224" s="647" t="str">
        <f>IF(AND(OR(Projektgrundlagen!$I$24,Projektgrundlagen!$I$25),'D Besondere Leistung'!M89=TRUE),'D Besondere Leistung'!J89,"")</f>
        <v/>
      </c>
      <c r="F224" s="647" t="str">
        <f>IF(AND(OR(Projektgrundlagen!$I$24,Projektgrundlagen!$I$25),'D Besondere Leistung'!M89=TRUE),'D Besondere Leistung'!K89,"")</f>
        <v/>
      </c>
      <c r="G224" s="655"/>
      <c r="H224" s="656"/>
    </row>
    <row r="225" spans="2:8" ht="14.25">
      <c r="B225" t="str">
        <f>IF(AND(OR(Projektgrundlagen!$I$24,Projektgrundlagen!$I$25),'D Besondere Leistung'!M90=TRUE),'D Besondere Leistung'!C90&amp;" "&amp;'D Besondere Leistung'!F90&amp;" "&amp;'D Besondere Leistung'!F91,"")</f>
        <v/>
      </c>
      <c r="C225" s="647" t="str">
        <f>IF(AND(OR(Projektgrundlagen!$I$24,Projektgrundlagen!$I$25),'D Besondere Leistung'!M90=TRUE),'D Besondere Leistung'!H90,"")</f>
        <v/>
      </c>
      <c r="D225" s="647" t="str">
        <f>IF(AND(OR(Projektgrundlagen!$I$24,Projektgrundlagen!$I$25),'D Besondere Leistung'!M90=TRUE),'D Besondere Leistung'!I90,"")</f>
        <v/>
      </c>
      <c r="E225" s="647" t="str">
        <f>IF(AND(OR(Projektgrundlagen!$I$24,Projektgrundlagen!$I$25),'D Besondere Leistung'!M90=TRUE),'D Besondere Leistung'!J90,"")</f>
        <v/>
      </c>
      <c r="F225" s="647" t="str">
        <f>IF(AND(OR(Projektgrundlagen!$I$24,Projektgrundlagen!$I$25),'D Besondere Leistung'!M90=TRUE),'D Besondere Leistung'!K90,"")</f>
        <v/>
      </c>
      <c r="G225" s="655"/>
      <c r="H225" s="656"/>
    </row>
    <row r="226" spans="2:8" ht="14.25">
      <c r="B226" t="str">
        <f>IF(AND(OR(Projektgrundlagen!$I$24,Projektgrundlagen!$I$25),'D Besondere Leistung'!M91=TRUE),'D Besondere Leistung'!C91&amp;" "&amp;'D Besondere Leistung'!F91&amp;" "&amp;'D Besondere Leistung'!F92,"")</f>
        <v/>
      </c>
      <c r="C226" s="647" t="str">
        <f>IF(AND(OR(Projektgrundlagen!$I$24,Projektgrundlagen!$I$25),'D Besondere Leistung'!M91=TRUE),'D Besondere Leistung'!H91,"")</f>
        <v/>
      </c>
      <c r="D226" s="647" t="str">
        <f>IF(AND(OR(Projektgrundlagen!$I$24,Projektgrundlagen!$I$25),'D Besondere Leistung'!M91=TRUE),'D Besondere Leistung'!I91,"")</f>
        <v/>
      </c>
      <c r="E226" s="647" t="str">
        <f>IF(AND(OR(Projektgrundlagen!$I$24,Projektgrundlagen!$I$25),'D Besondere Leistung'!M91=TRUE),'D Besondere Leistung'!J91,"")</f>
        <v/>
      </c>
      <c r="F226" s="647" t="str">
        <f>IF(AND(OR(Projektgrundlagen!$I$24,Projektgrundlagen!$I$25),'D Besondere Leistung'!M91=TRUE),'D Besondere Leistung'!K91,"")</f>
        <v/>
      </c>
      <c r="G226" s="655"/>
      <c r="H226" s="656"/>
    </row>
    <row r="227" spans="2:8" ht="14.25">
      <c r="B227" t="str">
        <f>IF(AND(OR(Projektgrundlagen!$I$24,Projektgrundlagen!$I$25),'D Besondere Leistung'!M92=TRUE),'D Besondere Leistung'!C92&amp;" "&amp;'D Besondere Leistung'!F92&amp;" "&amp;'D Besondere Leistung'!F93,"")</f>
        <v/>
      </c>
      <c r="C227" s="647" t="str">
        <f>IF(AND(OR(Projektgrundlagen!$I$24,Projektgrundlagen!$I$25),'D Besondere Leistung'!M92=TRUE),'D Besondere Leistung'!H92,"")</f>
        <v/>
      </c>
      <c r="D227" s="647" t="str">
        <f>IF(AND(OR(Projektgrundlagen!$I$24,Projektgrundlagen!$I$25),'D Besondere Leistung'!M92=TRUE),'D Besondere Leistung'!I92,"")</f>
        <v/>
      </c>
      <c r="E227" s="647" t="str">
        <f>IF(AND(OR(Projektgrundlagen!$I$24,Projektgrundlagen!$I$25),'D Besondere Leistung'!M92=TRUE),'D Besondere Leistung'!J92,"")</f>
        <v/>
      </c>
      <c r="F227" s="647" t="str">
        <f>IF(AND(OR(Projektgrundlagen!$I$24,Projektgrundlagen!$I$25),'D Besondere Leistung'!M92=TRUE),'D Besondere Leistung'!K92,"")</f>
        <v/>
      </c>
      <c r="G227" s="655"/>
      <c r="H227" s="656"/>
    </row>
    <row r="228" spans="2:8" ht="14.25">
      <c r="B228" t="str">
        <f>IF(AND(OR(Projektgrundlagen!$I$24,Projektgrundlagen!$I$25),'D Besondere Leistung'!M93=TRUE),'D Besondere Leistung'!C93&amp;" "&amp;'D Besondere Leistung'!F93&amp;" "&amp;'D Besondere Leistung'!F94,"")</f>
        <v/>
      </c>
      <c r="C228" s="647" t="str">
        <f>IF(AND(OR(Projektgrundlagen!$I$24,Projektgrundlagen!$I$25),'D Besondere Leistung'!M93=TRUE),'D Besondere Leistung'!H93,"")</f>
        <v/>
      </c>
      <c r="D228" s="647" t="str">
        <f>IF(AND(OR(Projektgrundlagen!$I$24,Projektgrundlagen!$I$25),'D Besondere Leistung'!M93=TRUE),'D Besondere Leistung'!I93,"")</f>
        <v/>
      </c>
      <c r="E228" s="647" t="str">
        <f>IF(AND(OR(Projektgrundlagen!$I$24,Projektgrundlagen!$I$25),'D Besondere Leistung'!M93=TRUE),'D Besondere Leistung'!J93,"")</f>
        <v/>
      </c>
      <c r="F228" s="647" t="str">
        <f>IF(AND(OR(Projektgrundlagen!$I$24,Projektgrundlagen!$I$25),'D Besondere Leistung'!M93=TRUE),'D Besondere Leistung'!K93,"")</f>
        <v/>
      </c>
      <c r="G228" s="655"/>
      <c r="H228" s="656"/>
    </row>
    <row r="229" spans="2:8" ht="14.25">
      <c r="B229" t="str">
        <f>IF(AND(OR(Projektgrundlagen!$I$24,Projektgrundlagen!$I$25),'D Besondere Leistung'!M94=TRUE),'D Besondere Leistung'!C94&amp;" "&amp;'D Besondere Leistung'!F94&amp;" "&amp;'D Besondere Leistung'!F95,"")</f>
        <v/>
      </c>
      <c r="C229" s="647" t="str">
        <f>IF(AND(OR(Projektgrundlagen!$I$24,Projektgrundlagen!$I$25),'D Besondere Leistung'!M94=TRUE),'D Besondere Leistung'!H94,"")</f>
        <v/>
      </c>
      <c r="D229" s="647" t="str">
        <f>IF(AND(OR(Projektgrundlagen!$I$24,Projektgrundlagen!$I$25),'D Besondere Leistung'!M94=TRUE),'D Besondere Leistung'!I94,"")</f>
        <v/>
      </c>
      <c r="E229" s="647" t="str">
        <f>IF(AND(OR(Projektgrundlagen!$I$24,Projektgrundlagen!$I$25),'D Besondere Leistung'!M94=TRUE),'D Besondere Leistung'!J94,"")</f>
        <v/>
      </c>
      <c r="F229" s="647" t="str">
        <f>IF(AND(OR(Projektgrundlagen!$I$24,Projektgrundlagen!$I$25),'D Besondere Leistung'!M94=TRUE),'D Besondere Leistung'!K94,"")</f>
        <v/>
      </c>
      <c r="G229" s="655"/>
      <c r="H229" s="656"/>
    </row>
    <row r="230" spans="2:8" ht="14.25">
      <c r="B230" t="str">
        <f>IF(AND(OR(Projektgrundlagen!$I$24,Projektgrundlagen!$I$25),'D Besondere Leistung'!M95=TRUE),'D Besondere Leistung'!C95&amp;" "&amp;'D Besondere Leistung'!F95&amp;" "&amp;'D Besondere Leistung'!F96,"")</f>
        <v/>
      </c>
      <c r="C230" s="647" t="str">
        <f>IF(AND(OR(Projektgrundlagen!$I$24,Projektgrundlagen!$I$25),'D Besondere Leistung'!M95=TRUE),'D Besondere Leistung'!H95,"")</f>
        <v/>
      </c>
      <c r="D230" s="647" t="str">
        <f>IF(AND(OR(Projektgrundlagen!$I$24,Projektgrundlagen!$I$25),'D Besondere Leistung'!M95=TRUE),'D Besondere Leistung'!I95,"")</f>
        <v/>
      </c>
      <c r="E230" s="647" t="str">
        <f>IF(AND(OR(Projektgrundlagen!$I$24,Projektgrundlagen!$I$25),'D Besondere Leistung'!M95=TRUE),'D Besondere Leistung'!J95,"")</f>
        <v/>
      </c>
      <c r="F230" s="647" t="str">
        <f>IF(AND(OR(Projektgrundlagen!$I$24,Projektgrundlagen!$I$25),'D Besondere Leistung'!M95=TRUE),'D Besondere Leistung'!K95,"")</f>
        <v/>
      </c>
      <c r="G230" s="655"/>
      <c r="H230" s="656"/>
    </row>
    <row r="231" spans="2:8" ht="14.25">
      <c r="B231" t="str">
        <f>IF(AND(OR(Projektgrundlagen!$I$24,Projektgrundlagen!$I$25),'D Besondere Leistung'!M96=TRUE),'D Besondere Leistung'!C96&amp;" "&amp;'D Besondere Leistung'!F96&amp;" "&amp;'D Besondere Leistung'!F97,"")</f>
        <v/>
      </c>
      <c r="C231" s="647" t="str">
        <f>IF(AND(OR(Projektgrundlagen!$I$24,Projektgrundlagen!$I$25),'D Besondere Leistung'!M96=TRUE),'D Besondere Leistung'!H96,"")</f>
        <v/>
      </c>
      <c r="D231" s="647" t="str">
        <f>IF(AND(OR(Projektgrundlagen!$I$24,Projektgrundlagen!$I$25),'D Besondere Leistung'!M96=TRUE),'D Besondere Leistung'!I96,"")</f>
        <v/>
      </c>
      <c r="E231" s="647" t="str">
        <f>IF(AND(OR(Projektgrundlagen!$I$24,Projektgrundlagen!$I$25),'D Besondere Leistung'!M96=TRUE),'D Besondere Leistung'!J96,"")</f>
        <v/>
      </c>
      <c r="F231" s="647" t="str">
        <f>IF(AND(OR(Projektgrundlagen!$I$24,Projektgrundlagen!$I$25),'D Besondere Leistung'!M96=TRUE),'D Besondere Leistung'!K96,"")</f>
        <v/>
      </c>
      <c r="G231" s="655"/>
      <c r="H231" s="656"/>
    </row>
    <row r="232" spans="2:8" ht="14.25">
      <c r="B232" t="str">
        <f>IF(AND(OR(Projektgrundlagen!$I$24,Projektgrundlagen!$I$25),'D Besondere Leistung'!M97=TRUE),'D Besondere Leistung'!C97&amp;" "&amp;'D Besondere Leistung'!F97&amp;" "&amp;'D Besondere Leistung'!F98,"")</f>
        <v/>
      </c>
      <c r="C232" s="647" t="str">
        <f>IF(AND(OR(Projektgrundlagen!$I$24,Projektgrundlagen!$I$25),'D Besondere Leistung'!M97=TRUE),'D Besondere Leistung'!H97,"")</f>
        <v/>
      </c>
      <c r="D232" s="647" t="str">
        <f>IF(AND(OR(Projektgrundlagen!$I$24,Projektgrundlagen!$I$25),'D Besondere Leistung'!M97=TRUE),'D Besondere Leistung'!I97,"")</f>
        <v/>
      </c>
      <c r="E232" s="647" t="str">
        <f>IF(AND(OR(Projektgrundlagen!$I$24,Projektgrundlagen!$I$25),'D Besondere Leistung'!M97=TRUE),'D Besondere Leistung'!J97,"")</f>
        <v/>
      </c>
      <c r="F232" s="647" t="str">
        <f>IF(AND(OR(Projektgrundlagen!$I$24,Projektgrundlagen!$I$25),'D Besondere Leistung'!M97=TRUE),'D Besondere Leistung'!K97,"")</f>
        <v/>
      </c>
      <c r="G232" s="655"/>
      <c r="H232" s="656"/>
    </row>
    <row r="233" spans="2:8" ht="14.25">
      <c r="B233" t="str">
        <f>IF(AND(OR(Projektgrundlagen!$I$24,Projektgrundlagen!$I$25),'D Besondere Leistung'!M98=TRUE),'D Besondere Leistung'!C98&amp;" "&amp;'D Besondere Leistung'!F98&amp;" "&amp;'D Besondere Leistung'!F99,"")</f>
        <v/>
      </c>
      <c r="C233" s="647" t="str">
        <f>IF(AND(OR(Projektgrundlagen!$I$24,Projektgrundlagen!$I$25),'D Besondere Leistung'!M98=TRUE),'D Besondere Leistung'!H98,"")</f>
        <v/>
      </c>
      <c r="D233" s="647" t="str">
        <f>IF(AND(OR(Projektgrundlagen!$I$24,Projektgrundlagen!$I$25),'D Besondere Leistung'!M98=TRUE),'D Besondere Leistung'!I98,"")</f>
        <v/>
      </c>
      <c r="E233" s="647" t="str">
        <f>IF(AND(OR(Projektgrundlagen!$I$24,Projektgrundlagen!$I$25),'D Besondere Leistung'!M98=TRUE),'D Besondere Leistung'!J98,"")</f>
        <v/>
      </c>
      <c r="F233" s="647" t="str">
        <f>IF(AND(OR(Projektgrundlagen!$I$24,Projektgrundlagen!$I$25),'D Besondere Leistung'!M98=TRUE),'D Besondere Leistung'!K98,"")</f>
        <v/>
      </c>
      <c r="G233" s="655"/>
      <c r="H233" s="656"/>
    </row>
    <row r="234" spans="2:8" ht="14.25">
      <c r="B234" t="str">
        <f>IF(AND(OR(Projektgrundlagen!$I$24,Projektgrundlagen!$I$25),'D Besondere Leistung'!M99=TRUE),'D Besondere Leistung'!C99&amp;" "&amp;'D Besondere Leistung'!F99&amp;" "&amp;'D Besondere Leistung'!F100,"")</f>
        <v/>
      </c>
      <c r="C234" s="647" t="str">
        <f>IF(AND(OR(Projektgrundlagen!$I$24,Projektgrundlagen!$I$25),'D Besondere Leistung'!M99=TRUE),'D Besondere Leistung'!H99,"")</f>
        <v/>
      </c>
      <c r="D234" s="647" t="str">
        <f>IF(AND(OR(Projektgrundlagen!$I$24,Projektgrundlagen!$I$25),'D Besondere Leistung'!M99=TRUE),'D Besondere Leistung'!I99,"")</f>
        <v/>
      </c>
      <c r="E234" s="647" t="str">
        <f>IF(AND(OR(Projektgrundlagen!$I$24,Projektgrundlagen!$I$25),'D Besondere Leistung'!M99=TRUE),'D Besondere Leistung'!J99,"")</f>
        <v/>
      </c>
      <c r="F234" s="647" t="str">
        <f>IF(AND(OR(Projektgrundlagen!$I$24,Projektgrundlagen!$I$25),'D Besondere Leistung'!M99=TRUE),'D Besondere Leistung'!K99,"")</f>
        <v/>
      </c>
      <c r="G234" s="655"/>
      <c r="H234" s="656"/>
    </row>
    <row r="235" spans="2:8" ht="14.25">
      <c r="B235" t="str">
        <f>IF(AND(OR(Projektgrundlagen!$I$24,Projektgrundlagen!$I$25),'D Besondere Leistung'!M100=TRUE),'D Besondere Leistung'!C100&amp;" "&amp;'D Besondere Leistung'!F100&amp;" "&amp;'D Besondere Leistung'!F101,"")</f>
        <v/>
      </c>
      <c r="C235" s="647" t="str">
        <f>IF(AND(OR(Projektgrundlagen!$I$24,Projektgrundlagen!$I$25),'D Besondere Leistung'!M100=TRUE),'D Besondere Leistung'!H100,"")</f>
        <v/>
      </c>
      <c r="D235" s="647" t="str">
        <f>IF(AND(OR(Projektgrundlagen!$I$24,Projektgrundlagen!$I$25),'D Besondere Leistung'!M100=TRUE),'D Besondere Leistung'!I100,"")</f>
        <v/>
      </c>
      <c r="E235" s="647" t="str">
        <f>IF(AND(OR(Projektgrundlagen!$I$24,Projektgrundlagen!$I$25),'D Besondere Leistung'!M100=TRUE),'D Besondere Leistung'!J100,"")</f>
        <v/>
      </c>
      <c r="F235" s="647" t="str">
        <f>IF(AND(OR(Projektgrundlagen!$I$24,Projektgrundlagen!$I$25),'D Besondere Leistung'!M100=TRUE),'D Besondere Leistung'!K100,"")</f>
        <v/>
      </c>
      <c r="G235" s="655"/>
      <c r="H235" s="656"/>
    </row>
    <row r="236" spans="2:8" ht="14.25">
      <c r="B236" t="str">
        <f>IF(AND(OR(Projektgrundlagen!$I$24,Projektgrundlagen!$I$25),'D Besondere Leistung'!M101=TRUE),'D Besondere Leistung'!C101&amp;" "&amp;'D Besondere Leistung'!F101&amp;" "&amp;'D Besondere Leistung'!F102,"")</f>
        <v/>
      </c>
      <c r="C236" s="647" t="str">
        <f>IF(AND(OR(Projektgrundlagen!$I$24,Projektgrundlagen!$I$25),'D Besondere Leistung'!M101=TRUE),'D Besondere Leistung'!H101,"")</f>
        <v/>
      </c>
      <c r="D236" s="647" t="str">
        <f>IF(AND(OR(Projektgrundlagen!$I$24,Projektgrundlagen!$I$25),'D Besondere Leistung'!M101=TRUE),'D Besondere Leistung'!I101,"")</f>
        <v/>
      </c>
      <c r="E236" s="647" t="str">
        <f>IF(AND(OR(Projektgrundlagen!$I$24,Projektgrundlagen!$I$25),'D Besondere Leistung'!M101=TRUE),'D Besondere Leistung'!J101,"")</f>
        <v/>
      </c>
      <c r="F236" s="647" t="str">
        <f>IF(AND(OR(Projektgrundlagen!$I$24,Projektgrundlagen!$I$25),'D Besondere Leistung'!M101=TRUE),'D Besondere Leistung'!K101,"")</f>
        <v/>
      </c>
      <c r="G236" s="655"/>
      <c r="H236" s="656"/>
    </row>
    <row r="237" spans="2:8" ht="14.25">
      <c r="B237" t="str">
        <f>IF(AND(OR(Projektgrundlagen!$I$24,Projektgrundlagen!$I$25),'D Besondere Leistung'!M102=TRUE),'D Besondere Leistung'!C102&amp;" "&amp;'D Besondere Leistung'!F102&amp;" "&amp;'D Besondere Leistung'!F103,"")</f>
        <v/>
      </c>
      <c r="C237" s="647" t="str">
        <f>IF(AND(OR(Projektgrundlagen!$I$24,Projektgrundlagen!$I$25),'D Besondere Leistung'!M102=TRUE),'D Besondere Leistung'!H102,"")</f>
        <v/>
      </c>
      <c r="D237" s="647" t="str">
        <f>IF(AND(OR(Projektgrundlagen!$I$24,Projektgrundlagen!$I$25),'D Besondere Leistung'!M102=TRUE),'D Besondere Leistung'!I102,"")</f>
        <v/>
      </c>
      <c r="E237" s="647" t="str">
        <f>IF(AND(OR(Projektgrundlagen!$I$24,Projektgrundlagen!$I$25),'D Besondere Leistung'!M102=TRUE),'D Besondere Leistung'!J102,"")</f>
        <v/>
      </c>
      <c r="F237" s="647" t="str">
        <f>IF(AND(OR(Projektgrundlagen!$I$24,Projektgrundlagen!$I$25),'D Besondere Leistung'!M102=TRUE),'D Besondere Leistung'!K102,"")</f>
        <v/>
      </c>
      <c r="G237" s="655"/>
      <c r="H237" s="656"/>
    </row>
    <row r="238" spans="2:8" ht="14.25">
      <c r="B238" t="str">
        <f>IF(AND(OR(Projektgrundlagen!$I$24,Projektgrundlagen!$I$25),'D Besondere Leistung'!M103=TRUE),'D Besondere Leistung'!C103&amp;" "&amp;'D Besondere Leistung'!F103&amp;" "&amp;'D Besondere Leistung'!F104,"")</f>
        <v/>
      </c>
      <c r="C238" s="647" t="str">
        <f>IF(AND(OR(Projektgrundlagen!$I$24,Projektgrundlagen!$I$25),'D Besondere Leistung'!M103=TRUE),'D Besondere Leistung'!H103,"")</f>
        <v/>
      </c>
      <c r="D238" s="647" t="str">
        <f>IF(AND(OR(Projektgrundlagen!$I$24,Projektgrundlagen!$I$25),'D Besondere Leistung'!M103=TRUE),'D Besondere Leistung'!I103,"")</f>
        <v/>
      </c>
      <c r="E238" s="647" t="str">
        <f>IF(AND(OR(Projektgrundlagen!$I$24,Projektgrundlagen!$I$25),'D Besondere Leistung'!M103=TRUE),'D Besondere Leistung'!J103,"")</f>
        <v/>
      </c>
      <c r="F238" s="647" t="str">
        <f>IF(AND(OR(Projektgrundlagen!$I$24,Projektgrundlagen!$I$25),'D Besondere Leistung'!M103=TRUE),'D Besondere Leistung'!K103,"")</f>
        <v/>
      </c>
      <c r="G238" s="655"/>
      <c r="H238" s="656"/>
    </row>
    <row r="239" spans="2:8" ht="14.25">
      <c r="B239" t="str">
        <f>IF(AND(OR(Projektgrundlagen!$I$24,Projektgrundlagen!$I$25),'D Besondere Leistung'!M104=TRUE),'D Besondere Leistung'!C104&amp;" "&amp;'D Besondere Leistung'!F104&amp;" "&amp;'D Besondere Leistung'!F105,"")</f>
        <v/>
      </c>
      <c r="C239" s="647" t="str">
        <f>IF(AND(OR(Projektgrundlagen!$I$24,Projektgrundlagen!$I$25),'D Besondere Leistung'!M104=TRUE),'D Besondere Leistung'!H104,"")</f>
        <v/>
      </c>
      <c r="D239" s="647" t="str">
        <f>IF(AND(OR(Projektgrundlagen!$I$24,Projektgrundlagen!$I$25),'D Besondere Leistung'!M104=TRUE),'D Besondere Leistung'!I104,"")</f>
        <v/>
      </c>
      <c r="E239" s="647" t="str">
        <f>IF(AND(OR(Projektgrundlagen!$I$24,Projektgrundlagen!$I$25),'D Besondere Leistung'!M104=TRUE),'D Besondere Leistung'!J104,"")</f>
        <v/>
      </c>
      <c r="F239" s="647" t="str">
        <f>IF(AND(OR(Projektgrundlagen!$I$24,Projektgrundlagen!$I$25),'D Besondere Leistung'!M104=TRUE),'D Besondere Leistung'!K104,"")</f>
        <v/>
      </c>
      <c r="G239" s="655"/>
      <c r="H239" s="656"/>
    </row>
    <row r="240" spans="2:8" ht="14.25">
      <c r="B240" t="str">
        <f>IF(AND(OR(Projektgrundlagen!$I$24,Projektgrundlagen!$I$25),'D Besondere Leistung'!M105=TRUE),'D Besondere Leistung'!C105&amp;" "&amp;'D Besondere Leistung'!F105&amp;" "&amp;'D Besondere Leistung'!F106,"")</f>
        <v/>
      </c>
      <c r="C240" s="647" t="str">
        <f>IF(AND(OR(Projektgrundlagen!$I$24,Projektgrundlagen!$I$25),'D Besondere Leistung'!M105=TRUE),'D Besondere Leistung'!H105,"")</f>
        <v/>
      </c>
      <c r="D240" s="647" t="str">
        <f>IF(AND(OR(Projektgrundlagen!$I$24,Projektgrundlagen!$I$25),'D Besondere Leistung'!M105=TRUE),'D Besondere Leistung'!I105,"")</f>
        <v/>
      </c>
      <c r="E240" s="647" t="str">
        <f>IF(AND(OR(Projektgrundlagen!$I$24,Projektgrundlagen!$I$25),'D Besondere Leistung'!M105=TRUE),'D Besondere Leistung'!J105,"")</f>
        <v/>
      </c>
      <c r="F240" s="647" t="str">
        <f>IF(AND(OR(Projektgrundlagen!$I$24,Projektgrundlagen!$I$25),'D Besondere Leistung'!M105=TRUE),'D Besondere Leistung'!K105,"")</f>
        <v/>
      </c>
      <c r="G240" s="655"/>
      <c r="H240" s="656"/>
    </row>
    <row r="241" spans="2:8" ht="14.25">
      <c r="B241" t="str">
        <f>IF(AND(OR(Projektgrundlagen!$I$24,Projektgrundlagen!$I$25),'D Besondere Leistung'!M106=TRUE),'D Besondere Leistung'!C106&amp;" "&amp;'D Besondere Leistung'!F106&amp;" "&amp;'D Besondere Leistung'!F107,"")</f>
        <v/>
      </c>
      <c r="C241" s="647" t="str">
        <f>IF(AND(OR(Projektgrundlagen!$I$24,Projektgrundlagen!$I$25),'D Besondere Leistung'!M106=TRUE),'D Besondere Leistung'!H106,"")</f>
        <v/>
      </c>
      <c r="D241" s="647" t="str">
        <f>IF(AND(OR(Projektgrundlagen!$I$24,Projektgrundlagen!$I$25),'D Besondere Leistung'!M106=TRUE),'D Besondere Leistung'!I106,"")</f>
        <v/>
      </c>
      <c r="E241" s="647" t="str">
        <f>IF(AND(OR(Projektgrundlagen!$I$24,Projektgrundlagen!$I$25),'D Besondere Leistung'!M106=TRUE),'D Besondere Leistung'!J106,"")</f>
        <v/>
      </c>
      <c r="F241" s="647" t="str">
        <f>IF(AND(OR(Projektgrundlagen!$I$24,Projektgrundlagen!$I$25),'D Besondere Leistung'!M106=TRUE),'D Besondere Leistung'!K106,"")</f>
        <v/>
      </c>
      <c r="G241" s="655"/>
      <c r="H241" s="656"/>
    </row>
    <row r="242" spans="2:8" ht="14.25">
      <c r="B242" t="str">
        <f>IF(AND(OR(Projektgrundlagen!$I$24,Projektgrundlagen!$I$25),'D Besondere Leistung'!M107=TRUE),'D Besondere Leistung'!C107&amp;" "&amp;'D Besondere Leistung'!F107&amp;" "&amp;'D Besondere Leistung'!F108,"")</f>
        <v/>
      </c>
      <c r="C242" s="647" t="str">
        <f>IF(AND(OR(Projektgrundlagen!$I$24,Projektgrundlagen!$I$25),'D Besondere Leistung'!M107=TRUE),'D Besondere Leistung'!H107,"")</f>
        <v/>
      </c>
      <c r="D242" s="647" t="str">
        <f>IF(AND(OR(Projektgrundlagen!$I$24,Projektgrundlagen!$I$25),'D Besondere Leistung'!M107=TRUE),'D Besondere Leistung'!I107,"")</f>
        <v/>
      </c>
      <c r="E242" s="647" t="str">
        <f>IF(AND(OR(Projektgrundlagen!$I$24,Projektgrundlagen!$I$25),'D Besondere Leistung'!M107=TRUE),'D Besondere Leistung'!J107,"")</f>
        <v/>
      </c>
      <c r="F242" s="647" t="str">
        <f>IF(AND(OR(Projektgrundlagen!$I$24,Projektgrundlagen!$I$25),'D Besondere Leistung'!M107=TRUE),'D Besondere Leistung'!K107,"")</f>
        <v/>
      </c>
      <c r="G242" s="655"/>
      <c r="H242" s="656"/>
    </row>
    <row r="243" spans="2:8" ht="14.25">
      <c r="B243" t="str">
        <f>IF(AND(OR(Projektgrundlagen!$I$24,Projektgrundlagen!$I$25),'D Besondere Leistung'!M108=TRUE),'D Besondere Leistung'!C108&amp;" "&amp;'D Besondere Leistung'!F108&amp;" "&amp;'D Besondere Leistung'!F109,"")</f>
        <v/>
      </c>
      <c r="C243" s="647" t="str">
        <f>IF(AND(OR(Projektgrundlagen!$I$24,Projektgrundlagen!$I$25),'D Besondere Leistung'!M108=TRUE),'D Besondere Leistung'!H108,"")</f>
        <v/>
      </c>
      <c r="D243" s="647" t="str">
        <f>IF(AND(OR(Projektgrundlagen!$I$24,Projektgrundlagen!$I$25),'D Besondere Leistung'!M108=TRUE),'D Besondere Leistung'!I108,"")</f>
        <v/>
      </c>
      <c r="E243" s="647" t="str">
        <f>IF(AND(OR(Projektgrundlagen!$I$24,Projektgrundlagen!$I$25),'D Besondere Leistung'!M108=TRUE),'D Besondere Leistung'!J108,"")</f>
        <v/>
      </c>
      <c r="F243" s="647" t="str">
        <f>IF(AND(OR(Projektgrundlagen!$I$24,Projektgrundlagen!$I$25),'D Besondere Leistung'!M108=TRUE),'D Besondere Leistung'!K108,"")</f>
        <v/>
      </c>
      <c r="G243" s="655"/>
      <c r="H243" s="656"/>
    </row>
    <row r="244" spans="2:8" ht="14.25">
      <c r="B244" t="str">
        <f>IF(AND(OR(Projektgrundlagen!$I$24,Projektgrundlagen!$I$25),'D Besondere Leistung'!M109=TRUE),'D Besondere Leistung'!C109&amp;" "&amp;'D Besondere Leistung'!F109&amp;" "&amp;'D Besondere Leistung'!F110,"")</f>
        <v/>
      </c>
      <c r="C244" s="647" t="str">
        <f>IF(AND(OR(Projektgrundlagen!$I$24,Projektgrundlagen!$I$25),'D Besondere Leistung'!M109=TRUE),'D Besondere Leistung'!H109,"")</f>
        <v/>
      </c>
      <c r="D244" s="647" t="str">
        <f>IF(AND(OR(Projektgrundlagen!$I$24,Projektgrundlagen!$I$25),'D Besondere Leistung'!M109=TRUE),'D Besondere Leistung'!I109,"")</f>
        <v/>
      </c>
      <c r="E244" s="647" t="str">
        <f>IF(AND(OR(Projektgrundlagen!$I$24,Projektgrundlagen!$I$25),'D Besondere Leistung'!M109=TRUE),'D Besondere Leistung'!J109,"")</f>
        <v/>
      </c>
      <c r="F244" s="647" t="str">
        <f>IF(AND(OR(Projektgrundlagen!$I$24,Projektgrundlagen!$I$25),'D Besondere Leistung'!M109=TRUE),'D Besondere Leistung'!K109,"")</f>
        <v/>
      </c>
      <c r="G244" s="655"/>
      <c r="H244" s="656"/>
    </row>
    <row r="245" spans="2:8" ht="14.25">
      <c r="B245" t="str">
        <f>IF(AND(OR(Projektgrundlagen!$I$24,Projektgrundlagen!$I$25),'D Besondere Leistung'!M110=TRUE),'D Besondere Leistung'!C110&amp;" "&amp;'D Besondere Leistung'!F110&amp;" "&amp;'D Besondere Leistung'!F111,"")</f>
        <v/>
      </c>
      <c r="C245" s="647" t="str">
        <f>IF(AND(OR(Projektgrundlagen!$I$24,Projektgrundlagen!$I$25),'D Besondere Leistung'!M110=TRUE),'D Besondere Leistung'!H110,"")</f>
        <v/>
      </c>
      <c r="D245" s="647" t="str">
        <f>IF(AND(OR(Projektgrundlagen!$I$24,Projektgrundlagen!$I$25),'D Besondere Leistung'!M110=TRUE),'D Besondere Leistung'!I110,"")</f>
        <v/>
      </c>
      <c r="E245" s="647" t="str">
        <f>IF(AND(OR(Projektgrundlagen!$I$24,Projektgrundlagen!$I$25),'D Besondere Leistung'!M110=TRUE),'D Besondere Leistung'!J110,"")</f>
        <v/>
      </c>
      <c r="F245" s="647" t="str">
        <f>IF(AND(OR(Projektgrundlagen!$I$24,Projektgrundlagen!$I$25),'D Besondere Leistung'!M110=TRUE),'D Besondere Leistung'!K110,"")</f>
        <v/>
      </c>
      <c r="G245" s="655"/>
      <c r="H245" s="656"/>
    </row>
    <row r="246" spans="2:8" ht="14.25">
      <c r="B246" t="str">
        <f>IF(AND(OR(Projektgrundlagen!$I$24,Projektgrundlagen!$I$25),'D Besondere Leistung'!M111=TRUE),'D Besondere Leistung'!C111&amp;" "&amp;'D Besondere Leistung'!F111&amp;" "&amp;'D Besondere Leistung'!F112,"")</f>
        <v/>
      </c>
      <c r="C246" s="647" t="str">
        <f>IF(AND(OR(Projektgrundlagen!$I$24,Projektgrundlagen!$I$25),'D Besondere Leistung'!M111=TRUE),'D Besondere Leistung'!H111,"")</f>
        <v/>
      </c>
      <c r="D246" s="647" t="str">
        <f>IF(AND(OR(Projektgrundlagen!$I$24,Projektgrundlagen!$I$25),'D Besondere Leistung'!M111=TRUE),'D Besondere Leistung'!I111,"")</f>
        <v/>
      </c>
      <c r="E246" s="647" t="str">
        <f>IF(AND(OR(Projektgrundlagen!$I$24,Projektgrundlagen!$I$25),'D Besondere Leistung'!M111=TRUE),'D Besondere Leistung'!J111,"")</f>
        <v/>
      </c>
      <c r="F246" s="647" t="str">
        <f>IF(AND(OR(Projektgrundlagen!$I$24,Projektgrundlagen!$I$25),'D Besondere Leistung'!M111=TRUE),'D Besondere Leistung'!K111,"")</f>
        <v/>
      </c>
      <c r="G246" s="655"/>
      <c r="H246" s="656"/>
    </row>
    <row r="247" spans="2:8" ht="14.25">
      <c r="B247" t="str">
        <f>IF(AND(OR(Projektgrundlagen!$I$24,Projektgrundlagen!$I$25),'D Besondere Leistung'!M112=TRUE),'D Besondere Leistung'!C112&amp;" "&amp;'D Besondere Leistung'!F112&amp;" "&amp;'D Besondere Leistung'!F113,"")</f>
        <v/>
      </c>
      <c r="C247" s="647" t="str">
        <f>IF(AND(OR(Projektgrundlagen!$I$24,Projektgrundlagen!$I$25),'D Besondere Leistung'!M112=TRUE),'D Besondere Leistung'!H112,"")</f>
        <v/>
      </c>
      <c r="D247" s="647" t="str">
        <f>IF(AND(OR(Projektgrundlagen!$I$24,Projektgrundlagen!$I$25),'D Besondere Leistung'!M112=TRUE),'D Besondere Leistung'!I112,"")</f>
        <v/>
      </c>
      <c r="E247" s="647" t="str">
        <f>IF(AND(OR(Projektgrundlagen!$I$24,Projektgrundlagen!$I$25),'D Besondere Leistung'!M112=TRUE),'D Besondere Leistung'!J112,"")</f>
        <v/>
      </c>
      <c r="F247" s="647" t="str">
        <f>IF(AND(OR(Projektgrundlagen!$I$24,Projektgrundlagen!$I$25),'D Besondere Leistung'!M112=TRUE),'D Besondere Leistung'!K112,"")</f>
        <v/>
      </c>
      <c r="G247" s="655"/>
      <c r="H247" s="656"/>
    </row>
    <row r="248" spans="2:8" ht="14.25">
      <c r="B248" t="str">
        <f>IF(AND(OR(Projektgrundlagen!$I$24,Projektgrundlagen!$I$25),'D Besondere Leistung'!M113=TRUE),'D Besondere Leistung'!C113&amp;" "&amp;'D Besondere Leistung'!F113&amp;" "&amp;'D Besondere Leistung'!F114,"")</f>
        <v/>
      </c>
      <c r="C248" s="647" t="str">
        <f>IF(AND(OR(Projektgrundlagen!$I$24,Projektgrundlagen!$I$25),'D Besondere Leistung'!M113=TRUE),'D Besondere Leistung'!H113,"")</f>
        <v/>
      </c>
      <c r="D248" s="647" t="str">
        <f>IF(AND(OR(Projektgrundlagen!$I$24,Projektgrundlagen!$I$25),'D Besondere Leistung'!M113=TRUE),'D Besondere Leistung'!I113,"")</f>
        <v/>
      </c>
      <c r="E248" s="647" t="str">
        <f>IF(AND(OR(Projektgrundlagen!$I$24,Projektgrundlagen!$I$25),'D Besondere Leistung'!M113=TRUE),'D Besondere Leistung'!J113,"")</f>
        <v/>
      </c>
      <c r="F248" s="647" t="str">
        <f>IF(AND(OR(Projektgrundlagen!$I$24,Projektgrundlagen!$I$25),'D Besondere Leistung'!M113=TRUE),'D Besondere Leistung'!K113,"")</f>
        <v/>
      </c>
      <c r="G248" s="655"/>
      <c r="H248" s="656"/>
    </row>
    <row r="249" spans="2:8" ht="14.25">
      <c r="B249" t="str">
        <f>IF(AND(OR(Projektgrundlagen!$I$24,Projektgrundlagen!$I$25),'D Besondere Leistung'!M114=TRUE),'D Besondere Leistung'!C114&amp;" "&amp;'D Besondere Leistung'!F114&amp;" "&amp;'D Besondere Leistung'!F115,"")</f>
        <v/>
      </c>
      <c r="C249" s="647" t="str">
        <f>IF(AND(OR(Projektgrundlagen!$I$24,Projektgrundlagen!$I$25),'D Besondere Leistung'!M114=TRUE),'D Besondere Leistung'!H114,"")</f>
        <v/>
      </c>
      <c r="D249" s="647" t="str">
        <f>IF(AND(OR(Projektgrundlagen!$I$24,Projektgrundlagen!$I$25),'D Besondere Leistung'!M114=TRUE),'D Besondere Leistung'!I114,"")</f>
        <v/>
      </c>
      <c r="E249" s="647" t="str">
        <f>IF(AND(OR(Projektgrundlagen!$I$24,Projektgrundlagen!$I$25),'D Besondere Leistung'!M114=TRUE),'D Besondere Leistung'!J114,"")</f>
        <v/>
      </c>
      <c r="F249" s="647" t="str">
        <f>IF(AND(OR(Projektgrundlagen!$I$24,Projektgrundlagen!$I$25),'D Besondere Leistung'!M114=TRUE),'D Besondere Leistung'!K114,"")</f>
        <v/>
      </c>
      <c r="G249" s="655"/>
      <c r="H249" s="656"/>
    </row>
    <row r="250" spans="2:8" ht="14.25">
      <c r="B250" t="str">
        <f>IF(AND(OR(Projektgrundlagen!$I$24,Projektgrundlagen!$I$25),'D Besondere Leistung'!M115=TRUE),'D Besondere Leistung'!C115&amp;" "&amp;'D Besondere Leistung'!F115&amp;" "&amp;'D Besondere Leistung'!F116,"")</f>
        <v/>
      </c>
      <c r="C250" s="647" t="str">
        <f>IF(AND(OR(Projektgrundlagen!$I$24,Projektgrundlagen!$I$25),'D Besondere Leistung'!M115=TRUE),'D Besondere Leistung'!H115,"")</f>
        <v/>
      </c>
      <c r="D250" s="647" t="str">
        <f>IF(AND(OR(Projektgrundlagen!$I$24,Projektgrundlagen!$I$25),'D Besondere Leistung'!M115=TRUE),'D Besondere Leistung'!I115,"")</f>
        <v/>
      </c>
      <c r="E250" s="647" t="str">
        <f>IF(AND(OR(Projektgrundlagen!$I$24,Projektgrundlagen!$I$25),'D Besondere Leistung'!M115=TRUE),'D Besondere Leistung'!J115,"")</f>
        <v/>
      </c>
      <c r="F250" s="647" t="str">
        <f>IF(AND(OR(Projektgrundlagen!$I$24,Projektgrundlagen!$I$25),'D Besondere Leistung'!M115=TRUE),'D Besondere Leistung'!K115,"")</f>
        <v/>
      </c>
      <c r="G250" s="655"/>
      <c r="H250" s="656"/>
    </row>
    <row r="251" spans="2:8" ht="14.25">
      <c r="C251" s="647"/>
      <c r="D251" s="655"/>
      <c r="E251" s="656"/>
    </row>
    <row r="252" spans="2:8" ht="14.25">
      <c r="C252" s="647"/>
      <c r="D252" s="655"/>
      <c r="E252" s="656"/>
    </row>
    <row r="253" spans="2:8" ht="14.25">
      <c r="C253" s="647"/>
      <c r="D253" s="655"/>
      <c r="E253" s="656"/>
    </row>
    <row r="254" spans="2:8" ht="14.25">
      <c r="C254" s="647"/>
      <c r="D254" s="655"/>
      <c r="E254" s="656"/>
    </row>
    <row r="255" spans="2:8" ht="14.25">
      <c r="C255" s="647"/>
      <c r="D255" s="655"/>
      <c r="E255" s="656"/>
    </row>
    <row r="256" spans="2:8" ht="14.25">
      <c r="C256" s="647"/>
      <c r="D256" s="655"/>
    </row>
    <row r="257" spans="2:4" ht="14.25">
      <c r="C257" s="647"/>
      <c r="D257" s="655"/>
    </row>
    <row r="258" spans="2:4">
      <c r="C258" s="647"/>
    </row>
    <row r="259" spans="2:4">
      <c r="C259" s="647"/>
    </row>
    <row r="260" spans="2:4">
      <c r="C260" s="647"/>
    </row>
    <row r="261" spans="2:4">
      <c r="C261" s="647"/>
    </row>
    <row r="262" spans="2:4">
      <c r="B262" s="651"/>
      <c r="C262" s="647"/>
    </row>
    <row r="263" spans="2:4">
      <c r="B263" s="651"/>
      <c r="C263" s="647"/>
    </row>
    <row r="264" spans="2:4">
      <c r="B264" s="651"/>
      <c r="C264" s="647"/>
    </row>
    <row r="265" spans="2:4">
      <c r="B265" s="651"/>
      <c r="C265" s="647"/>
    </row>
    <row r="266" spans="2:4">
      <c r="B266" s="651"/>
      <c r="C266" s="647"/>
    </row>
    <row r="267" spans="2:4">
      <c r="B267" s="651"/>
      <c r="C267" s="647"/>
    </row>
    <row r="268" spans="2:4">
      <c r="C268" s="647"/>
    </row>
    <row r="269" spans="2:4">
      <c r="C269" s="647"/>
    </row>
    <row r="270" spans="2:4">
      <c r="C270" s="647"/>
    </row>
    <row r="271" spans="2:4">
      <c r="C271" s="647"/>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7"/>
  <sheetViews>
    <sheetView showGridLines="0" showRuler="0" zoomScaleNormal="100" zoomScaleSheetLayoutView="110" workbookViewId="0">
      <selection activeCell="C18" sqref="C18:E18"/>
    </sheetView>
  </sheetViews>
  <sheetFormatPr baseColWidth="10" defaultColWidth="0" defaultRowHeight="16.5" zeroHeight="1"/>
  <cols>
    <col min="1" max="1" width="5.7109375" style="295" customWidth="1"/>
    <col min="2" max="2" width="5.7109375" style="1" customWidth="1"/>
    <col min="3" max="3" width="3.28515625" style="1" customWidth="1"/>
    <col min="4" max="4" width="5.7109375" style="1" customWidth="1"/>
    <col min="5" max="5" width="47.85546875" style="1" customWidth="1"/>
    <col min="6" max="6" width="19.140625" style="1" customWidth="1"/>
    <col min="7" max="7" width="22.28515625" style="1" customWidth="1"/>
    <col min="8" max="8" width="2.7109375" style="1" customWidth="1"/>
    <col min="9" max="9" width="16" style="10" hidden="1" customWidth="1"/>
    <col min="10" max="16384" width="11.28515625" style="1" hidden="1"/>
  </cols>
  <sheetData>
    <row r="1" spans="1:12"/>
    <row r="2" spans="1:12" ht="16.5" customHeight="1">
      <c r="B2" s="843" t="str">
        <f>IF(Projektgrundlagen!B2="","",Projektgrundlagen!B2)</f>
        <v>Technische Ausrüstung (Telekommunikationsanlagen)</v>
      </c>
      <c r="C2" s="843"/>
      <c r="D2" s="843"/>
      <c r="E2" s="844"/>
      <c r="F2" s="259" t="str">
        <f>IF(Projektgrundlagen!F2="","",Projektgrundlagen!F2)</f>
        <v/>
      </c>
      <c r="G2" s="279" t="s">
        <v>109</v>
      </c>
      <c r="H2" s="827" t="s">
        <v>53</v>
      </c>
      <c r="I2" s="30" t="s">
        <v>34</v>
      </c>
      <c r="J2" s="131"/>
      <c r="L2" s="150" t="s">
        <v>101</v>
      </c>
    </row>
    <row r="3" spans="1:12" ht="16.5" customHeight="1">
      <c r="B3" s="813" t="s">
        <v>432</v>
      </c>
      <c r="C3" s="813"/>
      <c r="D3" s="813"/>
      <c r="E3" s="814"/>
      <c r="F3" s="269" t="str">
        <f>IF(Projektgrundlagen!F3="","",Projektgrundlagen!F3)</f>
        <v/>
      </c>
      <c r="G3" s="260" t="str">
        <f>IF(Projektgrundlagen!G3="","",Projektgrundlagen!G3)</f>
        <v/>
      </c>
      <c r="H3" s="827"/>
      <c r="I3" s="9"/>
      <c r="L3" s="1" t="str">
        <f ca="1">MID(CELL("dateiname",A2),FIND("]",CELL("dateiname",A2))+1,255)</f>
        <v>A Anrechenbare Kosten</v>
      </c>
    </row>
    <row r="4" spans="1:12" ht="7.5" customHeight="1">
      <c r="B4" s="261"/>
      <c r="C4" s="261"/>
      <c r="D4" s="261"/>
      <c r="E4" s="255"/>
      <c r="F4" s="117"/>
      <c r="G4" s="117"/>
      <c r="H4" s="827"/>
    </row>
    <row r="5" spans="1:12">
      <c r="B5" s="830" t="str">
        <f>IF(Projektgrundlagen!B5="","",Projektgrundlagen!B5)</f>
        <v>Maßnahmennr:</v>
      </c>
      <c r="C5" s="831" t="str">
        <f>IF(Projektgrundlagen!C5="","",Projektgrundlagen!C5)</f>
        <v/>
      </c>
      <c r="D5" s="831" t="str">
        <f>IF(Projektgrundlagen!D5="","",Projektgrundlagen!D5)</f>
        <v/>
      </c>
      <c r="E5" s="250" t="str">
        <f>IF(Projektgrundlagen!E5="","",Projektgrundlagen!E5)</f>
        <v>-</v>
      </c>
      <c r="F5" s="262" t="str">
        <f>IF(Projektgrundlagen!F5="","",Projektgrundlagen!F5)</f>
        <v>Vergabenr.:</v>
      </c>
      <c r="G5" s="263">
        <f>IF(Projektgrundlagen!G5="","",Projektgrundlagen!G5)</f>
        <v>2</v>
      </c>
      <c r="H5" s="827"/>
      <c r="I5" s="9"/>
    </row>
    <row r="6" spans="1:12">
      <c r="B6" s="839" t="str">
        <f>IF(Projektgrundlagen!B6="","",Projektgrundlagen!B6)</f>
        <v>Bauherr:</v>
      </c>
      <c r="C6" s="840" t="str">
        <f>IF(Projektgrundlagen!C6="","",Projektgrundlagen!C6)</f>
        <v/>
      </c>
      <c r="D6" s="840" t="str">
        <f>IF(Projektgrundlagen!D6="","",Projektgrundlagen!D6)</f>
        <v/>
      </c>
      <c r="E6" s="834" t="str">
        <f>IF(Projektgrundlagen!E6="","",Projektgrundlagen!E6)</f>
        <v>Tegernsee-Bahn Betriebsgesellschaft mbH</v>
      </c>
      <c r="F6" s="834"/>
      <c r="G6" s="835"/>
      <c r="H6" s="827"/>
    </row>
    <row r="7" spans="1:12">
      <c r="B7" s="841"/>
      <c r="C7" s="842"/>
      <c r="D7" s="842"/>
      <c r="E7" s="836" t="str">
        <f>IF(Projektgrundlagen!E7="","",Projektgrundlagen!E7)</f>
        <v>Elektrifizierung und Infrastrukturausbau der Strecke 9560 Schaftlach - Tegernsee</v>
      </c>
      <c r="F7" s="836"/>
      <c r="G7" s="837"/>
      <c r="H7" s="827"/>
    </row>
    <row r="8" spans="1:12">
      <c r="B8" s="785" t="s">
        <v>75</v>
      </c>
      <c r="C8" s="786"/>
      <c r="D8" s="786"/>
      <c r="E8" s="832" t="str">
        <f>IF(Projektgrundlagen!E8="","",Projektgrundlagen!E8)</f>
        <v/>
      </c>
      <c r="F8" s="832"/>
      <c r="G8" s="833"/>
      <c r="H8" s="827"/>
    </row>
    <row r="9" spans="1:12">
      <c r="B9" s="240"/>
      <c r="C9" s="240"/>
      <c r="D9" s="240"/>
      <c r="E9" s="257"/>
      <c r="F9" s="257"/>
      <c r="G9" s="257"/>
    </row>
    <row r="10" spans="1:12" s="20" customFormat="1" ht="26.25" customHeight="1">
      <c r="A10" s="297"/>
      <c r="B10" s="302"/>
      <c r="C10" s="838" t="s">
        <v>433</v>
      </c>
      <c r="D10" s="838"/>
      <c r="E10" s="838"/>
      <c r="F10" s="838"/>
      <c r="G10" s="303"/>
      <c r="I10" s="31"/>
    </row>
    <row r="11" spans="1:12" ht="22.5" customHeight="1">
      <c r="A11" s="597" t="str">
        <f>IF(COUNTIF($I$11:$I$12,TRUE)&lt;&gt;1,"è","")</f>
        <v/>
      </c>
      <c r="B11" s="845" t="s">
        <v>1</v>
      </c>
      <c r="C11" s="197"/>
      <c r="D11" s="828" t="s">
        <v>10</v>
      </c>
      <c r="E11" s="829"/>
      <c r="F11" s="307"/>
      <c r="G11" s="306"/>
      <c r="I11" s="73" t="b">
        <v>1</v>
      </c>
    </row>
    <row r="12" spans="1:12" ht="22.5" customHeight="1">
      <c r="A12" s="597" t="str">
        <f>IF(COUNTIF($I$11:$I$12,TRUE)&lt;&gt;1,"è","")</f>
        <v/>
      </c>
      <c r="B12" s="846"/>
      <c r="C12" s="197"/>
      <c r="D12" s="828" t="s">
        <v>0</v>
      </c>
      <c r="E12" s="829"/>
      <c r="F12" s="307"/>
      <c r="G12" s="306"/>
      <c r="I12" s="73" t="b">
        <v>0</v>
      </c>
    </row>
    <row r="13" spans="1:12" ht="7.5" customHeight="1">
      <c r="A13" s="598"/>
      <c r="B13" s="273"/>
      <c r="C13" s="270"/>
      <c r="D13" s="270"/>
      <c r="E13" s="270"/>
      <c r="F13" s="271"/>
      <c r="G13" s="272"/>
      <c r="H13" s="12"/>
    </row>
    <row r="14" spans="1:12" ht="16.5" customHeight="1">
      <c r="B14" s="681">
        <v>1</v>
      </c>
      <c r="C14" s="821" t="s">
        <v>434</v>
      </c>
      <c r="D14" s="822"/>
      <c r="E14" s="823"/>
      <c r="F14" s="684">
        <v>350000</v>
      </c>
      <c r="G14" s="815"/>
    </row>
    <row r="15" spans="1:12" ht="16.5" customHeight="1">
      <c r="B15" s="681">
        <v>2</v>
      </c>
      <c r="C15" s="821" t="s">
        <v>435</v>
      </c>
      <c r="D15" s="822"/>
      <c r="E15" s="823"/>
      <c r="F15" s="685"/>
      <c r="G15" s="816"/>
    </row>
    <row r="16" spans="1:12" ht="16.5" customHeight="1">
      <c r="B16" s="682" t="s">
        <v>99</v>
      </c>
      <c r="C16" s="818" t="s">
        <v>436</v>
      </c>
      <c r="D16" s="819"/>
      <c r="E16" s="820"/>
      <c r="F16" s="684">
        <v>0</v>
      </c>
      <c r="G16" s="816"/>
    </row>
    <row r="17" spans="1:9" ht="16.5" customHeight="1">
      <c r="B17" s="682" t="s">
        <v>100</v>
      </c>
      <c r="C17" s="818" t="s">
        <v>624</v>
      </c>
      <c r="D17" s="819"/>
      <c r="E17" s="820"/>
      <c r="F17" s="684">
        <v>0</v>
      </c>
      <c r="G17" s="816"/>
    </row>
    <row r="18" spans="1:9" ht="16.5" customHeight="1">
      <c r="B18" s="681">
        <v>3</v>
      </c>
      <c r="C18" s="821" t="s">
        <v>437</v>
      </c>
      <c r="D18" s="822"/>
      <c r="E18" s="823"/>
      <c r="F18" s="684">
        <f>F16+F17</f>
        <v>0</v>
      </c>
      <c r="G18" s="817"/>
    </row>
    <row r="19" spans="1:9" ht="27.75" customHeight="1">
      <c r="B19" s="681">
        <v>4</v>
      </c>
      <c r="C19" s="821" t="s">
        <v>438</v>
      </c>
      <c r="D19" s="822"/>
      <c r="E19" s="823"/>
      <c r="F19" s="815"/>
      <c r="G19" s="684">
        <v>0</v>
      </c>
    </row>
    <row r="20" spans="1:9" ht="16.5" customHeight="1">
      <c r="B20" s="681">
        <v>5</v>
      </c>
      <c r="C20" s="821" t="s">
        <v>439</v>
      </c>
      <c r="D20" s="822"/>
      <c r="E20" s="823"/>
      <c r="F20" s="817"/>
      <c r="G20" s="684">
        <v>0</v>
      </c>
    </row>
    <row r="21" spans="1:9" ht="17.25" thickBot="1">
      <c r="B21" s="304"/>
      <c r="C21" s="305"/>
      <c r="D21" s="305"/>
      <c r="E21" s="305"/>
      <c r="F21" s="305"/>
      <c r="G21" s="282"/>
      <c r="I21" s="118"/>
    </row>
    <row r="22" spans="1:9" s="20" customFormat="1" ht="30" customHeight="1" thickBot="1">
      <c r="A22" s="295"/>
      <c r="B22" s="611" t="s">
        <v>441</v>
      </c>
      <c r="C22" s="824" t="s">
        <v>440</v>
      </c>
      <c r="D22" s="825"/>
      <c r="E22" s="825"/>
      <c r="F22" s="826"/>
      <c r="G22" s="683">
        <f>F14-F18+G19</f>
        <v>350000</v>
      </c>
      <c r="I22" s="31" t="e">
        <f>IF(OR(G22&lt;'H §56 HOAI'!B16,G22&gt;'H §56 HOAI'!#REF!),TRUE,FALSE)</f>
        <v>#REF!</v>
      </c>
    </row>
    <row r="23" spans="1:9" ht="12.75" customHeight="1">
      <c r="B23" s="13"/>
      <c r="C23" s="13"/>
      <c r="D23" s="13"/>
      <c r="E23" s="14"/>
      <c r="G23" s="309"/>
    </row>
    <row r="24" spans="1:9" hidden="1">
      <c r="B24" s="610"/>
      <c r="C24" s="610"/>
      <c r="D24" s="610"/>
      <c r="E24" s="610"/>
      <c r="F24" s="610"/>
      <c r="G24" s="610"/>
    </row>
    <row r="25" spans="1:9" hidden="1">
      <c r="B25" s="251"/>
      <c r="C25" s="251"/>
      <c r="D25" s="251"/>
      <c r="E25" s="251"/>
      <c r="F25" s="251"/>
      <c r="G25" s="251"/>
    </row>
    <row r="26" spans="1:9"/>
    <row r="27" spans="1:9"/>
  </sheetData>
  <sheetProtection formatRows="0"/>
  <mergeCells count="24">
    <mergeCell ref="C22:F22"/>
    <mergeCell ref="H2:H8"/>
    <mergeCell ref="D11:E11"/>
    <mergeCell ref="D12:E12"/>
    <mergeCell ref="B5:D5"/>
    <mergeCell ref="B8:D8"/>
    <mergeCell ref="E8:G8"/>
    <mergeCell ref="E6:G6"/>
    <mergeCell ref="E7:G7"/>
    <mergeCell ref="C10:F10"/>
    <mergeCell ref="B6:D6"/>
    <mergeCell ref="B7:D7"/>
    <mergeCell ref="B2:E2"/>
    <mergeCell ref="B11:B12"/>
    <mergeCell ref="C15:E15"/>
    <mergeCell ref="C14:E14"/>
    <mergeCell ref="B3:E3"/>
    <mergeCell ref="G14:G18"/>
    <mergeCell ref="F19:F20"/>
    <mergeCell ref="C16:E16"/>
    <mergeCell ref="C17:E17"/>
    <mergeCell ref="C18:E18"/>
    <mergeCell ref="C19:E19"/>
    <mergeCell ref="C20:E20"/>
  </mergeCells>
  <conditionalFormatting sqref="C11">
    <cfRule type="expression" dxfId="340" priority="2435">
      <formula>IF(COUNTIF(I11:I12,TRUE)=1,0,1)</formula>
    </cfRule>
  </conditionalFormatting>
  <conditionalFormatting sqref="C12">
    <cfRule type="expression" dxfId="339" priority="2436">
      <formula>IF(COUNTIF(I11:I12,TRUE)=1,0,1)</formula>
    </cfRule>
  </conditionalFormatting>
  <conditionalFormatting sqref="F14:F19">
    <cfRule type="expression" dxfId="338" priority="7">
      <formula>IF(COUNTIF($I$11:$I$12,TRUE)&lt;&gt;1,TRUE,FALSE)</formula>
    </cfRule>
  </conditionalFormatting>
  <conditionalFormatting sqref="G14">
    <cfRule type="expression" dxfId="337" priority="1">
      <formula>IF(COUNTIF($I$11:$I$12,TRUE)&lt;&gt;1,TRUE,FALSE)</formula>
    </cfRule>
  </conditionalFormatting>
  <conditionalFormatting sqref="G19:G20">
    <cfRule type="expression" dxfId="336" priority="6">
      <formula>IF(COUNTIF($I$11:$I$12,TRUE)&lt;&gt;1,TRUE,FALSE)</formula>
    </cfRule>
  </conditionalFormatting>
  <conditionalFormatting sqref="G22">
    <cfRule type="expression" dxfId="335" priority="34">
      <formula>IF(COUNTIF($I$11:$I$12,TRUE)&lt;&gt;1,TRUE,FALSE)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10</xdr:row>
                    <xdr:rowOff>19050</xdr:rowOff>
                  </from>
                  <to>
                    <xdr:col>3</xdr:col>
                    <xdr:colOff>0</xdr:colOff>
                    <xdr:row>11</xdr:row>
                    <xdr:rowOff>47625</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38100</xdr:rowOff>
                  </from>
                  <to>
                    <xdr:col>3</xdr:col>
                    <xdr:colOff>0</xdr:colOff>
                    <xdr:row>11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4"/>
  <sheetViews>
    <sheetView showGridLines="0" zoomScaleNormal="100" zoomScaleSheetLayoutView="100" zoomScalePageLayoutView="75" workbookViewId="0">
      <selection activeCell="D5" sqref="D5:F5"/>
    </sheetView>
  </sheetViews>
  <sheetFormatPr baseColWidth="10" defaultColWidth="0" defaultRowHeight="16.5" zeroHeight="1"/>
  <cols>
    <col min="1" max="1" width="5.7109375" style="594" customWidth="1"/>
    <col min="2" max="2" width="3.28515625" style="1" customWidth="1"/>
    <col min="3" max="3" width="20" style="1" customWidth="1"/>
    <col min="4" max="4" width="19.85546875" style="1" customWidth="1"/>
    <col min="5" max="5" width="16.85546875" style="1" customWidth="1"/>
    <col min="6" max="6" width="3.7109375" style="1" customWidth="1"/>
    <col min="7" max="7" width="16.85546875" style="1" customWidth="1"/>
    <col min="8" max="8" width="3.7109375" style="1" customWidth="1"/>
    <col min="9" max="9" width="19.85546875" style="1" customWidth="1"/>
    <col min="10" max="10" width="2.7109375" style="1" customWidth="1"/>
    <col min="11" max="11" width="17.42578125" style="1" hidden="1" customWidth="1"/>
    <col min="12" max="14" width="0" style="1" hidden="1" customWidth="1"/>
    <col min="15" max="16384" width="11.28515625" style="1" hidden="1"/>
  </cols>
  <sheetData>
    <row r="1" spans="1:14">
      <c r="A1" s="593"/>
    </row>
    <row r="2" spans="1:14" ht="16.5" customHeight="1">
      <c r="A2" s="593"/>
      <c r="B2" s="843" t="str">
        <f>IF(Projektgrundlagen!B2="","",Projektgrundlagen!B2)</f>
        <v>Technische Ausrüstung (Telekommunikationsanlagen)</v>
      </c>
      <c r="C2" s="843"/>
      <c r="D2" s="843"/>
      <c r="E2" s="843"/>
      <c r="F2" s="844"/>
      <c r="G2" s="259" t="str">
        <f>IF(Projektgrundlagen!F2="","",Projektgrundlagen!F2)</f>
        <v/>
      </c>
      <c r="H2" s="850" t="s">
        <v>110</v>
      </c>
      <c r="I2" s="851"/>
      <c r="J2" s="847" t="s">
        <v>178</v>
      </c>
      <c r="K2" s="15" t="s">
        <v>34</v>
      </c>
      <c r="N2" s="150" t="s">
        <v>101</v>
      </c>
    </row>
    <row r="3" spans="1:14" ht="16.5" customHeight="1">
      <c r="B3" s="813" t="s">
        <v>11</v>
      </c>
      <c r="C3" s="813"/>
      <c r="D3" s="813"/>
      <c r="E3" s="813"/>
      <c r="F3" s="814"/>
      <c r="G3" s="269" t="str">
        <f>IF(Projektgrundlagen!F3="","",Projektgrundlagen!F3)</f>
        <v/>
      </c>
      <c r="H3" s="832" t="str">
        <f>IF(Projektgrundlagen!G3="","",Projektgrundlagen!G3)</f>
        <v/>
      </c>
      <c r="I3" s="833"/>
      <c r="J3" s="847"/>
      <c r="N3" s="1" t="str">
        <f ca="1">MID(CELL("dateiname",A2),FIND("]",CELL("dateiname",A2))+1,255)</f>
        <v>B Honorarzone</v>
      </c>
    </row>
    <row r="4" spans="1:14" ht="7.5" customHeight="1">
      <c r="B4" s="254"/>
      <c r="C4" s="254"/>
      <c r="D4" s="254"/>
      <c r="E4" s="254"/>
      <c r="F4" s="254"/>
      <c r="G4" s="253"/>
      <c r="H4" s="253"/>
      <c r="I4" s="253"/>
      <c r="J4" s="847"/>
    </row>
    <row r="5" spans="1:14">
      <c r="B5" s="856" t="str">
        <f>IF(Projektgrundlagen!B5="","",Projektgrundlagen!B5)</f>
        <v>Maßnahmennr:</v>
      </c>
      <c r="C5" s="857"/>
      <c r="D5" s="858" t="str">
        <f>IF(Projektgrundlagen!E5="","",Projektgrundlagen!E5)</f>
        <v>-</v>
      </c>
      <c r="E5" s="858"/>
      <c r="F5" s="858"/>
      <c r="G5" s="262" t="str">
        <f>IF(Projektgrundlagen!F5="","",Projektgrundlagen!F5)</f>
        <v>Vergabenr.:</v>
      </c>
      <c r="H5" s="852">
        <f>IF(Projektgrundlagen!G5="","",Projektgrundlagen!G5)</f>
        <v>2</v>
      </c>
      <c r="I5" s="853"/>
      <c r="J5" s="847"/>
    </row>
    <row r="6" spans="1:14">
      <c r="B6" s="848" t="str">
        <f>IF(Projektgrundlagen!B6="","",Projektgrundlagen!B6)</f>
        <v>Bauherr:</v>
      </c>
      <c r="C6" s="849"/>
      <c r="D6" s="854" t="str">
        <f>IF(Projektgrundlagen!E6="","",Projektgrundlagen!E6)</f>
        <v>Tegernsee-Bahn Betriebsgesellschaft mbH</v>
      </c>
      <c r="E6" s="854"/>
      <c r="F6" s="854"/>
      <c r="G6" s="854"/>
      <c r="H6" s="854"/>
      <c r="I6" s="855"/>
      <c r="J6" s="847"/>
    </row>
    <row r="7" spans="1:14">
      <c r="B7" s="848"/>
      <c r="C7" s="849"/>
      <c r="D7" s="836" t="str">
        <f>IF(Projektgrundlagen!E7="","",Projektgrundlagen!E7)</f>
        <v>Elektrifizierung und Infrastrukturausbau der Strecke 9560 Schaftlach - Tegernsee</v>
      </c>
      <c r="E7" s="836"/>
      <c r="F7" s="836"/>
      <c r="G7" s="836"/>
      <c r="H7" s="836"/>
      <c r="I7" s="837"/>
      <c r="J7" s="847"/>
    </row>
    <row r="8" spans="1:14">
      <c r="B8" s="785" t="s">
        <v>75</v>
      </c>
      <c r="C8" s="786"/>
      <c r="D8" s="832" t="str">
        <f>IF(Projektgrundlagen!E8="","",Projektgrundlagen!E8)</f>
        <v/>
      </c>
      <c r="E8" s="832"/>
      <c r="F8" s="832"/>
      <c r="G8" s="832"/>
      <c r="H8" s="832"/>
      <c r="I8" s="833"/>
      <c r="J8" s="847"/>
    </row>
    <row r="9" spans="1:14">
      <c r="B9" s="240"/>
      <c r="C9" s="240"/>
      <c r="D9" s="257"/>
      <c r="E9" s="257"/>
      <c r="F9" s="257"/>
      <c r="G9" s="257"/>
      <c r="H9" s="257"/>
      <c r="I9" s="257"/>
    </row>
    <row r="10" spans="1:14" ht="22.5" customHeight="1">
      <c r="B10" s="310"/>
      <c r="C10" s="838" t="s">
        <v>169</v>
      </c>
      <c r="D10" s="838"/>
      <c r="E10" s="838"/>
      <c r="F10" s="838"/>
      <c r="G10" s="838"/>
      <c r="H10" s="838"/>
      <c r="I10" s="310"/>
    </row>
    <row r="11" spans="1:14" ht="7.5" customHeight="1">
      <c r="A11" s="593"/>
      <c r="B11" s="261"/>
      <c r="C11" s="261"/>
      <c r="D11" s="255"/>
      <c r="E11" s="255"/>
      <c r="F11" s="255"/>
      <c r="G11" s="255"/>
      <c r="H11" s="255"/>
      <c r="I11" s="253"/>
    </row>
    <row r="12" spans="1:14" ht="16.5" customHeight="1" thickBot="1">
      <c r="A12" s="597" t="str">
        <f>IF(COUNTIF($K$12:$K$15,TRUE)&lt;&gt;1,"è","")</f>
        <v/>
      </c>
      <c r="B12" s="49"/>
      <c r="C12" s="686" t="s">
        <v>443</v>
      </c>
      <c r="D12" s="314"/>
      <c r="E12" s="314"/>
      <c r="F12" s="314"/>
      <c r="G12" s="314"/>
      <c r="H12" s="315"/>
      <c r="I12" s="434"/>
      <c r="J12" s="33"/>
      <c r="K12" s="79" t="b">
        <v>1</v>
      </c>
    </row>
    <row r="13" spans="1:14" ht="16.5" customHeight="1" thickBot="1">
      <c r="A13" s="597"/>
      <c r="B13" s="19"/>
      <c r="C13" s="316"/>
      <c r="D13" s="317"/>
      <c r="E13" s="317"/>
      <c r="F13" s="317"/>
      <c r="G13" s="317"/>
      <c r="H13" s="318" t="s">
        <v>29</v>
      </c>
      <c r="I13" s="452">
        <v>2</v>
      </c>
      <c r="J13" s="33"/>
      <c r="K13" s="79"/>
    </row>
    <row r="14" spans="1:14" ht="7.5" customHeight="1">
      <c r="A14" s="597"/>
      <c r="B14" s="138"/>
      <c r="C14" s="135"/>
      <c r="D14" s="136"/>
      <c r="E14" s="136"/>
      <c r="F14" s="136"/>
      <c r="G14" s="136"/>
      <c r="H14" s="137"/>
      <c r="I14" s="267"/>
      <c r="J14" s="33"/>
      <c r="K14" s="79"/>
    </row>
    <row r="15" spans="1:14">
      <c r="A15" s="597" t="str">
        <f>IF(COUNTIF($K$12:$K$15,TRUE)&lt;&gt;1,"è","")</f>
        <v/>
      </c>
      <c r="B15" s="49"/>
      <c r="C15" s="149" t="s">
        <v>442</v>
      </c>
      <c r="D15" s="16"/>
      <c r="E15" s="38"/>
      <c r="F15" s="38"/>
      <c r="G15" s="38"/>
      <c r="H15" s="38"/>
      <c r="I15" s="39"/>
      <c r="K15" s="79" t="b">
        <v>0</v>
      </c>
    </row>
    <row r="16" spans="1:14" ht="25.5" customHeight="1">
      <c r="B16" s="11"/>
      <c r="C16" s="268" t="s">
        <v>13</v>
      </c>
      <c r="D16" s="859" t="s">
        <v>207</v>
      </c>
      <c r="E16" s="860"/>
      <c r="F16" s="860"/>
      <c r="G16" s="860"/>
      <c r="H16" s="861"/>
      <c r="I16" s="41" t="s">
        <v>37</v>
      </c>
    </row>
    <row r="17" spans="1:9" ht="24" customHeight="1">
      <c r="B17" s="11"/>
      <c r="C17" s="53"/>
      <c r="D17" s="17" t="s">
        <v>55</v>
      </c>
      <c r="E17" s="862" t="s">
        <v>56</v>
      </c>
      <c r="F17" s="863"/>
      <c r="G17" s="862" t="s">
        <v>57</v>
      </c>
      <c r="H17" s="863"/>
      <c r="I17" s="52"/>
    </row>
    <row r="18" spans="1:9" ht="48.75" customHeight="1">
      <c r="B18" s="11"/>
      <c r="C18" s="45" t="s">
        <v>444</v>
      </c>
      <c r="D18" s="77"/>
      <c r="E18" s="864"/>
      <c r="F18" s="865"/>
      <c r="G18" s="864"/>
      <c r="H18" s="865"/>
      <c r="I18" s="51"/>
    </row>
    <row r="19" spans="1:9" ht="16.5" customHeight="1">
      <c r="B19" s="11"/>
      <c r="C19" s="18" t="s">
        <v>228</v>
      </c>
      <c r="D19" s="18" t="s">
        <v>14</v>
      </c>
      <c r="E19" s="866" t="s">
        <v>279</v>
      </c>
      <c r="F19" s="867"/>
      <c r="G19" s="866" t="s">
        <v>15</v>
      </c>
      <c r="H19" s="867"/>
      <c r="I19" s="18"/>
    </row>
    <row r="20" spans="1:9" ht="24" customHeight="1">
      <c r="B20" s="11"/>
      <c r="C20" s="53"/>
      <c r="D20" s="17" t="s">
        <v>55</v>
      </c>
      <c r="E20" s="862" t="s">
        <v>56</v>
      </c>
      <c r="F20" s="863"/>
      <c r="G20" s="862" t="s">
        <v>57</v>
      </c>
      <c r="H20" s="863"/>
      <c r="I20" s="52"/>
    </row>
    <row r="21" spans="1:9" ht="48.75" customHeight="1">
      <c r="B21" s="11"/>
      <c r="C21" s="45" t="s">
        <v>445</v>
      </c>
      <c r="D21" s="77"/>
      <c r="E21" s="864"/>
      <c r="F21" s="865"/>
      <c r="G21" s="864"/>
      <c r="H21" s="865"/>
      <c r="I21" s="51"/>
    </row>
    <row r="22" spans="1:9" ht="16.5" customHeight="1">
      <c r="B22" s="11"/>
      <c r="C22" s="18" t="s">
        <v>228</v>
      </c>
      <c r="D22" s="18" t="s">
        <v>14</v>
      </c>
      <c r="E22" s="866" t="s">
        <v>279</v>
      </c>
      <c r="F22" s="867"/>
      <c r="G22" s="866" t="s">
        <v>15</v>
      </c>
      <c r="H22" s="867"/>
      <c r="I22" s="18"/>
    </row>
    <row r="23" spans="1:9" ht="24" customHeight="1">
      <c r="B23" s="11"/>
      <c r="C23" s="53"/>
      <c r="D23" s="17" t="s">
        <v>55</v>
      </c>
      <c r="E23" s="862" t="s">
        <v>56</v>
      </c>
      <c r="F23" s="863"/>
      <c r="G23" s="862" t="s">
        <v>57</v>
      </c>
      <c r="H23" s="863"/>
      <c r="I23" s="52"/>
    </row>
    <row r="24" spans="1:9" ht="48.75" customHeight="1">
      <c r="B24" s="11"/>
      <c r="C24" s="45" t="s">
        <v>446</v>
      </c>
      <c r="D24" s="77"/>
      <c r="E24" s="864"/>
      <c r="F24" s="865"/>
      <c r="G24" s="864"/>
      <c r="H24" s="865"/>
      <c r="I24" s="51"/>
    </row>
    <row r="25" spans="1:9" ht="16.5" customHeight="1">
      <c r="B25" s="11"/>
      <c r="C25" s="18" t="s">
        <v>228</v>
      </c>
      <c r="D25" s="18" t="s">
        <v>14</v>
      </c>
      <c r="E25" s="866" t="s">
        <v>279</v>
      </c>
      <c r="F25" s="867"/>
      <c r="G25" s="866" t="s">
        <v>15</v>
      </c>
      <c r="H25" s="867"/>
      <c r="I25" s="18"/>
    </row>
    <row r="26" spans="1:9">
      <c r="B26" s="11"/>
      <c r="C26" s="53"/>
      <c r="D26" s="17" t="s">
        <v>55</v>
      </c>
      <c r="E26" s="862" t="s">
        <v>56</v>
      </c>
      <c r="F26" s="863"/>
      <c r="G26" s="862" t="s">
        <v>57</v>
      </c>
      <c r="H26" s="863"/>
      <c r="I26" s="52"/>
    </row>
    <row r="27" spans="1:9" ht="48.6" customHeight="1">
      <c r="B27" s="11"/>
      <c r="C27" s="45" t="s">
        <v>447</v>
      </c>
      <c r="D27" s="77"/>
      <c r="E27" s="864"/>
      <c r="F27" s="865"/>
      <c r="G27" s="864"/>
      <c r="H27" s="865"/>
      <c r="I27" s="51"/>
    </row>
    <row r="28" spans="1:9" ht="16.5" customHeight="1">
      <c r="B28" s="11"/>
      <c r="C28" s="18" t="s">
        <v>228</v>
      </c>
      <c r="D28" s="18" t="s">
        <v>14</v>
      </c>
      <c r="E28" s="866" t="s">
        <v>279</v>
      </c>
      <c r="F28" s="867"/>
      <c r="G28" s="866" t="s">
        <v>15</v>
      </c>
      <c r="H28" s="867"/>
      <c r="I28" s="18"/>
    </row>
    <row r="29" spans="1:9">
      <c r="B29" s="11"/>
      <c r="C29" s="53"/>
      <c r="D29" s="17" t="s">
        <v>55</v>
      </c>
      <c r="E29" s="862" t="s">
        <v>56</v>
      </c>
      <c r="F29" s="863"/>
      <c r="G29" s="862" t="s">
        <v>57</v>
      </c>
      <c r="H29" s="863"/>
      <c r="I29" s="52"/>
    </row>
    <row r="30" spans="1:9" ht="48.6" customHeight="1">
      <c r="B30" s="11"/>
      <c r="C30" s="45" t="s">
        <v>448</v>
      </c>
      <c r="D30" s="77"/>
      <c r="E30" s="864"/>
      <c r="F30" s="865"/>
      <c r="G30" s="864"/>
      <c r="H30" s="865"/>
      <c r="I30" s="51"/>
    </row>
    <row r="31" spans="1:9" ht="16.5" customHeight="1">
      <c r="B31" s="11"/>
      <c r="C31" s="18" t="s">
        <v>278</v>
      </c>
      <c r="D31" s="18" t="s">
        <v>14</v>
      </c>
      <c r="E31" s="866" t="s">
        <v>279</v>
      </c>
      <c r="F31" s="867"/>
      <c r="G31" s="866" t="s">
        <v>15</v>
      </c>
      <c r="H31" s="867"/>
      <c r="I31" s="18"/>
    </row>
    <row r="32" spans="1:9" s="20" customFormat="1" ht="16.5" customHeight="1" thickBot="1">
      <c r="A32" s="595"/>
      <c r="B32" s="19"/>
      <c r="C32" s="319"/>
      <c r="H32" s="74" t="s">
        <v>30</v>
      </c>
      <c r="I32" s="266">
        <f>I18+I21+I24+I27+I30</f>
        <v>0</v>
      </c>
    </row>
    <row r="33" spans="1:14" s="20" customFormat="1" ht="16.5" customHeight="1" thickBot="1">
      <c r="A33" s="595"/>
      <c r="B33" s="473"/>
      <c r="C33" s="474"/>
      <c r="D33" s="475"/>
      <c r="E33" s="475"/>
      <c r="F33" s="475"/>
      <c r="G33" s="475"/>
      <c r="H33" s="318" t="s">
        <v>29</v>
      </c>
      <c r="I33" s="453">
        <f>IF(NOT(K15),0,IF(I32&lt;1,0,IF(I32&lt;=13,1,IF(I32&lt;=22,2,3))))</f>
        <v>0</v>
      </c>
      <c r="J33" s="33"/>
      <c r="K33" s="33"/>
      <c r="L33" s="33"/>
      <c r="M33" s="33"/>
      <c r="N33" s="33"/>
    </row>
    <row r="34" spans="1:14" ht="12.75">
      <c r="A34" s="596"/>
      <c r="B34" s="11"/>
      <c r="C34" s="14" t="s">
        <v>96</v>
      </c>
      <c r="D34" s="14"/>
      <c r="F34" s="22"/>
      <c r="G34" s="14"/>
      <c r="I34" s="21"/>
    </row>
    <row r="35" spans="1:14" ht="12.75">
      <c r="A35" s="596"/>
      <c r="B35" s="11"/>
      <c r="C35" s="140" t="s">
        <v>449</v>
      </c>
      <c r="D35" s="14"/>
      <c r="F35" s="50"/>
      <c r="G35" s="50"/>
      <c r="I35" s="21"/>
    </row>
    <row r="36" spans="1:14" ht="12.75">
      <c r="A36" s="596"/>
      <c r="B36" s="11"/>
      <c r="C36" s="140" t="s">
        <v>450</v>
      </c>
      <c r="D36" s="14"/>
      <c r="F36" s="50"/>
      <c r="G36" s="50"/>
      <c r="I36" s="21"/>
    </row>
    <row r="37" spans="1:14" ht="12.75">
      <c r="A37" s="596"/>
      <c r="B37" s="94"/>
      <c r="C37" s="470" t="s">
        <v>451</v>
      </c>
      <c r="D37" s="471"/>
      <c r="E37" s="8"/>
      <c r="F37" s="472"/>
      <c r="G37" s="472"/>
      <c r="H37" s="8"/>
      <c r="I37" s="25"/>
    </row>
    <row r="38" spans="1:14"/>
    <row r="40" spans="1:14" ht="12" hidden="1" customHeight="1"/>
    <row r="46" spans="1:14"/>
    <row r="47" spans="1:14"/>
    <row r="48" spans="1:14"/>
    <row r="50"/>
    <row r="51"/>
    <row r="52"/>
    <row r="53"/>
    <row r="54"/>
  </sheetData>
  <sheetProtection formatRows="0"/>
  <dataConsolidate/>
  <mergeCells count="46">
    <mergeCell ref="E31:F31"/>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E26:F26"/>
    <mergeCell ref="E27:F27"/>
    <mergeCell ref="E28:F28"/>
    <mergeCell ref="E29:F29"/>
    <mergeCell ref="E30:F30"/>
    <mergeCell ref="E21:F21"/>
    <mergeCell ref="E22:F22"/>
    <mergeCell ref="E23:F23"/>
    <mergeCell ref="E24:F24"/>
    <mergeCell ref="E25:F25"/>
    <mergeCell ref="D16:H16"/>
    <mergeCell ref="E17:F17"/>
    <mergeCell ref="E18:F18"/>
    <mergeCell ref="E19:F19"/>
    <mergeCell ref="E20:F20"/>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s>
  <conditionalFormatting sqref="B12">
    <cfRule type="expression" dxfId="334" priority="162">
      <formula>AND(NOT(K12),NOT(K15))</formula>
    </cfRule>
    <cfRule type="expression" dxfId="333" priority="163">
      <formula>AND(K12,K15)</formula>
    </cfRule>
  </conditionalFormatting>
  <conditionalFormatting sqref="B15">
    <cfRule type="expression" dxfId="332" priority="564">
      <formula>AND(NOT(K12),NOT(K15))</formula>
    </cfRule>
    <cfRule type="expression" dxfId="331" priority="565">
      <formula>AND(K12,K15)</formula>
    </cfRule>
  </conditionalFormatting>
  <conditionalFormatting sqref="D18">
    <cfRule type="expression" dxfId="330" priority="13">
      <formula>AND(NOT($K$12),$K15,COUNT($D18:$H18)&lt;1)</formula>
    </cfRule>
    <cfRule type="expression" dxfId="329" priority="14">
      <formula>AND(D18&lt;&gt;"",D18&lt;1,D18&gt;2)</formula>
    </cfRule>
  </conditionalFormatting>
  <conditionalFormatting sqref="D21">
    <cfRule type="expression" dxfId="328" priority="20">
      <formula>AND(NOT($K$12),$K18,COUNT($D21:$H21)&lt;1)</formula>
    </cfRule>
    <cfRule type="expression" dxfId="327" priority="21">
      <formula>AND(D21&lt;&gt;"",D21&lt;1,D21&gt;2)</formula>
    </cfRule>
  </conditionalFormatting>
  <conditionalFormatting sqref="D24">
    <cfRule type="expression" dxfId="326" priority="27">
      <formula>AND(NOT($K$12),$K21,COUNT($D24:$H24)&lt;1)</formula>
    </cfRule>
    <cfRule type="expression" dxfId="325" priority="28">
      <formula>AND(D24&lt;&gt;"",D24&lt;1,D24&gt;2)</formula>
    </cfRule>
  </conditionalFormatting>
  <conditionalFormatting sqref="D27">
    <cfRule type="expression" dxfId="324" priority="115">
      <formula>AND(NOT($K$12),$K24,COUNT($D27:$H27)&lt;1)</formula>
    </cfRule>
    <cfRule type="expression" dxfId="323" priority="117">
      <formula>AND(D27&lt;&gt;"",D27&lt;1,D27&gt;2)</formula>
    </cfRule>
  </conditionalFormatting>
  <conditionalFormatting sqref="D30">
    <cfRule type="expression" dxfId="322" priority="6">
      <formula>AND(NOT($K$12),$K27,COUNT($D30:$H30)&lt;1)</formula>
    </cfRule>
    <cfRule type="expression" dxfId="321" priority="7">
      <formula>AND(D30&lt;&gt;"",D30&lt;1,D30&gt;2)</formula>
    </cfRule>
  </conditionalFormatting>
  <conditionalFormatting sqref="D18:H18">
    <cfRule type="expression" dxfId="320" priority="8">
      <formula>IF(AND($K$15,NOT($K$12)),0,1)</formula>
    </cfRule>
    <cfRule type="expression" dxfId="319" priority="10">
      <formula>COUNT($D18:$H18)&gt;1</formula>
    </cfRule>
  </conditionalFormatting>
  <conditionalFormatting sqref="D21:H21">
    <cfRule type="expression" dxfId="318" priority="15">
      <formula>IF(AND($K$15,NOT($K$12)),0,1)</formula>
    </cfRule>
    <cfRule type="expression" dxfId="317" priority="17">
      <formula>COUNT($D21:$H21)&gt;1</formula>
    </cfRule>
  </conditionalFormatting>
  <conditionalFormatting sqref="D24:H24">
    <cfRule type="expression" dxfId="316" priority="22">
      <formula>IF(AND($K$15,NOT($K$12)),0,1)</formula>
    </cfRule>
    <cfRule type="expression" dxfId="315" priority="24">
      <formula>COUNT($D24:$H24)&gt;1</formula>
    </cfRule>
  </conditionalFormatting>
  <conditionalFormatting sqref="D27:H27">
    <cfRule type="expression" dxfId="314" priority="63">
      <formula>IF(AND($K$15,NOT($K$12)),0,1)</formula>
    </cfRule>
    <cfRule type="expression" dxfId="313" priority="65">
      <formula>COUNT($D27:$H27)&gt;1</formula>
    </cfRule>
  </conditionalFormatting>
  <conditionalFormatting sqref="D30:H30">
    <cfRule type="expression" dxfId="312" priority="1">
      <formula>IF(AND($K$15,NOT($K$12)),0,1)</formula>
    </cfRule>
    <cfRule type="expression" dxfId="311" priority="3">
      <formula>COUNT($D30:$H30)&gt;1</formula>
    </cfRule>
  </conditionalFormatting>
  <conditionalFormatting sqref="E18">
    <cfRule type="expression" dxfId="310" priority="12">
      <formula>AND(E18&lt;&gt;"",OR(E18&lt;3,E18&gt;4))</formula>
    </cfRule>
  </conditionalFormatting>
  <conditionalFormatting sqref="E21">
    <cfRule type="expression" dxfId="309" priority="19">
      <formula>AND(E21&lt;&gt;"",OR(E21&lt;3,E21&gt;4))</formula>
    </cfRule>
  </conditionalFormatting>
  <conditionalFormatting sqref="E24">
    <cfRule type="expression" dxfId="308" priority="26">
      <formula>AND(E24&lt;&gt;"",OR(E24&lt;3,E24&gt;4))</formula>
    </cfRule>
  </conditionalFormatting>
  <conditionalFormatting sqref="E27">
    <cfRule type="expression" dxfId="307" priority="72">
      <formula>AND(E27&lt;&gt;"",OR(E27&lt;3,E27&gt;4))</formula>
    </cfRule>
  </conditionalFormatting>
  <conditionalFormatting sqref="E30">
    <cfRule type="expression" dxfId="306" priority="5">
      <formula>AND(E30&lt;&gt;"",OR(E30&lt;3,E30&gt;4))</formula>
    </cfRule>
  </conditionalFormatting>
  <conditionalFormatting sqref="E18:H18">
    <cfRule type="expression" dxfId="305" priority="9">
      <formula>AND(NOT($K$12),$K$15,COUNT($D18:$H18)&lt;1)</formula>
    </cfRule>
  </conditionalFormatting>
  <conditionalFormatting sqref="E21:H21">
    <cfRule type="expression" dxfId="304" priority="16">
      <formula>AND(NOT($K$12),$K$15,COUNT($D21:$H21)&lt;1)</formula>
    </cfRule>
  </conditionalFormatting>
  <conditionalFormatting sqref="E24:H24">
    <cfRule type="expression" dxfId="303" priority="23">
      <formula>AND(NOT($K$12),$K$15,COUNT($D24:$H24)&lt;1)</formula>
    </cfRule>
  </conditionalFormatting>
  <conditionalFormatting sqref="E27:H27">
    <cfRule type="expression" dxfId="302" priority="64">
      <formula>AND(NOT($K$12),$K$15,COUNT($D27:$H27)&lt;1)</formula>
    </cfRule>
  </conditionalFormatting>
  <conditionalFormatting sqref="E30:H30">
    <cfRule type="expression" dxfId="301" priority="2">
      <formula>AND(NOT($K$12),$K$15,COUNT($D30:$H30)&lt;1)</formula>
    </cfRule>
  </conditionalFormatting>
  <conditionalFormatting sqref="G18">
    <cfRule type="expression" dxfId="300" priority="11">
      <formula>AND(G18&lt;&gt;"",OR(G18&lt;5,G18&gt;6))</formula>
    </cfRule>
  </conditionalFormatting>
  <conditionalFormatting sqref="G21">
    <cfRule type="expression" dxfId="299" priority="18">
      <formula>AND(G21&lt;&gt;"",OR(G21&lt;5,G21&gt;6))</formula>
    </cfRule>
  </conditionalFormatting>
  <conditionalFormatting sqref="G24">
    <cfRule type="expression" dxfId="298" priority="25">
      <formula>AND(G24&lt;&gt;"",OR(G24&lt;5,G24&gt;6))</formula>
    </cfRule>
  </conditionalFormatting>
  <conditionalFormatting sqref="G27">
    <cfRule type="expression" dxfId="297" priority="67">
      <formula>AND(G27&lt;&gt;"",OR(G27&lt;5,G27&gt;6))</formula>
    </cfRule>
  </conditionalFormatting>
  <conditionalFormatting sqref="G30">
    <cfRule type="expression" dxfId="296" priority="4">
      <formula>AND(G30&lt;&gt;"",OR(G30&lt;5,G30&gt;6))</formula>
    </cfRule>
  </conditionalFormatting>
  <conditionalFormatting sqref="H13">
    <cfRule type="expression" dxfId="295" priority="153">
      <formula>AND($K$12,NOT($K$15))</formula>
    </cfRule>
  </conditionalFormatting>
  <conditionalFormatting sqref="H33">
    <cfRule type="expression" dxfId="294" priority="152">
      <formula>AND($K$15,NOT($K$12))</formula>
    </cfRule>
  </conditionalFormatting>
  <conditionalFormatting sqref="I13">
    <cfRule type="expression" dxfId="293" priority="150">
      <formula>AND(K12,NOT(K15),I13="")</formula>
    </cfRule>
    <cfRule type="expression" dxfId="292" priority="151">
      <formula>OR(COUNTIF(K12:K15,TRUE)&lt;&gt;1,NOT(K12))</formula>
    </cfRule>
    <cfRule type="expression" dxfId="291" priority="161">
      <formula>AND(K12,NOT(K15),I13&lt;&gt;"",OR(I13&lt;1,I13&gt;5))</formula>
    </cfRule>
  </conditionalFormatting>
  <conditionalFormatting sqref="I33">
    <cfRule type="expression" dxfId="290" priority="181">
      <formula>AND(NOT(K12),K15,I33=0)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9525</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109375" style="326" customWidth="1"/>
    <col min="2" max="2" width="3.28515625" style="158" customWidth="1"/>
    <col min="3" max="5" width="3.28515625" style="151" customWidth="1"/>
    <col min="6" max="6" width="51.7109375" style="151" customWidth="1"/>
    <col min="7" max="8" width="7.28515625" style="151" customWidth="1"/>
    <col min="9" max="9" width="12.28515625" style="151" customWidth="1"/>
    <col min="10" max="10" width="12.7109375" style="151" customWidth="1"/>
    <col min="11" max="11" width="2.7109375" style="151" customWidth="1"/>
    <col min="12" max="12" width="16.42578125" style="152" hidden="1" customWidth="1"/>
    <col min="13" max="16384" width="18" style="151" hidden="1"/>
  </cols>
  <sheetData>
    <row r="1" spans="1:15" ht="16.5"/>
    <row r="2" spans="1:15" s="1" customFormat="1" ht="16.5" customHeight="1">
      <c r="A2" s="295"/>
      <c r="B2" s="903" t="str">
        <f>IF(Projektgrundlagen!B2="","",Projektgrundlagen!B2)</f>
        <v>Technische Ausrüstung (Telekommunikationsanlagen)</v>
      </c>
      <c r="C2" s="903"/>
      <c r="D2" s="903"/>
      <c r="E2" s="903"/>
      <c r="F2" s="904"/>
      <c r="G2" s="910" t="str">
        <f>IF(Projektgrundlagen!F2="","",Projektgrundlagen!F2)</f>
        <v/>
      </c>
      <c r="H2" s="850"/>
      <c r="I2" s="850" t="s">
        <v>170</v>
      </c>
      <c r="J2" s="851"/>
      <c r="K2" s="905" t="s">
        <v>380</v>
      </c>
      <c r="L2" s="63" t="s">
        <v>34</v>
      </c>
      <c r="O2" s="150" t="s">
        <v>101</v>
      </c>
    </row>
    <row r="3" spans="1:15" s="1" customFormat="1" ht="16.5">
      <c r="A3" s="295"/>
      <c r="B3" s="813" t="s">
        <v>220</v>
      </c>
      <c r="C3" s="813"/>
      <c r="D3" s="813"/>
      <c r="E3" s="813"/>
      <c r="F3" s="814"/>
      <c r="G3" s="911" t="str">
        <f>IF(Projektgrundlagen!F3="","",Projektgrundlagen!F3)</f>
        <v/>
      </c>
      <c r="H3" s="912"/>
      <c r="I3" s="907" t="str">
        <f>IF(Projektgrundlagen!G3="","",Projektgrundlagen!G3)</f>
        <v/>
      </c>
      <c r="J3" s="908"/>
      <c r="K3" s="905"/>
      <c r="L3" s="79"/>
      <c r="O3" s="1" t="str">
        <f ca="1">MID(CELL("dateiname",A2),FIND("]",CELL("dateiname",A2))+1,255)</f>
        <v>StB-C1 Grundlstg mSt</v>
      </c>
    </row>
    <row r="4" spans="1:15" s="1" customFormat="1" ht="7.5" customHeight="1">
      <c r="A4" s="295"/>
      <c r="B4" s="256"/>
      <c r="C4" s="256"/>
      <c r="D4" s="256"/>
      <c r="E4" s="256"/>
      <c r="F4" s="256"/>
      <c r="G4" s="117"/>
      <c r="H4" s="117"/>
      <c r="I4" s="142"/>
      <c r="J4" s="142"/>
      <c r="K4" s="905"/>
      <c r="L4" s="79"/>
    </row>
    <row r="5" spans="1:15" s="1" customFormat="1" ht="16.5">
      <c r="A5" s="295"/>
      <c r="B5" s="891" t="str">
        <f>IF(Projektgrundlagen!B5="","",Projektgrundlagen!B5)</f>
        <v>Maßnahmennr:</v>
      </c>
      <c r="C5" s="892"/>
      <c r="D5" s="892"/>
      <c r="E5" s="892"/>
      <c r="F5" s="275" t="str">
        <f>IF(Projektgrundlagen!E5="","",Projektgrundlagen!E5)</f>
        <v>-</v>
      </c>
      <c r="G5" s="913" t="str">
        <f>IF(Projektgrundlagen!F5="","",Projektgrundlagen!F5)</f>
        <v>Vergabenr.:</v>
      </c>
      <c r="H5" s="913"/>
      <c r="I5" s="858">
        <f>IF(Projektgrundlagen!G5="","",Projektgrundlagen!G5)</f>
        <v>2</v>
      </c>
      <c r="J5" s="909"/>
      <c r="K5" s="905"/>
      <c r="L5" s="79"/>
    </row>
    <row r="6" spans="1:15" s="1" customFormat="1" ht="16.5">
      <c r="A6" s="295"/>
      <c r="B6" s="893" t="str">
        <f>IF(Projektgrundlagen!B6="","",Projektgrundlagen!B6)</f>
        <v>Bauherr:</v>
      </c>
      <c r="C6" s="894"/>
      <c r="D6" s="894"/>
      <c r="E6" s="894"/>
      <c r="F6" s="897" t="str">
        <f>IF(Projektgrundlagen!E6="","",Projektgrundlagen!E6)</f>
        <v>Tegernsee-Bahn Betriebsgesellschaft mbH</v>
      </c>
      <c r="G6" s="897"/>
      <c r="H6" s="897"/>
      <c r="I6" s="897"/>
      <c r="J6" s="898"/>
      <c r="K6" s="905"/>
      <c r="L6" s="79"/>
    </row>
    <row r="7" spans="1:15" s="1" customFormat="1" ht="16.5">
      <c r="A7" s="295"/>
      <c r="B7" s="895" t="str">
        <f>IF(Projektgrundlagen!B7="","",Projektgrundlagen!B7)</f>
        <v>Maßnahme:</v>
      </c>
      <c r="C7" s="896"/>
      <c r="D7" s="896"/>
      <c r="E7" s="896"/>
      <c r="F7" s="899" t="str">
        <f>IF(Projektgrundlagen!E7="","",Projektgrundlagen!E7)</f>
        <v>Elektrifizierung und Infrastrukturausbau der Strecke 9560 Schaftlach - Tegernsee</v>
      </c>
      <c r="G7" s="899"/>
      <c r="H7" s="899"/>
      <c r="I7" s="899"/>
      <c r="J7" s="900"/>
      <c r="K7" s="905"/>
      <c r="L7" s="79"/>
    </row>
    <row r="8" spans="1:15" s="1" customFormat="1" ht="16.5">
      <c r="A8" s="295"/>
      <c r="B8" s="889" t="str">
        <f>IF(Projektgrundlagen!B8="","",Projektgrundlagen!B8)</f>
        <v>Bieter:</v>
      </c>
      <c r="C8" s="890"/>
      <c r="D8" s="890"/>
      <c r="E8" s="890"/>
      <c r="F8" s="887" t="str">
        <f>IF(Projektgrundlagen!E8="","",Projektgrundlagen!E8)</f>
        <v/>
      </c>
      <c r="G8" s="887"/>
      <c r="H8" s="887"/>
      <c r="I8" s="887"/>
      <c r="J8" s="888"/>
      <c r="K8" s="905"/>
      <c r="L8" s="79"/>
    </row>
    <row r="9" spans="1:15" ht="16.5"/>
    <row r="10" spans="1:15" ht="27" customHeight="1">
      <c r="B10" s="906" t="s">
        <v>182</v>
      </c>
      <c r="C10" s="906"/>
      <c r="D10" s="906"/>
      <c r="E10" s="906"/>
      <c r="F10" s="906"/>
      <c r="G10" s="362"/>
      <c r="H10" s="363"/>
      <c r="I10" s="603" t="s">
        <v>199</v>
      </c>
      <c r="J10" s="604" t="s">
        <v>198</v>
      </c>
    </row>
    <row r="11" spans="1:15" s="81" customFormat="1" ht="27" customHeight="1">
      <c r="A11" s="327"/>
      <c r="B11" s="483" t="s">
        <v>143</v>
      </c>
      <c r="C11" s="484"/>
      <c r="D11" s="484"/>
      <c r="E11" s="484"/>
      <c r="F11" s="484"/>
      <c r="G11" s="485"/>
      <c r="H11" s="486" t="str">
        <f>IF(Projektgrundlagen!$I$24,"","Grundleistungen Straßenbau sind nicht Teil dieser Honorarermittlung!")</f>
        <v/>
      </c>
      <c r="I11" s="489" t="s">
        <v>142</v>
      </c>
      <c r="J11" s="490" t="s">
        <v>142</v>
      </c>
      <c r="L11" s="82"/>
      <c r="M11" s="132"/>
    </row>
    <row r="12" spans="1:15" ht="7.5" customHeight="1">
      <c r="B12" s="517"/>
      <c r="C12" s="518"/>
      <c r="D12" s="518"/>
      <c r="E12" s="518"/>
      <c r="F12" s="518"/>
      <c r="G12" s="518"/>
      <c r="H12" s="518"/>
      <c r="I12" s="518"/>
      <c r="J12" s="518"/>
      <c r="M12" s="591"/>
    </row>
    <row r="13" spans="1:15" ht="16.5">
      <c r="A13" s="597" t="str">
        <f>IF(COUNTIF($L$13:$L$14,TRUE)&gt;1,"è","")</f>
        <v/>
      </c>
      <c r="B13" s="481"/>
      <c r="C13" s="481"/>
      <c r="D13" s="901" t="s">
        <v>281</v>
      </c>
      <c r="E13" s="901"/>
      <c r="F13" s="901"/>
      <c r="G13" s="901"/>
      <c r="H13" s="901"/>
      <c r="I13" s="901"/>
      <c r="J13" s="902"/>
      <c r="L13" s="158" t="b">
        <f>Projektgrundlagen!I19</f>
        <v>1</v>
      </c>
      <c r="M13" s="106"/>
    </row>
    <row r="14" spans="1:15" ht="16.5">
      <c r="A14" s="597" t="str">
        <f>IF(COUNTIF($L$13:$L$14,TRUE)&gt;1,"è","")</f>
        <v/>
      </c>
      <c r="B14" s="481"/>
      <c r="C14" s="481"/>
      <c r="D14" s="901" t="s">
        <v>282</v>
      </c>
      <c r="E14" s="901"/>
      <c r="F14" s="901"/>
      <c r="G14" s="901"/>
      <c r="H14" s="901"/>
      <c r="I14" s="901"/>
      <c r="J14" s="902"/>
      <c r="L14" s="158" t="b">
        <f>Projektgrundlagen!I20</f>
        <v>0</v>
      </c>
    </row>
    <row r="15" spans="1:15" ht="7.5" customHeight="1">
      <c r="D15" s="195"/>
      <c r="G15" s="195"/>
      <c r="H15" s="195"/>
    </row>
    <row r="16" spans="1:15" s="153" customFormat="1" ht="22.7" customHeight="1">
      <c r="A16" s="328"/>
      <c r="B16" s="334" t="s">
        <v>381</v>
      </c>
      <c r="C16" s="335"/>
      <c r="D16" s="335"/>
      <c r="E16" s="335"/>
      <c r="F16" s="335"/>
      <c r="G16" s="336"/>
      <c r="H16" s="336"/>
      <c r="I16" s="337"/>
      <c r="J16" s="338"/>
      <c r="L16" s="154"/>
    </row>
    <row r="17" spans="1:13" ht="7.5" customHeight="1">
      <c r="D17" s="195"/>
      <c r="G17" s="195"/>
      <c r="H17" s="195"/>
    </row>
    <row r="18" spans="1:13" s="153" customFormat="1" ht="22.7" customHeight="1">
      <c r="A18" s="328"/>
      <c r="B18" s="334" t="s">
        <v>283</v>
      </c>
      <c r="C18" s="335"/>
      <c r="D18" s="335"/>
      <c r="E18" s="335"/>
      <c r="F18" s="335"/>
      <c r="G18" s="336"/>
      <c r="H18" s="336"/>
      <c r="I18" s="337"/>
      <c r="J18" s="338"/>
      <c r="L18" s="154"/>
    </row>
    <row r="19" spans="1:13" ht="18">
      <c r="B19" s="155"/>
      <c r="C19" s="635" t="s">
        <v>119</v>
      </c>
      <c r="D19" s="636"/>
      <c r="E19" s="876" t="s">
        <v>285</v>
      </c>
      <c r="F19" s="876"/>
      <c r="G19" s="876"/>
      <c r="H19" s="283"/>
      <c r="I19" s="438">
        <v>0.5</v>
      </c>
      <c r="J19" s="285">
        <f>IF(L19,I19,0)</f>
        <v>0</v>
      </c>
      <c r="L19" s="152" t="b">
        <v>0</v>
      </c>
    </row>
    <row r="20" spans="1:13" ht="16.5">
      <c r="B20" s="141"/>
      <c r="C20" s="203"/>
      <c r="D20" s="443"/>
      <c r="E20" s="875" t="s">
        <v>286</v>
      </c>
      <c r="F20" s="875"/>
      <c r="G20" s="875"/>
      <c r="H20" s="247"/>
      <c r="I20" s="439"/>
      <c r="J20" s="157"/>
    </row>
    <row r="21" spans="1:13" ht="15">
      <c r="A21" s="175"/>
      <c r="B21" s="201"/>
      <c r="C21" s="202"/>
      <c r="D21" s="444"/>
      <c r="E21" s="871" t="s">
        <v>301</v>
      </c>
      <c r="F21" s="872"/>
      <c r="G21" s="872"/>
      <c r="H21" s="872"/>
      <c r="I21" s="638"/>
      <c r="J21" s="639"/>
    </row>
    <row r="22" spans="1:13" ht="15">
      <c r="A22" s="175"/>
      <c r="B22" s="201"/>
      <c r="C22" s="202"/>
      <c r="D22" s="444"/>
      <c r="E22" s="657" t="s">
        <v>114</v>
      </c>
      <c r="F22" s="871" t="s">
        <v>302</v>
      </c>
      <c r="G22" s="871"/>
      <c r="H22" s="874"/>
      <c r="I22" s="638"/>
      <c r="J22" s="639"/>
    </row>
    <row r="23" spans="1:13" ht="15">
      <c r="A23" s="175"/>
      <c r="B23" s="201"/>
      <c r="C23" s="202"/>
      <c r="D23" s="444"/>
      <c r="E23" s="657" t="s">
        <v>114</v>
      </c>
      <c r="F23" s="871" t="s">
        <v>303</v>
      </c>
      <c r="G23" s="871"/>
      <c r="H23" s="874"/>
      <c r="I23" s="638"/>
      <c r="J23" s="639"/>
    </row>
    <row r="24" spans="1:13" ht="15">
      <c r="A24" s="175"/>
      <c r="B24" s="201"/>
      <c r="C24" s="202"/>
      <c r="D24" s="444"/>
      <c r="E24" s="657" t="s">
        <v>114</v>
      </c>
      <c r="F24" s="871" t="s">
        <v>304</v>
      </c>
      <c r="G24" s="871"/>
      <c r="H24" s="874"/>
      <c r="I24" s="638"/>
      <c r="J24" s="639"/>
    </row>
    <row r="25" spans="1:13" ht="15" customHeight="1">
      <c r="A25" s="175"/>
      <c r="B25" s="201"/>
      <c r="C25" s="202"/>
      <c r="D25" s="444"/>
      <c r="E25" s="657" t="s">
        <v>114</v>
      </c>
      <c r="F25" s="871" t="s">
        <v>305</v>
      </c>
      <c r="G25" s="871"/>
      <c r="H25" s="874"/>
      <c r="I25" s="638"/>
      <c r="J25" s="639"/>
    </row>
    <row r="26" spans="1:13" ht="15">
      <c r="A26" s="175"/>
      <c r="B26" s="201"/>
      <c r="C26" s="202"/>
      <c r="D26" s="444"/>
      <c r="E26" s="657" t="s">
        <v>114</v>
      </c>
      <c r="F26" s="871" t="s">
        <v>306</v>
      </c>
      <c r="G26" s="871"/>
      <c r="H26" s="874"/>
      <c r="I26" s="638"/>
      <c r="J26" s="639"/>
    </row>
    <row r="27" spans="1:13" ht="15">
      <c r="A27" s="175"/>
      <c r="B27" s="201"/>
      <c r="C27" s="202"/>
      <c r="D27" s="444"/>
      <c r="E27" s="657" t="s">
        <v>114</v>
      </c>
      <c r="F27" s="871" t="s">
        <v>307</v>
      </c>
      <c r="G27" s="871"/>
      <c r="H27" s="874"/>
      <c r="I27" s="638"/>
      <c r="J27" s="639"/>
    </row>
    <row r="28" spans="1:13" ht="15">
      <c r="A28" s="175"/>
      <c r="B28" s="201"/>
      <c r="C28" s="202"/>
      <c r="D28" s="444"/>
      <c r="E28" s="657" t="s">
        <v>114</v>
      </c>
      <c r="F28" s="871" t="s">
        <v>308</v>
      </c>
      <c r="G28" s="871"/>
      <c r="H28" s="874"/>
      <c r="I28" s="638"/>
      <c r="J28" s="639"/>
    </row>
    <row r="29" spans="1:13" ht="15">
      <c r="A29" s="175"/>
      <c r="B29" s="201"/>
      <c r="C29" s="202"/>
      <c r="D29" s="444"/>
      <c r="E29" s="871" t="s">
        <v>309</v>
      </c>
      <c r="F29" s="872"/>
      <c r="G29" s="872"/>
      <c r="H29" s="872"/>
      <c r="I29" s="638"/>
      <c r="J29" s="639"/>
    </row>
    <row r="30" spans="1:13" ht="18">
      <c r="B30" s="156"/>
      <c r="C30" s="635" t="s">
        <v>120</v>
      </c>
      <c r="D30" s="637"/>
      <c r="E30" s="878" t="s">
        <v>206</v>
      </c>
      <c r="F30" s="878"/>
      <c r="G30" s="878"/>
      <c r="H30" s="283"/>
      <c r="I30" s="440">
        <v>0.5</v>
      </c>
      <c r="J30" s="285">
        <f>IF(L30,I30,0)</f>
        <v>0</v>
      </c>
      <c r="L30" s="152" t="b">
        <v>0</v>
      </c>
    </row>
    <row r="31" spans="1:13" s="81" customFormat="1" ht="16.5" customHeight="1">
      <c r="A31" s="327"/>
      <c r="B31" s="141"/>
      <c r="C31" s="203"/>
      <c r="D31" s="443"/>
      <c r="E31" s="875"/>
      <c r="F31" s="875"/>
      <c r="G31" s="875"/>
      <c r="H31" s="247"/>
      <c r="I31" s="439"/>
      <c r="J31" s="157"/>
      <c r="L31" s="82"/>
      <c r="M31" s="133"/>
    </row>
    <row r="32" spans="1:13" ht="15">
      <c r="A32" s="175"/>
      <c r="B32" s="199"/>
      <c r="C32" s="176"/>
      <c r="D32" s="443"/>
      <c r="E32" s="871" t="s">
        <v>295</v>
      </c>
      <c r="F32" s="872"/>
      <c r="G32" s="872"/>
      <c r="H32" s="872"/>
      <c r="I32" s="638"/>
      <c r="J32" s="639"/>
    </row>
    <row r="33" spans="1:13" ht="18">
      <c r="B33" s="156"/>
      <c r="C33" s="635" t="s">
        <v>121</v>
      </c>
      <c r="D33" s="637"/>
      <c r="E33" s="878" t="s">
        <v>287</v>
      </c>
      <c r="F33" s="878"/>
      <c r="G33" s="878"/>
      <c r="H33" s="283"/>
      <c r="I33" s="440">
        <v>1</v>
      </c>
      <c r="J33" s="285">
        <f>IF(L33,I33,0)</f>
        <v>0</v>
      </c>
      <c r="L33" s="152" t="b">
        <v>0</v>
      </c>
    </row>
    <row r="34" spans="1:13" s="81" customFormat="1" ht="16.5" customHeight="1">
      <c r="A34" s="327"/>
      <c r="B34" s="141"/>
      <c r="C34" s="203"/>
      <c r="D34" s="443"/>
      <c r="E34" s="875" t="s">
        <v>288</v>
      </c>
      <c r="F34" s="875"/>
      <c r="G34" s="875"/>
      <c r="H34" s="247"/>
      <c r="I34" s="439"/>
      <c r="J34" s="157"/>
      <c r="L34" s="82"/>
      <c r="M34" s="133"/>
    </row>
    <row r="35" spans="1:13" ht="22.5" customHeight="1">
      <c r="A35" s="175"/>
      <c r="B35" s="199"/>
      <c r="C35" s="176"/>
      <c r="D35" s="444"/>
      <c r="E35" s="871" t="s">
        <v>297</v>
      </c>
      <c r="F35" s="871"/>
      <c r="G35" s="871"/>
      <c r="H35" s="874"/>
      <c r="I35" s="441"/>
      <c r="J35" s="157"/>
    </row>
    <row r="36" spans="1:13" ht="24" customHeight="1">
      <c r="A36" s="175"/>
      <c r="B36" s="199"/>
      <c r="C36" s="176"/>
      <c r="D36" s="444"/>
      <c r="E36" s="657" t="s">
        <v>114</v>
      </c>
      <c r="F36" s="871" t="s">
        <v>298</v>
      </c>
      <c r="G36" s="871"/>
      <c r="H36" s="874"/>
      <c r="I36" s="441"/>
      <c r="J36" s="157"/>
    </row>
    <row r="37" spans="1:13" ht="15" customHeight="1">
      <c r="A37" s="175"/>
      <c r="B37" s="199"/>
      <c r="C37" s="176"/>
      <c r="D37" s="444"/>
      <c r="E37" s="657" t="s">
        <v>114</v>
      </c>
      <c r="F37" s="871" t="s">
        <v>299</v>
      </c>
      <c r="G37" s="871"/>
      <c r="H37" s="874"/>
      <c r="I37" s="441"/>
      <c r="J37" s="157"/>
    </row>
    <row r="38" spans="1:13" ht="15" customHeight="1">
      <c r="A38" s="175"/>
      <c r="B38" s="199"/>
      <c r="C38" s="176"/>
      <c r="D38" s="444"/>
      <c r="E38" s="657" t="s">
        <v>114</v>
      </c>
      <c r="F38" s="880" t="s">
        <v>300</v>
      </c>
      <c r="G38" s="880"/>
      <c r="H38" s="881"/>
      <c r="I38" s="441"/>
      <c r="J38" s="157"/>
    </row>
    <row r="39" spans="1:13" ht="18" customHeight="1">
      <c r="B39" s="156"/>
      <c r="C39" s="635" t="s">
        <v>122</v>
      </c>
      <c r="D39" s="637" t="s">
        <v>47</v>
      </c>
      <c r="E39" s="878" t="s">
        <v>289</v>
      </c>
      <c r="F39" s="878"/>
      <c r="G39" s="878"/>
      <c r="H39" s="283"/>
      <c r="I39" s="440">
        <v>0.4</v>
      </c>
      <c r="J39" s="285">
        <f>IF(L39,I39,0)</f>
        <v>0</v>
      </c>
      <c r="L39" s="152" t="b">
        <v>0</v>
      </c>
    </row>
    <row r="40" spans="1:13" ht="16.5">
      <c r="B40" s="196"/>
      <c r="C40" s="203"/>
      <c r="D40" s="443"/>
      <c r="E40" s="875"/>
      <c r="F40" s="875"/>
      <c r="G40" s="875"/>
      <c r="H40" s="247"/>
      <c r="I40" s="439"/>
      <c r="J40" s="157"/>
    </row>
    <row r="41" spans="1:13" ht="27" customHeight="1">
      <c r="A41" s="175"/>
      <c r="B41" s="200"/>
      <c r="C41" s="287"/>
      <c r="D41" s="445"/>
      <c r="E41" s="880" t="s">
        <v>296</v>
      </c>
      <c r="F41" s="880"/>
      <c r="G41" s="880"/>
      <c r="H41" s="880"/>
      <c r="I41" s="442"/>
      <c r="J41" s="284"/>
    </row>
    <row r="42" spans="1:13" ht="18" customHeight="1">
      <c r="B42" s="156"/>
      <c r="C42" s="635" t="s">
        <v>123</v>
      </c>
      <c r="D42" s="637" t="s">
        <v>47</v>
      </c>
      <c r="E42" s="878" t="s">
        <v>290</v>
      </c>
      <c r="F42" s="878"/>
      <c r="G42" s="878"/>
      <c r="H42" s="283"/>
      <c r="I42" s="440">
        <v>0.4</v>
      </c>
      <c r="J42" s="285">
        <f>IF(L42,I42,0)</f>
        <v>0</v>
      </c>
      <c r="L42" s="152" t="b">
        <v>0</v>
      </c>
    </row>
    <row r="43" spans="1:13" ht="16.5">
      <c r="B43" s="196"/>
      <c r="C43" s="203"/>
      <c r="D43" s="443"/>
      <c r="E43" s="875" t="s">
        <v>291</v>
      </c>
      <c r="F43" s="875"/>
      <c r="G43" s="875"/>
      <c r="H43" s="247"/>
      <c r="I43" s="439"/>
      <c r="J43" s="157"/>
    </row>
    <row r="44" spans="1:13" ht="27" customHeight="1">
      <c r="A44" s="175"/>
      <c r="B44" s="200"/>
      <c r="C44" s="287"/>
      <c r="D44" s="445"/>
      <c r="E44" s="880" t="s">
        <v>409</v>
      </c>
      <c r="F44" s="880"/>
      <c r="G44" s="880"/>
      <c r="H44" s="880"/>
      <c r="I44" s="442"/>
      <c r="J44" s="284"/>
    </row>
    <row r="45" spans="1:13" ht="18">
      <c r="B45" s="491"/>
      <c r="C45" s="635" t="s">
        <v>124</v>
      </c>
      <c r="D45" s="637"/>
      <c r="E45" s="878" t="s">
        <v>293</v>
      </c>
      <c r="F45" s="878"/>
      <c r="G45" s="878"/>
      <c r="H45" s="283"/>
      <c r="I45" s="440">
        <v>0.2</v>
      </c>
      <c r="J45" s="285">
        <f>IF(L45,I45,0)</f>
        <v>0</v>
      </c>
      <c r="L45" s="152" t="b">
        <v>0</v>
      </c>
    </row>
    <row r="46" spans="1:13" ht="16.5">
      <c r="B46" s="196"/>
      <c r="C46" s="203"/>
      <c r="D46" s="443"/>
      <c r="E46" s="875" t="s">
        <v>292</v>
      </c>
      <c r="F46" s="875"/>
      <c r="G46" s="875"/>
      <c r="H46" s="247"/>
      <c r="I46" s="439"/>
      <c r="J46" s="157"/>
    </row>
    <row r="47" spans="1:13" s="81" customFormat="1" ht="16.5" customHeight="1" thickBot="1">
      <c r="A47" s="327"/>
      <c r="B47" s="148"/>
      <c r="C47" s="203"/>
      <c r="D47" s="443"/>
      <c r="E47" s="880" t="s">
        <v>294</v>
      </c>
      <c r="F47" s="880"/>
      <c r="G47" s="880"/>
      <c r="H47" s="880"/>
      <c r="I47" s="439"/>
      <c r="J47" s="157"/>
      <c r="L47" s="82"/>
      <c r="M47" s="133"/>
    </row>
    <row r="48" spans="1:13" ht="22.7" customHeight="1" thickBot="1">
      <c r="B48" s="868" t="s">
        <v>229</v>
      </c>
      <c r="C48" s="869"/>
      <c r="D48" s="869"/>
      <c r="E48" s="869"/>
      <c r="F48" s="869"/>
      <c r="G48" s="869"/>
      <c r="H48" s="870"/>
      <c r="I48" s="331">
        <f>IF(Projektgrundlagen!$I$24,SUM(I19:I47),0)</f>
        <v>3</v>
      </c>
      <c r="J48" s="332">
        <f>IF(Projektgrundlagen!$I$24,SUMIF(L19:L47,TRUE,J19:J47),0)</f>
        <v>0</v>
      </c>
    </row>
    <row r="49" spans="1:13" ht="7.5" customHeight="1"/>
    <row r="50" spans="1:13" s="153" customFormat="1" ht="22.7" customHeight="1">
      <c r="A50" s="328"/>
      <c r="B50" s="334" t="s">
        <v>284</v>
      </c>
      <c r="C50" s="335"/>
      <c r="D50" s="335"/>
      <c r="E50" s="335"/>
      <c r="F50" s="335"/>
      <c r="G50" s="337"/>
      <c r="H50" s="337"/>
      <c r="I50" s="339"/>
      <c r="J50" s="340"/>
      <c r="L50" s="154"/>
    </row>
    <row r="51" spans="1:13" ht="18">
      <c r="B51" s="156"/>
      <c r="C51" s="635" t="s">
        <v>119</v>
      </c>
      <c r="D51" s="636"/>
      <c r="E51" s="876" t="s">
        <v>312</v>
      </c>
      <c r="F51" s="876"/>
      <c r="G51" s="876"/>
      <c r="H51" s="288"/>
      <c r="I51" s="438">
        <v>12</v>
      </c>
      <c r="J51" s="285">
        <f>IF(L51,I51,0)</f>
        <v>0</v>
      </c>
      <c r="L51" s="152" t="b">
        <v>0</v>
      </c>
    </row>
    <row r="52" spans="1:13" s="81" customFormat="1" ht="42" customHeight="1">
      <c r="A52" s="327"/>
      <c r="B52" s="141"/>
      <c r="C52" s="203"/>
      <c r="D52" s="443"/>
      <c r="E52" s="875" t="s">
        <v>311</v>
      </c>
      <c r="F52" s="875"/>
      <c r="G52" s="875"/>
      <c r="H52" s="247"/>
      <c r="I52" s="439"/>
      <c r="J52" s="157"/>
      <c r="L52" s="82"/>
      <c r="M52" s="133"/>
    </row>
    <row r="53" spans="1:13" ht="50.25" customHeight="1">
      <c r="A53" s="175"/>
      <c r="B53" s="199"/>
      <c r="C53" s="176"/>
      <c r="D53" s="446"/>
      <c r="E53" s="871" t="s">
        <v>313</v>
      </c>
      <c r="F53" s="871"/>
      <c r="G53" s="871"/>
      <c r="H53" s="871"/>
      <c r="I53" s="448"/>
      <c r="J53" s="204"/>
    </row>
    <row r="54" spans="1:13" ht="40.5" customHeight="1">
      <c r="A54" s="175"/>
      <c r="B54" s="199"/>
      <c r="C54" s="176"/>
      <c r="D54" s="446"/>
      <c r="E54" s="871" t="s">
        <v>320</v>
      </c>
      <c r="F54" s="871"/>
      <c r="G54" s="871"/>
      <c r="H54" s="871"/>
      <c r="I54" s="448"/>
      <c r="J54" s="204"/>
    </row>
    <row r="55" spans="1:13" ht="27" customHeight="1">
      <c r="A55" s="175"/>
      <c r="B55" s="199"/>
      <c r="C55" s="176"/>
      <c r="D55" s="446"/>
      <c r="E55" s="871" t="s">
        <v>321</v>
      </c>
      <c r="F55" s="871"/>
      <c r="G55" s="871"/>
      <c r="H55" s="871"/>
      <c r="I55" s="448"/>
      <c r="J55" s="204"/>
    </row>
    <row r="56" spans="1:13" ht="39.950000000000003" customHeight="1">
      <c r="A56" s="175"/>
      <c r="B56" s="199"/>
      <c r="C56" s="176"/>
      <c r="D56" s="446"/>
      <c r="E56" s="871" t="s">
        <v>322</v>
      </c>
      <c r="F56" s="871"/>
      <c r="G56" s="871"/>
      <c r="H56" s="871"/>
      <c r="I56" s="448"/>
      <c r="J56" s="204"/>
    </row>
    <row r="57" spans="1:13" ht="39.950000000000003" customHeight="1">
      <c r="A57" s="175"/>
      <c r="B57" s="199"/>
      <c r="C57" s="176"/>
      <c r="D57" s="446"/>
      <c r="E57" s="871" t="s">
        <v>323</v>
      </c>
      <c r="F57" s="871"/>
      <c r="G57" s="871"/>
      <c r="H57" s="871"/>
      <c r="I57" s="448"/>
      <c r="J57" s="204"/>
    </row>
    <row r="58" spans="1:13" ht="15">
      <c r="A58" s="175"/>
      <c r="B58" s="199"/>
      <c r="C58" s="176"/>
      <c r="D58" s="446"/>
      <c r="E58" s="871" t="s">
        <v>324</v>
      </c>
      <c r="F58" s="871"/>
      <c r="G58" s="871"/>
      <c r="H58" s="871"/>
      <c r="I58" s="448"/>
      <c r="J58" s="204"/>
    </row>
    <row r="59" spans="1:13" ht="27" customHeight="1">
      <c r="A59" s="175"/>
      <c r="B59" s="199"/>
      <c r="C59" s="176"/>
      <c r="D59" s="446"/>
      <c r="E59" s="657" t="s">
        <v>114</v>
      </c>
      <c r="F59" s="871" t="s">
        <v>325</v>
      </c>
      <c r="G59" s="871"/>
      <c r="H59" s="874"/>
      <c r="I59" s="448"/>
      <c r="J59" s="204"/>
    </row>
    <row r="60" spans="1:13" ht="27" customHeight="1">
      <c r="A60" s="175"/>
      <c r="B60" s="199"/>
      <c r="C60" s="176"/>
      <c r="D60" s="446"/>
      <c r="E60" s="657" t="s">
        <v>114</v>
      </c>
      <c r="F60" s="871" t="s">
        <v>326</v>
      </c>
      <c r="G60" s="871"/>
      <c r="H60" s="874"/>
      <c r="I60" s="448"/>
      <c r="J60" s="204"/>
    </row>
    <row r="61" spans="1:13" ht="27" customHeight="1">
      <c r="A61" s="175"/>
      <c r="B61" s="199"/>
      <c r="C61" s="176"/>
      <c r="D61" s="446"/>
      <c r="E61" s="657" t="s">
        <v>114</v>
      </c>
      <c r="F61" s="871" t="s">
        <v>410</v>
      </c>
      <c r="G61" s="871"/>
      <c r="H61" s="874"/>
      <c r="I61" s="448"/>
      <c r="J61" s="204"/>
    </row>
    <row r="62" spans="1:13" ht="15">
      <c r="A62" s="175"/>
      <c r="B62" s="199"/>
      <c r="C62" s="176"/>
      <c r="D62" s="446"/>
      <c r="E62" s="657" t="s">
        <v>114</v>
      </c>
      <c r="F62" s="871" t="s">
        <v>327</v>
      </c>
      <c r="G62" s="871"/>
      <c r="H62" s="874"/>
      <c r="I62" s="448"/>
      <c r="J62" s="204"/>
    </row>
    <row r="63" spans="1:13" ht="15" customHeight="1">
      <c r="A63" s="175"/>
      <c r="B63" s="199"/>
      <c r="C63" s="176"/>
      <c r="D63" s="446"/>
      <c r="E63" s="657" t="s">
        <v>114</v>
      </c>
      <c r="F63" s="871" t="s">
        <v>328</v>
      </c>
      <c r="G63" s="871"/>
      <c r="H63" s="874"/>
      <c r="I63" s="448"/>
      <c r="J63" s="204"/>
    </row>
    <row r="64" spans="1:13" ht="15">
      <c r="A64" s="175"/>
      <c r="B64" s="199"/>
      <c r="C64" s="176"/>
      <c r="D64" s="446"/>
      <c r="E64" s="657" t="s">
        <v>114</v>
      </c>
      <c r="F64" s="871" t="s">
        <v>329</v>
      </c>
      <c r="G64" s="871"/>
      <c r="H64" s="874"/>
      <c r="I64" s="448"/>
      <c r="J64" s="204"/>
    </row>
    <row r="65" spans="1:13" ht="15">
      <c r="A65" s="175"/>
      <c r="B65" s="199"/>
      <c r="C65" s="176"/>
      <c r="D65" s="446"/>
      <c r="E65" s="657" t="s">
        <v>114</v>
      </c>
      <c r="F65" s="871" t="s">
        <v>330</v>
      </c>
      <c r="G65" s="871"/>
      <c r="H65" s="874"/>
      <c r="I65" s="448"/>
      <c r="J65" s="204"/>
    </row>
    <row r="66" spans="1:13" ht="15">
      <c r="A66" s="175"/>
      <c r="B66" s="199"/>
      <c r="C66" s="176"/>
      <c r="D66" s="446"/>
      <c r="E66" s="657" t="s">
        <v>114</v>
      </c>
      <c r="F66" s="871" t="s">
        <v>331</v>
      </c>
      <c r="G66" s="871"/>
      <c r="H66" s="874"/>
      <c r="I66" s="448"/>
      <c r="J66" s="204"/>
    </row>
    <row r="67" spans="1:13" ht="15">
      <c r="A67" s="175"/>
      <c r="B67" s="199"/>
      <c r="C67" s="176"/>
      <c r="D67" s="446"/>
      <c r="E67" s="657" t="s">
        <v>114</v>
      </c>
      <c r="F67" s="871" t="s">
        <v>332</v>
      </c>
      <c r="G67" s="871"/>
      <c r="H67" s="874"/>
      <c r="I67" s="448"/>
      <c r="J67" s="204"/>
    </row>
    <row r="68" spans="1:13" ht="39" customHeight="1">
      <c r="A68" s="175"/>
      <c r="B68" s="199"/>
      <c r="C68" s="176"/>
      <c r="D68" s="446"/>
      <c r="E68" s="657" t="s">
        <v>114</v>
      </c>
      <c r="F68" s="871" t="s">
        <v>333</v>
      </c>
      <c r="G68" s="871"/>
      <c r="H68" s="874"/>
      <c r="I68" s="448"/>
      <c r="J68" s="204"/>
    </row>
    <row r="69" spans="1:13" ht="18">
      <c r="B69" s="155"/>
      <c r="C69" s="635" t="s">
        <v>120</v>
      </c>
      <c r="D69" s="637"/>
      <c r="E69" s="878" t="s">
        <v>314</v>
      </c>
      <c r="F69" s="878"/>
      <c r="G69" s="878"/>
      <c r="H69" s="283"/>
      <c r="I69" s="440">
        <v>25</v>
      </c>
      <c r="J69" s="285">
        <f>IF(L69,I69,0)</f>
        <v>0</v>
      </c>
      <c r="L69" s="152" t="b">
        <v>0</v>
      </c>
    </row>
    <row r="70" spans="1:13" s="81" customFormat="1" ht="42" customHeight="1">
      <c r="A70" s="83"/>
      <c r="B70" s="141"/>
      <c r="C70" s="203"/>
      <c r="D70" s="443"/>
      <c r="E70" s="875" t="s">
        <v>315</v>
      </c>
      <c r="F70" s="875"/>
      <c r="G70" s="875"/>
      <c r="H70" s="247"/>
      <c r="I70" s="439"/>
      <c r="J70" s="157"/>
      <c r="L70" s="82"/>
      <c r="M70" s="133"/>
    </row>
    <row r="71" spans="1:13" ht="15">
      <c r="A71" s="175"/>
      <c r="B71" s="199"/>
      <c r="C71" s="176"/>
      <c r="D71" s="446"/>
      <c r="E71" s="871" t="s">
        <v>316</v>
      </c>
      <c r="F71" s="871"/>
      <c r="G71" s="871"/>
      <c r="H71" s="871"/>
      <c r="I71" s="448"/>
      <c r="J71" s="204"/>
    </row>
    <row r="72" spans="1:13" ht="27" customHeight="1">
      <c r="B72" s="199"/>
      <c r="C72" s="203"/>
      <c r="D72" s="443"/>
      <c r="E72" s="875" t="s">
        <v>317</v>
      </c>
      <c r="F72" s="875"/>
      <c r="G72" s="875"/>
      <c r="H72" s="247"/>
      <c r="I72" s="439"/>
      <c r="J72" s="157"/>
    </row>
    <row r="73" spans="1:13" ht="15">
      <c r="A73" s="175"/>
      <c r="B73" s="199"/>
      <c r="C73" s="202"/>
      <c r="D73" s="443"/>
      <c r="E73" s="872"/>
      <c r="F73" s="872"/>
      <c r="G73" s="872"/>
      <c r="H73" s="872"/>
      <c r="I73" s="441"/>
      <c r="J73" s="157"/>
    </row>
    <row r="74" spans="1:13" ht="27" customHeight="1">
      <c r="B74" s="199"/>
      <c r="C74" s="203"/>
      <c r="D74" s="443"/>
      <c r="E74" s="875" t="s">
        <v>318</v>
      </c>
      <c r="F74" s="875"/>
      <c r="G74" s="875"/>
      <c r="H74" s="247"/>
      <c r="I74" s="439"/>
      <c r="J74" s="157"/>
    </row>
    <row r="75" spans="1:13" ht="40.5" customHeight="1" thickBot="1">
      <c r="A75" s="175"/>
      <c r="B75" s="199"/>
      <c r="C75" s="202"/>
      <c r="D75" s="447"/>
      <c r="E75" s="872" t="s">
        <v>319</v>
      </c>
      <c r="F75" s="872"/>
      <c r="G75" s="872"/>
      <c r="H75" s="872"/>
      <c r="I75" s="441"/>
      <c r="J75" s="157"/>
    </row>
    <row r="76" spans="1:13" ht="22.7" customHeight="1" thickBot="1">
      <c r="B76" s="330"/>
      <c r="C76" s="869"/>
      <c r="D76" s="869"/>
      <c r="E76" s="869"/>
      <c r="F76" s="869" t="s">
        <v>310</v>
      </c>
      <c r="G76" s="869"/>
      <c r="H76" s="869"/>
      <c r="I76" s="331">
        <f>IF(Projektgrundlagen!$I$24,SUM(I51:I75),0)</f>
        <v>37</v>
      </c>
      <c r="J76" s="332">
        <f>IF(Projektgrundlagen!$I$24,SUMIF(L51:L75,TRUE,J51:J75),0)</f>
        <v>0</v>
      </c>
    </row>
    <row r="77" spans="1:13" ht="7.5" customHeight="1"/>
    <row r="78" spans="1:13" ht="22.7" customHeight="1">
      <c r="B78" s="334" t="s">
        <v>334</v>
      </c>
      <c r="C78" s="335"/>
      <c r="D78" s="335"/>
      <c r="E78" s="335"/>
      <c r="F78" s="335"/>
      <c r="G78" s="341"/>
      <c r="H78" s="341"/>
      <c r="I78" s="339"/>
      <c r="J78" s="340"/>
    </row>
    <row r="79" spans="1:13" ht="18">
      <c r="B79" s="156"/>
      <c r="C79" s="635" t="s">
        <v>119</v>
      </c>
      <c r="D79" s="636" t="s">
        <v>9</v>
      </c>
      <c r="E79" s="876" t="s">
        <v>382</v>
      </c>
      <c r="F79" s="876"/>
      <c r="G79" s="876"/>
      <c r="H79" s="283"/>
      <c r="I79" s="438">
        <v>10</v>
      </c>
      <c r="J79" s="285">
        <f>IF(L79,I79,0)</f>
        <v>0</v>
      </c>
      <c r="L79" s="152" t="b">
        <v>0</v>
      </c>
    </row>
    <row r="80" spans="1:13" ht="44.25" customHeight="1">
      <c r="B80" s="196"/>
      <c r="C80" s="203"/>
      <c r="D80" s="443"/>
      <c r="E80" s="875" t="s">
        <v>335</v>
      </c>
      <c r="F80" s="875"/>
      <c r="G80" s="875"/>
      <c r="H80" s="247"/>
      <c r="I80" s="439"/>
      <c r="J80" s="157"/>
    </row>
    <row r="81" spans="1:12" ht="40.5" customHeight="1">
      <c r="A81" s="175"/>
      <c r="B81" s="199"/>
      <c r="C81" s="176"/>
      <c r="D81" s="446"/>
      <c r="E81" s="657" t="s">
        <v>114</v>
      </c>
      <c r="F81" s="871" t="s">
        <v>336</v>
      </c>
      <c r="G81" s="871"/>
      <c r="H81" s="874"/>
      <c r="I81" s="448"/>
      <c r="J81" s="204"/>
    </row>
    <row r="82" spans="1:12" ht="40.5" customHeight="1">
      <c r="A82" s="175"/>
      <c r="B82" s="199"/>
      <c r="C82" s="176"/>
      <c r="D82" s="446"/>
      <c r="E82" s="657" t="s">
        <v>114</v>
      </c>
      <c r="F82" s="871" t="s">
        <v>337</v>
      </c>
      <c r="G82" s="871"/>
      <c r="H82" s="874"/>
      <c r="I82" s="448"/>
      <c r="J82" s="204"/>
    </row>
    <row r="83" spans="1:12" ht="18">
      <c r="B83" s="156"/>
      <c r="C83" s="635" t="s">
        <v>120</v>
      </c>
      <c r="D83" s="637"/>
      <c r="E83" s="878" t="s">
        <v>383</v>
      </c>
      <c r="F83" s="878"/>
      <c r="G83" s="878"/>
      <c r="H83" s="283"/>
      <c r="I83" s="440">
        <v>5</v>
      </c>
      <c r="J83" s="285">
        <f>IF(L83,I83,0)</f>
        <v>0</v>
      </c>
      <c r="L83" s="152" t="b">
        <v>0</v>
      </c>
    </row>
    <row r="84" spans="1:12" ht="43.5" customHeight="1">
      <c r="B84" s="196"/>
      <c r="C84" s="203"/>
      <c r="D84" s="443"/>
      <c r="E84" s="875" t="s">
        <v>338</v>
      </c>
      <c r="F84" s="875"/>
      <c r="G84" s="875"/>
      <c r="H84" s="247"/>
      <c r="I84" s="439"/>
      <c r="J84" s="157"/>
    </row>
    <row r="85" spans="1:12" ht="40.5" customHeight="1">
      <c r="A85" s="175"/>
      <c r="B85" s="199"/>
      <c r="C85" s="176"/>
      <c r="D85" s="446"/>
      <c r="E85" s="657" t="s">
        <v>114</v>
      </c>
      <c r="F85" s="871" t="s">
        <v>339</v>
      </c>
      <c r="G85" s="871"/>
      <c r="H85" s="874"/>
      <c r="I85" s="448"/>
      <c r="J85" s="204"/>
    </row>
    <row r="86" spans="1:12" ht="40.5" customHeight="1">
      <c r="A86" s="175"/>
      <c r="B86" s="199"/>
      <c r="C86" s="176"/>
      <c r="D86" s="446"/>
      <c r="E86" s="657" t="s">
        <v>114</v>
      </c>
      <c r="F86" s="871" t="s">
        <v>340</v>
      </c>
      <c r="G86" s="871"/>
      <c r="H86" s="874"/>
      <c r="I86" s="448"/>
      <c r="J86" s="204"/>
    </row>
    <row r="87" spans="1:12" ht="27" customHeight="1">
      <c r="A87" s="175"/>
      <c r="B87" s="199"/>
      <c r="C87" s="176"/>
      <c r="D87" s="446"/>
      <c r="E87" s="657" t="s">
        <v>114</v>
      </c>
      <c r="F87" s="871" t="s">
        <v>341</v>
      </c>
      <c r="G87" s="871"/>
      <c r="H87" s="874"/>
      <c r="I87" s="448"/>
      <c r="J87" s="204"/>
    </row>
    <row r="88" spans="1:12" ht="18">
      <c r="B88" s="156"/>
      <c r="C88" s="642" t="s">
        <v>121</v>
      </c>
      <c r="D88" s="643"/>
      <c r="E88" s="878" t="s">
        <v>384</v>
      </c>
      <c r="F88" s="878"/>
      <c r="G88" s="878"/>
      <c r="H88" s="283"/>
      <c r="I88" s="440">
        <v>3</v>
      </c>
      <c r="J88" s="285">
        <f>IF(L88,I88,0)</f>
        <v>0</v>
      </c>
      <c r="L88" s="152" t="b">
        <v>0</v>
      </c>
    </row>
    <row r="89" spans="1:12" ht="16.5">
      <c r="B89" s="196"/>
      <c r="C89" s="203"/>
      <c r="D89" s="443"/>
      <c r="E89" s="875"/>
      <c r="F89" s="875"/>
      <c r="G89" s="875"/>
      <c r="H89" s="247"/>
      <c r="I89" s="439"/>
      <c r="J89" s="157"/>
    </row>
    <row r="90" spans="1:12" ht="40.5" customHeight="1">
      <c r="A90" s="175"/>
      <c r="B90" s="199"/>
      <c r="C90" s="202"/>
      <c r="D90" s="443"/>
      <c r="E90" s="880" t="s">
        <v>343</v>
      </c>
      <c r="F90" s="882"/>
      <c r="G90" s="882"/>
      <c r="H90" s="883"/>
      <c r="I90" s="441"/>
      <c r="J90" s="157"/>
    </row>
    <row r="91" spans="1:12" ht="18">
      <c r="B91" s="156"/>
      <c r="C91" s="635" t="s">
        <v>122</v>
      </c>
      <c r="D91" s="637"/>
      <c r="E91" s="878" t="s">
        <v>344</v>
      </c>
      <c r="F91" s="878"/>
      <c r="G91" s="878"/>
      <c r="H91" s="283"/>
      <c r="I91" s="440">
        <v>12</v>
      </c>
      <c r="J91" s="285">
        <f>IF(L91,I91,0)</f>
        <v>0</v>
      </c>
      <c r="L91" s="152" t="b">
        <v>0</v>
      </c>
    </row>
    <row r="92" spans="1:12" ht="58.5" customHeight="1">
      <c r="B92" s="196"/>
      <c r="C92" s="203"/>
      <c r="D92" s="443"/>
      <c r="E92" s="875" t="s">
        <v>385</v>
      </c>
      <c r="F92" s="875"/>
      <c r="G92" s="875"/>
      <c r="H92" s="247"/>
      <c r="I92" s="439"/>
      <c r="J92" s="157"/>
    </row>
    <row r="93" spans="1:12" ht="39.75" customHeight="1">
      <c r="A93" s="175"/>
      <c r="B93" s="199"/>
      <c r="C93" s="202"/>
      <c r="D93" s="444"/>
      <c r="E93" s="871" t="s">
        <v>345</v>
      </c>
      <c r="F93" s="872"/>
      <c r="G93" s="872"/>
      <c r="H93" s="873"/>
      <c r="I93" s="441"/>
      <c r="J93" s="157"/>
    </row>
    <row r="94" spans="1:12" ht="15" customHeight="1">
      <c r="A94" s="175"/>
      <c r="B94" s="199"/>
      <c r="C94" s="176"/>
      <c r="D94" s="446"/>
      <c r="E94" s="657" t="s">
        <v>114</v>
      </c>
      <c r="F94" s="871" t="s">
        <v>346</v>
      </c>
      <c r="G94" s="871"/>
      <c r="H94" s="874"/>
      <c r="I94" s="448"/>
      <c r="J94" s="204"/>
    </row>
    <row r="95" spans="1:12" ht="40.5" customHeight="1">
      <c r="A95" s="175"/>
      <c r="B95" s="199"/>
      <c r="C95" s="176"/>
      <c r="D95" s="446"/>
      <c r="E95" s="657" t="s">
        <v>114</v>
      </c>
      <c r="F95" s="871" t="s">
        <v>347</v>
      </c>
      <c r="G95" s="871"/>
      <c r="H95" s="874"/>
      <c r="I95" s="448"/>
      <c r="J95" s="204"/>
    </row>
    <row r="96" spans="1:12" ht="15">
      <c r="A96" s="175"/>
      <c r="B96" s="199"/>
      <c r="C96" s="176"/>
      <c r="D96" s="446"/>
      <c r="E96" s="657" t="s">
        <v>114</v>
      </c>
      <c r="F96" s="871" t="s">
        <v>348</v>
      </c>
      <c r="G96" s="871"/>
      <c r="H96" s="874"/>
      <c r="I96" s="448"/>
      <c r="J96" s="204"/>
    </row>
    <row r="97" spans="1:12" ht="40.5" customHeight="1">
      <c r="A97" s="175"/>
      <c r="B97" s="199"/>
      <c r="C97" s="176"/>
      <c r="D97" s="446"/>
      <c r="E97" s="657" t="s">
        <v>114</v>
      </c>
      <c r="F97" s="871" t="s">
        <v>349</v>
      </c>
      <c r="G97" s="871"/>
      <c r="H97" s="874"/>
      <c r="I97" s="448"/>
      <c r="J97" s="204"/>
    </row>
    <row r="98" spans="1:12" ht="15" customHeight="1">
      <c r="A98" s="175"/>
      <c r="B98" s="199"/>
      <c r="C98" s="176"/>
      <c r="D98" s="446"/>
      <c r="E98" s="657" t="s">
        <v>114</v>
      </c>
      <c r="F98" s="871" t="s">
        <v>350</v>
      </c>
      <c r="G98" s="871"/>
      <c r="H98" s="874"/>
      <c r="I98" s="448"/>
      <c r="J98" s="204"/>
    </row>
    <row r="99" spans="1:12" ht="27" customHeight="1">
      <c r="A99" s="175"/>
      <c r="B99" s="200"/>
      <c r="C99" s="286"/>
      <c r="D99" s="445"/>
      <c r="E99" s="880" t="s">
        <v>351</v>
      </c>
      <c r="F99" s="882"/>
      <c r="G99" s="882"/>
      <c r="H99" s="883"/>
      <c r="I99" s="442"/>
      <c r="J99" s="284"/>
    </row>
    <row r="100" spans="1:12" ht="18">
      <c r="B100" s="156"/>
      <c r="C100" s="635" t="s">
        <v>123</v>
      </c>
      <c r="D100" s="643"/>
      <c r="E100" s="878" t="s">
        <v>352</v>
      </c>
      <c r="F100" s="878"/>
      <c r="G100" s="878"/>
      <c r="H100" s="283"/>
      <c r="I100" s="440">
        <v>2</v>
      </c>
      <c r="J100" s="285">
        <f>IF(L100,I100,0)</f>
        <v>0</v>
      </c>
      <c r="L100" s="152" t="b">
        <v>0</v>
      </c>
    </row>
    <row r="101" spans="1:12" ht="40.5" customHeight="1">
      <c r="B101" s="196"/>
      <c r="C101" s="203"/>
      <c r="D101" s="450"/>
      <c r="E101" s="875" t="s">
        <v>353</v>
      </c>
      <c r="F101" s="875"/>
      <c r="G101" s="875"/>
      <c r="H101" s="247"/>
      <c r="I101" s="439"/>
      <c r="J101" s="157"/>
    </row>
    <row r="102" spans="1:12" ht="27" customHeight="1">
      <c r="A102" s="175"/>
      <c r="B102" s="200"/>
      <c r="C102" s="286"/>
      <c r="D102" s="445"/>
      <c r="E102" s="880" t="s">
        <v>411</v>
      </c>
      <c r="F102" s="882"/>
      <c r="G102" s="882"/>
      <c r="H102" s="882"/>
      <c r="I102" s="442"/>
      <c r="J102" s="284"/>
    </row>
    <row r="103" spans="1:12" ht="18">
      <c r="B103" s="156"/>
      <c r="C103" s="640" t="s">
        <v>124</v>
      </c>
      <c r="D103" s="641"/>
      <c r="E103" s="878" t="s">
        <v>355</v>
      </c>
      <c r="F103" s="878"/>
      <c r="G103" s="878"/>
      <c r="H103" s="246"/>
      <c r="I103" s="449">
        <v>2</v>
      </c>
      <c r="J103" s="289">
        <f>IF(L103,I103,0)</f>
        <v>0</v>
      </c>
      <c r="L103" s="152" t="b">
        <v>0</v>
      </c>
    </row>
    <row r="104" spans="1:12" ht="39.950000000000003" customHeight="1">
      <c r="B104" s="196"/>
      <c r="C104" s="203"/>
      <c r="D104" s="443"/>
      <c r="E104" s="875" t="s">
        <v>386</v>
      </c>
      <c r="F104" s="875"/>
      <c r="G104" s="875"/>
      <c r="H104" s="247"/>
      <c r="I104" s="439"/>
      <c r="J104" s="157"/>
    </row>
    <row r="105" spans="1:12" ht="40.5" customHeight="1">
      <c r="A105" s="175"/>
      <c r="B105" s="199"/>
      <c r="C105" s="202"/>
      <c r="D105" s="445"/>
      <c r="E105" s="880" t="s">
        <v>354</v>
      </c>
      <c r="F105" s="882"/>
      <c r="G105" s="882"/>
      <c r="H105" s="882"/>
      <c r="I105" s="442"/>
      <c r="J105" s="284"/>
    </row>
    <row r="106" spans="1:12" ht="18">
      <c r="B106" s="156"/>
      <c r="C106" s="635" t="s">
        <v>125</v>
      </c>
      <c r="D106" s="637"/>
      <c r="E106" s="878" t="s">
        <v>356</v>
      </c>
      <c r="F106" s="878"/>
      <c r="G106" s="878"/>
      <c r="H106" s="283"/>
      <c r="I106" s="440">
        <v>1.5</v>
      </c>
      <c r="J106" s="285">
        <f>IF(L106,I106,0)</f>
        <v>0</v>
      </c>
      <c r="L106" s="152" t="b">
        <v>0</v>
      </c>
    </row>
    <row r="107" spans="1:12" ht="16.5">
      <c r="B107" s="196"/>
      <c r="C107" s="203"/>
      <c r="D107" s="443"/>
      <c r="E107" s="875"/>
      <c r="F107" s="875"/>
      <c r="G107" s="875"/>
      <c r="H107" s="247"/>
      <c r="I107" s="439"/>
      <c r="J107" s="157"/>
    </row>
    <row r="108" spans="1:12" ht="27" customHeight="1">
      <c r="A108" s="175"/>
      <c r="B108" s="200"/>
      <c r="C108" s="286"/>
      <c r="D108" s="445"/>
      <c r="E108" s="880" t="s">
        <v>357</v>
      </c>
      <c r="F108" s="882"/>
      <c r="G108" s="882"/>
      <c r="H108" s="883"/>
      <c r="I108" s="442"/>
      <c r="J108" s="284"/>
    </row>
    <row r="109" spans="1:12" ht="18">
      <c r="B109" s="156"/>
      <c r="C109" s="635" t="s">
        <v>126</v>
      </c>
      <c r="D109" s="643"/>
      <c r="E109" s="878" t="s">
        <v>358</v>
      </c>
      <c r="F109" s="878"/>
      <c r="G109" s="878"/>
      <c r="H109" s="283"/>
      <c r="I109" s="440">
        <v>3</v>
      </c>
      <c r="J109" s="285">
        <f>IF(L109,I109,0)</f>
        <v>0</v>
      </c>
      <c r="L109" s="152" t="b">
        <v>0</v>
      </c>
    </row>
    <row r="110" spans="1:12" ht="16.5">
      <c r="B110" s="196"/>
      <c r="C110" s="203"/>
      <c r="D110" s="450"/>
      <c r="E110" s="875" t="s">
        <v>342</v>
      </c>
      <c r="F110" s="875"/>
      <c r="G110" s="875"/>
      <c r="H110" s="247"/>
      <c r="I110" s="439"/>
      <c r="J110" s="157"/>
    </row>
    <row r="111" spans="1:12" ht="15">
      <c r="A111" s="175"/>
      <c r="B111" s="199"/>
      <c r="C111" s="202"/>
      <c r="D111" s="444"/>
      <c r="E111" s="871" t="s">
        <v>359</v>
      </c>
      <c r="F111" s="872"/>
      <c r="G111" s="872"/>
      <c r="H111" s="872"/>
      <c r="I111" s="441"/>
      <c r="J111" s="157"/>
    </row>
    <row r="112" spans="1:12" ht="51" customHeight="1">
      <c r="A112" s="175"/>
      <c r="B112" s="199"/>
      <c r="C112" s="202"/>
      <c r="D112" s="444"/>
      <c r="E112" s="871" t="s">
        <v>360</v>
      </c>
      <c r="F112" s="872"/>
      <c r="G112" s="872"/>
      <c r="H112" s="872"/>
      <c r="I112" s="441"/>
      <c r="J112" s="157"/>
    </row>
    <row r="113" spans="1:12" ht="27" customHeight="1">
      <c r="A113" s="175"/>
      <c r="B113" s="200"/>
      <c r="C113" s="286"/>
      <c r="D113" s="445"/>
      <c r="E113" s="880" t="s">
        <v>361</v>
      </c>
      <c r="F113" s="882"/>
      <c r="G113" s="882"/>
      <c r="H113" s="882"/>
      <c r="I113" s="442"/>
      <c r="J113" s="284"/>
    </row>
    <row r="114" spans="1:12" ht="18">
      <c r="B114" s="156"/>
      <c r="C114" s="640" t="s">
        <v>127</v>
      </c>
      <c r="D114" s="641"/>
      <c r="E114" s="878" t="s">
        <v>362</v>
      </c>
      <c r="F114" s="878"/>
      <c r="G114" s="878"/>
      <c r="H114" s="246"/>
      <c r="I114" s="449">
        <v>3</v>
      </c>
      <c r="J114" s="289">
        <f>IF(L114,I114,0)</f>
        <v>0</v>
      </c>
      <c r="L114" s="152" t="b">
        <v>0</v>
      </c>
    </row>
    <row r="115" spans="1:12" ht="16.5" customHeight="1">
      <c r="B115" s="196"/>
      <c r="C115" s="203"/>
      <c r="D115" s="443"/>
      <c r="E115" s="875" t="s">
        <v>363</v>
      </c>
      <c r="F115" s="875"/>
      <c r="G115" s="875"/>
      <c r="H115" s="247"/>
      <c r="I115" s="439"/>
      <c r="J115" s="157"/>
    </row>
    <row r="116" spans="1:12" ht="15">
      <c r="A116" s="175"/>
      <c r="B116" s="199"/>
      <c r="C116" s="202"/>
      <c r="D116" s="445"/>
      <c r="E116" s="880" t="s">
        <v>364</v>
      </c>
      <c r="F116" s="882"/>
      <c r="G116" s="882"/>
      <c r="H116" s="882"/>
      <c r="I116" s="442"/>
      <c r="J116" s="284"/>
    </row>
    <row r="117" spans="1:12" ht="18">
      <c r="B117" s="156"/>
      <c r="C117" s="635" t="s">
        <v>128</v>
      </c>
      <c r="D117" s="641"/>
      <c r="E117" s="878" t="s">
        <v>365</v>
      </c>
      <c r="F117" s="878"/>
      <c r="G117" s="878"/>
      <c r="H117" s="246"/>
      <c r="I117" s="449">
        <v>0.5</v>
      </c>
      <c r="J117" s="289">
        <f>IF(L117,I117,0)</f>
        <v>0</v>
      </c>
      <c r="L117" s="152" t="b">
        <v>0</v>
      </c>
    </row>
    <row r="118" spans="1:12" ht="16.5" customHeight="1">
      <c r="B118" s="196"/>
      <c r="C118" s="203"/>
      <c r="D118" s="443"/>
      <c r="E118" s="875"/>
      <c r="F118" s="875"/>
      <c r="G118" s="875"/>
      <c r="H118" s="247"/>
      <c r="I118" s="439"/>
      <c r="J118" s="157"/>
    </row>
    <row r="119" spans="1:12" ht="15.75" thickBot="1">
      <c r="A119" s="175"/>
      <c r="B119" s="199"/>
      <c r="C119" s="202"/>
      <c r="D119" s="444"/>
      <c r="E119" s="633"/>
      <c r="F119" s="487"/>
      <c r="G119" s="633"/>
      <c r="H119" s="605"/>
      <c r="I119" s="441"/>
      <c r="J119" s="157"/>
    </row>
    <row r="120" spans="1:12" ht="22.7" customHeight="1" thickBot="1">
      <c r="B120" s="868" t="s">
        <v>387</v>
      </c>
      <c r="C120" s="869"/>
      <c r="D120" s="869"/>
      <c r="E120" s="869"/>
      <c r="F120" s="869"/>
      <c r="G120" s="869"/>
      <c r="H120" s="869"/>
      <c r="I120" s="331">
        <f>IF(Projektgrundlagen!$I$24,SUM(I79:I119),0)</f>
        <v>42</v>
      </c>
      <c r="J120" s="332">
        <f>IF(Projektgrundlagen!$I$24,SUMIF(L79:L119,TRUE,J79:J119),0)</f>
        <v>0</v>
      </c>
    </row>
    <row r="121" spans="1:12" ht="7.5" customHeight="1"/>
    <row r="122" spans="1:12" ht="22.7" customHeight="1">
      <c r="B122" s="334" t="s">
        <v>366</v>
      </c>
      <c r="C122" s="335"/>
      <c r="D122" s="335"/>
      <c r="E122" s="335"/>
      <c r="F122" s="335"/>
      <c r="G122" s="341"/>
      <c r="H122" s="341"/>
      <c r="I122" s="339"/>
      <c r="J122" s="340"/>
    </row>
    <row r="123" spans="1:12" ht="18">
      <c r="B123" s="156"/>
      <c r="C123" s="635" t="s">
        <v>119</v>
      </c>
      <c r="D123" s="644"/>
      <c r="E123" s="876" t="s">
        <v>368</v>
      </c>
      <c r="F123" s="876"/>
      <c r="G123" s="876"/>
      <c r="H123" s="283"/>
      <c r="I123" s="438">
        <v>10</v>
      </c>
      <c r="J123" s="285">
        <f>IF(L123,I123,0)</f>
        <v>0</v>
      </c>
      <c r="L123" s="152" t="b">
        <v>0</v>
      </c>
    </row>
    <row r="124" spans="1:12" ht="16.5">
      <c r="B124" s="196"/>
      <c r="C124" s="203"/>
      <c r="D124" s="450"/>
      <c r="E124" s="875" t="s">
        <v>369</v>
      </c>
      <c r="F124" s="875"/>
      <c r="G124" s="875"/>
      <c r="H124" s="247"/>
      <c r="I124" s="439"/>
      <c r="J124" s="157"/>
    </row>
    <row r="125" spans="1:12" ht="27.75" customHeight="1">
      <c r="A125" s="175"/>
      <c r="B125" s="199"/>
      <c r="C125" s="202"/>
      <c r="D125" s="444"/>
      <c r="E125" s="871" t="s">
        <v>370</v>
      </c>
      <c r="F125" s="872"/>
      <c r="G125" s="872"/>
      <c r="H125" s="873"/>
      <c r="I125" s="441"/>
      <c r="J125" s="157"/>
    </row>
    <row r="126" spans="1:12" ht="15">
      <c r="A126" s="175"/>
      <c r="B126" s="199"/>
      <c r="C126" s="202"/>
      <c r="D126" s="444"/>
      <c r="E126" s="871" t="s">
        <v>371</v>
      </c>
      <c r="F126" s="872"/>
      <c r="G126" s="872"/>
      <c r="H126" s="873"/>
      <c r="I126" s="441"/>
      <c r="J126" s="157"/>
    </row>
    <row r="127" spans="1:12" ht="15">
      <c r="A127" s="175"/>
      <c r="B127" s="199"/>
      <c r="C127" s="202"/>
      <c r="D127" s="444"/>
      <c r="E127" s="871" t="s">
        <v>372</v>
      </c>
      <c r="F127" s="872"/>
      <c r="G127" s="872"/>
      <c r="H127" s="873"/>
      <c r="I127" s="441"/>
      <c r="J127" s="157"/>
    </row>
    <row r="128" spans="1:12" ht="15">
      <c r="A128" s="175"/>
      <c r="B128" s="199"/>
      <c r="C128" s="176"/>
      <c r="D128" s="446"/>
      <c r="E128" s="657" t="s">
        <v>114</v>
      </c>
      <c r="F128" s="871" t="s">
        <v>373</v>
      </c>
      <c r="G128" s="871"/>
      <c r="H128" s="874"/>
      <c r="I128" s="448"/>
      <c r="J128" s="204"/>
    </row>
    <row r="129" spans="1:12" ht="15">
      <c r="A129" s="175"/>
      <c r="B129" s="199"/>
      <c r="C129" s="176"/>
      <c r="D129" s="446"/>
      <c r="E129" s="657" t="s">
        <v>114</v>
      </c>
      <c r="F129" s="871" t="s">
        <v>374</v>
      </c>
      <c r="G129" s="871"/>
      <c r="H129" s="874"/>
      <c r="I129" s="448"/>
      <c r="J129" s="204"/>
    </row>
    <row r="130" spans="1:12" ht="15">
      <c r="A130" s="175"/>
      <c r="B130" s="199"/>
      <c r="C130" s="176"/>
      <c r="D130" s="446"/>
      <c r="E130" s="657" t="s">
        <v>114</v>
      </c>
      <c r="F130" s="871" t="s">
        <v>375</v>
      </c>
      <c r="G130" s="871"/>
      <c r="H130" s="874"/>
      <c r="I130" s="448"/>
      <c r="J130" s="204"/>
    </row>
    <row r="131" spans="1:12" ht="27" customHeight="1">
      <c r="A131" s="175"/>
      <c r="B131" s="199"/>
      <c r="C131" s="176"/>
      <c r="D131" s="446"/>
      <c r="E131" s="657" t="s">
        <v>114</v>
      </c>
      <c r="F131" s="871" t="s">
        <v>376</v>
      </c>
      <c r="G131" s="871"/>
      <c r="H131" s="874"/>
      <c r="I131" s="448"/>
      <c r="J131" s="204"/>
    </row>
    <row r="132" spans="1:12" ht="24.75" customHeight="1">
      <c r="A132" s="175"/>
      <c r="B132" s="199"/>
      <c r="C132" s="176"/>
      <c r="D132" s="446"/>
      <c r="E132" s="657" t="s">
        <v>114</v>
      </c>
      <c r="F132" s="871" t="s">
        <v>377</v>
      </c>
      <c r="G132" s="871"/>
      <c r="H132" s="874"/>
      <c r="I132" s="448"/>
      <c r="J132" s="204"/>
    </row>
    <row r="133" spans="1:12" ht="15" customHeight="1">
      <c r="A133" s="175"/>
      <c r="B133" s="199"/>
      <c r="C133" s="176"/>
      <c r="D133" s="446"/>
      <c r="E133" s="657" t="s">
        <v>114</v>
      </c>
      <c r="F133" s="871" t="s">
        <v>378</v>
      </c>
      <c r="G133" s="871"/>
      <c r="H133" s="874"/>
      <c r="I133" s="448"/>
      <c r="J133" s="204"/>
    </row>
    <row r="134" spans="1:12" ht="27" customHeight="1" thickBot="1">
      <c r="A134" s="175"/>
      <c r="B134" s="200"/>
      <c r="C134" s="286"/>
      <c r="D134" s="445"/>
      <c r="E134" s="880" t="s">
        <v>379</v>
      </c>
      <c r="F134" s="882"/>
      <c r="G134" s="882"/>
      <c r="H134" s="882"/>
      <c r="I134" s="442"/>
      <c r="J134" s="284"/>
    </row>
    <row r="135" spans="1:12" ht="22.7" customHeight="1" thickBot="1">
      <c r="B135" s="868" t="s">
        <v>367</v>
      </c>
      <c r="C135" s="869"/>
      <c r="D135" s="869"/>
      <c r="E135" s="869"/>
      <c r="F135" s="869"/>
      <c r="G135" s="869"/>
      <c r="H135" s="870"/>
      <c r="I135" s="333">
        <f>IF(Projektgrundlagen!$I$24,SUM(I123:I134),0)</f>
        <v>10</v>
      </c>
      <c r="J135" s="332">
        <f>IF(Projektgrundlagen!$I$24,SUMIF(L123:L134,TRUE,J123:J134),0)</f>
        <v>0</v>
      </c>
    </row>
    <row r="136" spans="1:12" ht="7.5" customHeight="1" thickBot="1">
      <c r="D136" s="195"/>
      <c r="G136" s="195"/>
      <c r="H136" s="195"/>
    </row>
    <row r="137" spans="1:12" ht="22.7" customHeight="1" thickBot="1">
      <c r="B137" s="868" t="s">
        <v>405</v>
      </c>
      <c r="C137" s="869"/>
      <c r="D137" s="869"/>
      <c r="E137" s="869"/>
      <c r="F137" s="869"/>
      <c r="G137" s="869"/>
      <c r="H137" s="870"/>
      <c r="I137" s="333">
        <f>IF(Projektgrundlagen!$I$24,SUM(I135,I120,I76,I48),0)</f>
        <v>92</v>
      </c>
      <c r="J137" s="332">
        <f>IF(Projektgrundlagen!$I$24,SUMIF(L18:L135,TRUE,J18:J135),0)</f>
        <v>0</v>
      </c>
    </row>
    <row r="138" spans="1:12" ht="16.5"/>
    <row r="139" spans="1:12" s="153" customFormat="1" ht="22.7" customHeight="1">
      <c r="A139" s="328"/>
      <c r="B139" s="334" t="s">
        <v>388</v>
      </c>
      <c r="C139" s="335"/>
      <c r="D139" s="335"/>
      <c r="E139" s="335"/>
      <c r="F139" s="335"/>
      <c r="G139" s="336"/>
      <c r="H139" s="336"/>
      <c r="I139" s="337"/>
      <c r="J139" s="338"/>
      <c r="L139" s="154"/>
    </row>
    <row r="140" spans="1:12" ht="7.5" customHeight="1">
      <c r="D140" s="195"/>
      <c r="G140" s="195"/>
      <c r="H140" s="195"/>
    </row>
    <row r="141" spans="1:12" ht="22.7" customHeight="1">
      <c r="B141" s="334" t="s">
        <v>334</v>
      </c>
      <c r="C141" s="335"/>
      <c r="D141" s="335"/>
      <c r="E141" s="335"/>
      <c r="F141" s="335"/>
      <c r="G141" s="341"/>
      <c r="H141" s="341"/>
      <c r="I141" s="336"/>
      <c r="J141" s="342"/>
    </row>
    <row r="142" spans="1:12" ht="18" customHeight="1">
      <c r="B142" s="156"/>
      <c r="C142" s="635" t="s">
        <v>119</v>
      </c>
      <c r="D142" s="644"/>
      <c r="E142" s="879" t="s">
        <v>402</v>
      </c>
      <c r="F142" s="879"/>
      <c r="G142" s="879"/>
      <c r="H142" s="283"/>
      <c r="I142" s="438">
        <v>4</v>
      </c>
      <c r="J142" s="285">
        <f>IF(L142,I142,0)</f>
        <v>0</v>
      </c>
      <c r="L142" s="152" t="b">
        <v>0</v>
      </c>
    </row>
    <row r="143" spans="1:12" ht="52.5" customHeight="1">
      <c r="B143" s="196"/>
      <c r="C143" s="203"/>
      <c r="D143" s="450"/>
      <c r="E143" s="875" t="s">
        <v>403</v>
      </c>
      <c r="F143" s="875"/>
      <c r="G143" s="875"/>
      <c r="H143" s="247"/>
      <c r="I143" s="439"/>
      <c r="J143" s="157"/>
    </row>
    <row r="144" spans="1:12" ht="15">
      <c r="A144" s="175"/>
      <c r="B144" s="199"/>
      <c r="C144" s="176"/>
      <c r="D144" s="444"/>
      <c r="E144" s="633"/>
      <c r="F144" s="487"/>
      <c r="G144" s="633"/>
      <c r="H144" s="633"/>
      <c r="I144" s="451"/>
      <c r="J144" s="204"/>
    </row>
    <row r="145" spans="1:13" ht="18">
      <c r="B145" s="156"/>
      <c r="C145" s="635" t="s">
        <v>120</v>
      </c>
      <c r="D145" s="643"/>
      <c r="E145" s="878" t="s">
        <v>400</v>
      </c>
      <c r="F145" s="878"/>
      <c r="G145" s="878"/>
      <c r="H145" s="283"/>
      <c r="I145" s="440">
        <v>2</v>
      </c>
      <c r="J145" s="285">
        <f>IF(L145,I145,0)</f>
        <v>0</v>
      </c>
      <c r="L145" s="152" t="b">
        <v>0</v>
      </c>
    </row>
    <row r="146" spans="1:13" ht="52.5" customHeight="1">
      <c r="B146" s="196"/>
      <c r="C146" s="203"/>
      <c r="D146" s="450"/>
      <c r="E146" s="875" t="s">
        <v>401</v>
      </c>
      <c r="F146" s="875"/>
      <c r="G146" s="875"/>
      <c r="H146" s="247"/>
      <c r="I146" s="439"/>
      <c r="J146" s="157"/>
    </row>
    <row r="147" spans="1:13" ht="15">
      <c r="A147" s="175"/>
      <c r="B147" s="199"/>
      <c r="C147" s="176"/>
      <c r="D147" s="444"/>
      <c r="E147" s="633"/>
      <c r="F147" s="487"/>
      <c r="G147" s="633"/>
      <c r="H147" s="633"/>
      <c r="I147" s="451"/>
      <c r="J147" s="204"/>
    </row>
    <row r="148" spans="1:13" ht="18">
      <c r="B148" s="156"/>
      <c r="C148" s="635" t="s">
        <v>121</v>
      </c>
      <c r="D148" s="643"/>
      <c r="E148" s="878" t="s">
        <v>398</v>
      </c>
      <c r="F148" s="878"/>
      <c r="G148" s="878"/>
      <c r="H148" s="283"/>
      <c r="I148" s="440">
        <v>1</v>
      </c>
      <c r="J148" s="285">
        <f>IF(L148,I148,0)</f>
        <v>0</v>
      </c>
      <c r="L148" s="152" t="b">
        <v>0</v>
      </c>
    </row>
    <row r="149" spans="1:13" ht="16.5">
      <c r="B149" s="196"/>
      <c r="C149" s="203"/>
      <c r="D149" s="450"/>
      <c r="E149" s="875" t="s">
        <v>399</v>
      </c>
      <c r="F149" s="875"/>
      <c r="G149" s="875"/>
      <c r="H149" s="247"/>
      <c r="I149" s="439"/>
      <c r="J149" s="157"/>
    </row>
    <row r="150" spans="1:13" ht="15">
      <c r="A150" s="175"/>
      <c r="B150" s="200"/>
      <c r="C150" s="176"/>
      <c r="D150" s="444"/>
      <c r="E150" s="633"/>
      <c r="F150" s="487"/>
      <c r="G150" s="633"/>
      <c r="H150" s="633"/>
      <c r="I150" s="451"/>
      <c r="J150" s="204"/>
    </row>
    <row r="151" spans="1:13" ht="18">
      <c r="B151" s="156"/>
      <c r="C151" s="635" t="s">
        <v>122</v>
      </c>
      <c r="D151" s="643"/>
      <c r="E151" s="878" t="s">
        <v>344</v>
      </c>
      <c r="F151" s="878"/>
      <c r="G151" s="878"/>
      <c r="H151" s="283"/>
      <c r="I151" s="440">
        <v>8</v>
      </c>
      <c r="J151" s="285">
        <f>IF(L151,I151,0)</f>
        <v>0</v>
      </c>
      <c r="L151" s="152" t="b">
        <v>0</v>
      </c>
    </row>
    <row r="152" spans="1:13" s="81" customFormat="1" ht="52.5" customHeight="1">
      <c r="A152" s="327"/>
      <c r="B152" s="141"/>
      <c r="C152" s="203"/>
      <c r="D152" s="450"/>
      <c r="E152" s="875" t="s">
        <v>397</v>
      </c>
      <c r="F152" s="875"/>
      <c r="G152" s="875"/>
      <c r="H152" s="247"/>
      <c r="I152" s="439"/>
      <c r="J152" s="157"/>
      <c r="L152" s="82"/>
      <c r="M152" s="133"/>
    </row>
    <row r="153" spans="1:13" ht="15">
      <c r="A153" s="175"/>
      <c r="B153" s="199"/>
      <c r="C153" s="176"/>
      <c r="D153" s="444"/>
      <c r="E153" s="633"/>
      <c r="F153" s="487"/>
      <c r="G153" s="633"/>
      <c r="H153" s="633"/>
      <c r="I153" s="451"/>
      <c r="J153" s="204"/>
    </row>
    <row r="154" spans="1:13" ht="18">
      <c r="B154" s="156"/>
      <c r="C154" s="635" t="s">
        <v>123</v>
      </c>
      <c r="D154" s="643"/>
      <c r="E154" s="878" t="s">
        <v>395</v>
      </c>
      <c r="F154" s="878"/>
      <c r="G154" s="878"/>
      <c r="H154" s="283"/>
      <c r="I154" s="440">
        <v>0.5</v>
      </c>
      <c r="J154" s="285">
        <f>IF(L154,I154,0)</f>
        <v>0</v>
      </c>
      <c r="L154" s="152" t="b">
        <v>0</v>
      </c>
    </row>
    <row r="155" spans="1:13" ht="40.5" customHeight="1">
      <c r="B155" s="196"/>
      <c r="C155" s="203"/>
      <c r="D155" s="450"/>
      <c r="E155" s="875" t="s">
        <v>396</v>
      </c>
      <c r="F155" s="875"/>
      <c r="G155" s="875"/>
      <c r="H155" s="247"/>
      <c r="I155" s="439"/>
      <c r="J155" s="157"/>
    </row>
    <row r="156" spans="1:13" ht="15">
      <c r="A156" s="175"/>
      <c r="B156" s="200"/>
      <c r="C156" s="176"/>
      <c r="D156" s="444"/>
      <c r="E156" s="633"/>
      <c r="F156" s="487"/>
      <c r="G156" s="633"/>
      <c r="H156" s="633"/>
      <c r="I156" s="451"/>
      <c r="J156" s="204"/>
    </row>
    <row r="157" spans="1:13" ht="18">
      <c r="B157" s="156"/>
      <c r="C157" s="635" t="s">
        <v>124</v>
      </c>
      <c r="D157" s="643"/>
      <c r="E157" s="878" t="s">
        <v>393</v>
      </c>
      <c r="F157" s="878"/>
      <c r="G157" s="878"/>
      <c r="H157" s="283"/>
      <c r="I157" s="440">
        <v>0.5</v>
      </c>
      <c r="J157" s="285">
        <f>IF(L157,I157,0)</f>
        <v>0</v>
      </c>
      <c r="L157" s="152" t="b">
        <v>0</v>
      </c>
    </row>
    <row r="158" spans="1:13" ht="40.5" customHeight="1">
      <c r="B158" s="196"/>
      <c r="C158" s="203"/>
      <c r="D158" s="450"/>
      <c r="E158" s="875" t="s">
        <v>394</v>
      </c>
      <c r="F158" s="875"/>
      <c r="G158" s="875"/>
      <c r="H158" s="247"/>
      <c r="I158" s="439"/>
      <c r="J158" s="157"/>
    </row>
    <row r="159" spans="1:13" ht="15">
      <c r="A159" s="175"/>
      <c r="B159" s="200"/>
      <c r="C159" s="176"/>
      <c r="D159" s="444"/>
      <c r="E159" s="633"/>
      <c r="F159" s="487"/>
      <c r="G159" s="633"/>
      <c r="H159" s="633"/>
      <c r="I159" s="451"/>
      <c r="J159" s="204"/>
    </row>
    <row r="160" spans="1:13" ht="18">
      <c r="B160" s="156"/>
      <c r="C160" s="635" t="s">
        <v>125</v>
      </c>
      <c r="D160" s="643"/>
      <c r="E160" s="878" t="s">
        <v>392</v>
      </c>
      <c r="F160" s="878"/>
      <c r="G160" s="878"/>
      <c r="H160" s="283"/>
      <c r="I160" s="440">
        <v>1.5</v>
      </c>
      <c r="J160" s="285">
        <f>IF(L160,I160,0)</f>
        <v>0</v>
      </c>
      <c r="L160" s="152" t="b">
        <v>0</v>
      </c>
    </row>
    <row r="161" spans="1:13" ht="27" customHeight="1">
      <c r="B161" s="196"/>
      <c r="C161" s="203"/>
      <c r="D161" s="450"/>
      <c r="E161" s="875" t="s">
        <v>391</v>
      </c>
      <c r="F161" s="875"/>
      <c r="G161" s="875"/>
      <c r="H161" s="247"/>
      <c r="I161" s="439"/>
      <c r="J161" s="157"/>
    </row>
    <row r="162" spans="1:13" ht="15">
      <c r="A162" s="175"/>
      <c r="B162" s="200"/>
      <c r="C162" s="176"/>
      <c r="D162" s="444"/>
      <c r="E162" s="633"/>
      <c r="F162" s="487"/>
      <c r="G162" s="633"/>
      <c r="H162" s="633"/>
      <c r="I162" s="451"/>
      <c r="J162" s="204"/>
    </row>
    <row r="163" spans="1:13" ht="18">
      <c r="B163" s="156"/>
      <c r="C163" s="635" t="s">
        <v>126</v>
      </c>
      <c r="D163" s="643"/>
      <c r="E163" s="878" t="s">
        <v>365</v>
      </c>
      <c r="F163" s="878"/>
      <c r="G163" s="878"/>
      <c r="H163" s="283"/>
      <c r="I163" s="440">
        <v>0.5</v>
      </c>
      <c r="J163" s="285">
        <f>IF(L163,I163,0)</f>
        <v>0</v>
      </c>
      <c r="L163" s="152" t="b">
        <v>0</v>
      </c>
    </row>
    <row r="164" spans="1:13" s="81" customFormat="1" ht="16.5" customHeight="1">
      <c r="A164" s="327"/>
      <c r="B164" s="141"/>
      <c r="C164" s="203"/>
      <c r="D164" s="450"/>
      <c r="E164" s="875"/>
      <c r="F164" s="875"/>
      <c r="G164" s="875"/>
      <c r="H164" s="247"/>
      <c r="I164" s="439"/>
      <c r="J164" s="157"/>
      <c r="L164" s="82"/>
      <c r="M164" s="133"/>
    </row>
    <row r="165" spans="1:13" ht="15.75" thickBot="1">
      <c r="A165" s="175"/>
      <c r="B165" s="199"/>
      <c r="C165" s="176"/>
      <c r="D165" s="444"/>
      <c r="E165" s="633"/>
      <c r="F165" s="487"/>
      <c r="G165" s="633"/>
      <c r="H165" s="633"/>
      <c r="I165" s="451"/>
      <c r="J165" s="204"/>
    </row>
    <row r="166" spans="1:13" ht="22.7" customHeight="1" thickBot="1">
      <c r="B166" s="868" t="s">
        <v>390</v>
      </c>
      <c r="C166" s="869"/>
      <c r="D166" s="869"/>
      <c r="E166" s="869"/>
      <c r="F166" s="869"/>
      <c r="G166" s="869"/>
      <c r="H166" s="870"/>
      <c r="I166" s="331">
        <f>IF(Projektgrundlagen!$I$24,SUM(I142:I165),0)</f>
        <v>18</v>
      </c>
      <c r="J166" s="332">
        <f>IF(Projektgrundlagen!$I$24,SUMIF(L142:L165,TRUE,J142:J165),0)</f>
        <v>0</v>
      </c>
    </row>
    <row r="167" spans="1:13" ht="7.5" customHeight="1"/>
    <row r="168" spans="1:13" s="161" customFormat="1" ht="22.7" customHeight="1">
      <c r="A168" s="329"/>
      <c r="B168" s="334" t="s">
        <v>366</v>
      </c>
      <c r="C168" s="335"/>
      <c r="D168" s="335"/>
      <c r="E168" s="335"/>
      <c r="F168" s="335"/>
      <c r="G168" s="343"/>
      <c r="H168" s="343"/>
      <c r="I168" s="344"/>
      <c r="J168" s="345"/>
      <c r="L168" s="162"/>
    </row>
    <row r="169" spans="1:13" ht="18">
      <c r="B169" s="156"/>
      <c r="C169" s="635" t="s">
        <v>119</v>
      </c>
      <c r="D169" s="643" t="s">
        <v>9</v>
      </c>
      <c r="E169" s="876" t="s">
        <v>368</v>
      </c>
      <c r="F169" s="877"/>
      <c r="G169" s="877"/>
      <c r="H169" s="283"/>
      <c r="I169" s="440">
        <v>10</v>
      </c>
      <c r="J169" s="285">
        <f>IF(L169,I169,0)</f>
        <v>0</v>
      </c>
      <c r="L169" s="152" t="b">
        <v>0</v>
      </c>
    </row>
    <row r="170" spans="1:13" ht="16.5">
      <c r="B170" s="196"/>
      <c r="C170" s="203"/>
      <c r="D170" s="450"/>
      <c r="E170" s="875" t="s">
        <v>412</v>
      </c>
      <c r="F170" s="875"/>
      <c r="G170" s="875"/>
      <c r="H170" s="247"/>
      <c r="I170" s="439"/>
      <c r="J170" s="157"/>
    </row>
    <row r="171" spans="1:13" ht="15.75" thickBot="1">
      <c r="A171" s="175"/>
      <c r="B171" s="199"/>
      <c r="C171" s="176"/>
      <c r="D171" s="444"/>
      <c r="E171" s="633"/>
      <c r="F171" s="487"/>
      <c r="G171" s="633"/>
      <c r="H171" s="633"/>
      <c r="I171" s="451"/>
      <c r="J171" s="204"/>
    </row>
    <row r="172" spans="1:13" ht="22.7" customHeight="1" thickBot="1">
      <c r="B172" s="868" t="s">
        <v>389</v>
      </c>
      <c r="C172" s="869"/>
      <c r="D172" s="869"/>
      <c r="E172" s="869"/>
      <c r="F172" s="869"/>
      <c r="G172" s="869"/>
      <c r="H172" s="870"/>
      <c r="I172" s="331">
        <f>IF(Projektgrundlagen!$I$24,SUM(I169:I171),0)</f>
        <v>10</v>
      </c>
      <c r="J172" s="332">
        <f>IF(Projektgrundlagen!$I$24,SUMIF(L169:L171,TRUE,J169:J171),0)</f>
        <v>0</v>
      </c>
    </row>
    <row r="173" spans="1:13" ht="7.5" customHeight="1" thickBot="1"/>
    <row r="174" spans="1:13" ht="22.7" customHeight="1" thickBot="1">
      <c r="B174" s="868" t="s">
        <v>406</v>
      </c>
      <c r="C174" s="869"/>
      <c r="D174" s="869"/>
      <c r="E174" s="869"/>
      <c r="F174" s="869"/>
      <c r="G174" s="869"/>
      <c r="H174" s="870"/>
      <c r="I174" s="331">
        <f>IF(Projektgrundlagen!$I$24,SUM(I172,I166),0)</f>
        <v>28</v>
      </c>
      <c r="J174" s="332">
        <f>IF(Projektgrundlagen!$I$24,SUMIF(L141:L173,TRUE,J141:J173),0)</f>
        <v>0</v>
      </c>
    </row>
    <row r="175" spans="1:13" ht="17.25" thickBot="1">
      <c r="B175" s="151"/>
    </row>
    <row r="176" spans="1:13" ht="30" customHeight="1" thickBot="1">
      <c r="B176" s="884" t="s">
        <v>404</v>
      </c>
      <c r="C176" s="885"/>
      <c r="D176" s="885"/>
      <c r="E176" s="885"/>
      <c r="F176" s="885"/>
      <c r="G176" s="885"/>
      <c r="H176" s="886"/>
      <c r="I176" s="436">
        <f>SUM(I48,I76,I120,I135,I166,I172)</f>
        <v>120</v>
      </c>
      <c r="J176" s="437">
        <f>SUM(J48,J76,J120,J135,J166,J172)</f>
        <v>0</v>
      </c>
    </row>
    <row r="177" spans="6:9" ht="12.75" customHeight="1"/>
    <row r="178" spans="6:9" ht="16.5"/>
    <row r="179" spans="6:9" ht="12.75" customHeight="1">
      <c r="F179" s="248"/>
      <c r="G179" s="248"/>
      <c r="H179" s="248"/>
      <c r="I179" s="248"/>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 ref="B2:F2"/>
    <mergeCell ref="B3:F3"/>
    <mergeCell ref="K2:K8"/>
    <mergeCell ref="B10:F10"/>
    <mergeCell ref="I3:J3"/>
    <mergeCell ref="I5:J5"/>
    <mergeCell ref="I2:J2"/>
    <mergeCell ref="G2:H2"/>
    <mergeCell ref="G3:H3"/>
    <mergeCell ref="G5:H5"/>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F65:H65"/>
    <mergeCell ref="F66:H66"/>
    <mergeCell ref="F61:H61"/>
    <mergeCell ref="F62:H62"/>
    <mergeCell ref="F63:H63"/>
    <mergeCell ref="F64:H64"/>
    <mergeCell ref="F37:H37"/>
    <mergeCell ref="F38:H38"/>
    <mergeCell ref="F67:H67"/>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s>
  <conditionalFormatting sqref="D13:J13">
    <cfRule type="expression" dxfId="268" priority="111">
      <formula>$L$13</formula>
    </cfRule>
  </conditionalFormatting>
  <conditionalFormatting sqref="D14:J14">
    <cfRule type="expression" dxfId="267" priority="110">
      <formula>$L$14</formula>
    </cfRule>
  </conditionalFormatting>
  <conditionalFormatting sqref="F119">
    <cfRule type="expression" dxfId="263" priority="2062">
      <formula>NOT(#REF!)</formula>
    </cfRule>
  </conditionalFormatting>
  <conditionalFormatting sqref="F144">
    <cfRule type="expression" dxfId="261" priority="2">
      <formula>NOT(#REF!)</formula>
    </cfRule>
  </conditionalFormatting>
  <conditionalFormatting sqref="F147">
    <cfRule type="expression" dxfId="259" priority="5">
      <formula>NOT(#REF!)</formula>
    </cfRule>
  </conditionalFormatting>
  <conditionalFormatting sqref="F150">
    <cfRule type="expression" dxfId="257" priority="8">
      <formula>NOT(#REF!)</formula>
    </cfRule>
  </conditionalFormatting>
  <conditionalFormatting sqref="F153">
    <cfRule type="expression" dxfId="255" priority="11">
      <formula>NOT(#REF!)</formula>
    </cfRule>
  </conditionalFormatting>
  <conditionalFormatting sqref="F156">
    <cfRule type="expression" dxfId="253" priority="14">
      <formula>NOT(#REF!)</formula>
    </cfRule>
  </conditionalFormatting>
  <conditionalFormatting sqref="F159">
    <cfRule type="expression" dxfId="251" priority="17">
      <formula>NOT(#REF!)</formula>
    </cfRule>
  </conditionalFormatting>
  <conditionalFormatting sqref="F162">
    <cfRule type="expression" dxfId="249" priority="20">
      <formula>NOT(#REF!)</formula>
    </cfRule>
  </conditionalFormatting>
  <conditionalFormatting sqref="F165">
    <cfRule type="expression" dxfId="247" priority="23">
      <formula>NOT(#REF!)</formula>
    </cfRule>
  </conditionalFormatting>
  <conditionalFormatting sqref="F171">
    <cfRule type="expression" dxfId="245"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9525</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9525</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9525</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9525</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9525</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9525</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9525</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9525</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9525</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9525</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9525</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9525</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9525</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9525</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9525</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9525</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9525</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9525</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9525</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9525</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9525</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9" id="{4D9F897C-D0BF-40D4-B906-A0EDF310566B}">
            <xm:f>NOT(Projektgrundlagen!$I$24)</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NOT(Projektgrundlagen!$I$24)</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109" id="{8502CEF6-07F1-4865-822B-B578DEF70E62}">
            <xm:f>NOT(Projektgrundlagen!$I$24)</xm:f>
            <x14:dxf>
              <font>
                <strike/>
                <color theme="0" tint="-0.14996795556505021"/>
              </font>
              <fill>
                <patternFill>
                  <bgColor theme="0"/>
                </patternFill>
              </fill>
            </x14:dxf>
          </x14:cfRule>
          <xm:sqref>B19:E21 B29:E34 H30:H31 H33:H34 B39:B40 H39:H40 E40:E41 B41:C41 C42:E42 H42:H43 E43:E44 C44 H45:H46 B47:D47 B69:B70 H69:H70 E70:E72 B71:D72 H72 B73:E75 H74 B79:E80 H79:J80 B83:E84 H83:J84 H88:H89 B99:E118 H100:H101 H103:H104 H106:H107 H109:H110 H114:H115 H117:H118 H123:J124 B134:E134 H142:H143 H145:H146 H148:H149 H151:H152 H154:H155 H160:H161 H163:H164 H169:H170 B169:E171 I169:J171</xm:sqref>
        </x14:conditionalFormatting>
        <x14:conditionalFormatting xmlns:xm="http://schemas.microsoft.com/office/excel/2006/main">
          <x14:cfRule type="expression" priority="97" id="{682CDB3A-A8A9-46CF-8F90-15943D3B33DB}">
            <xm:f>NOT(Projektgrundlagen!$I$24)</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NOT(Projektgrundlagen!$I$24)</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NOT(Projektgrundlagen!$I$24)</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NOT(Projektgrundlagen!$I$24)</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NOT(Projektgrundlagen!$I$24)</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NOT(Projektgrundlagen!$I$24)</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NOT(Projektgrundlagen!$I$24)</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NOT(Projektgrundlagen!$I$24)</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NOT(Projektgrundlagen!$I$24)</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NOT(Projektgrundlagen!$I$24)</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NOT(Projektgrundlagen!$I$24)</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NOT(Projektgrundlagen!$I$24)</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NOT(Projektgrundlagen!$I$24)</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NOT(Projektgrundlagen!$I$24)</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NOT(Projektgrundlagen!$I$24)</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NOT(Projektgrundlagen!$I$24)</xm:f>
            <x14:dxf>
              <font>
                <strike/>
                <color theme="0" tint="-0.14996795556505021"/>
              </font>
              <fill>
                <patternFill>
                  <bgColor theme="0"/>
                </patternFill>
              </fill>
            </x14:dxf>
          </x14:cfRule>
          <xm:sqref>C39:E39</xm:sqref>
        </x14:conditionalFormatting>
        <x14:conditionalFormatting xmlns:xm="http://schemas.microsoft.com/office/excel/2006/main">
          <x14:cfRule type="expression" priority="690" id="{148B6473-B909-4AA1-B791-EFB0E5097646}">
            <xm:f>NOT(Projektgrundlagen!$I$24)</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NOT(Projektgrundlagen!$I$24)</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NOT(Projektgrundlagen!$I$24)</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NOT(Projektgrundlagen!$I$24)</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NOT(Projektgrundlagen!$I$24)</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NOT(Projektgrundlagen!$I$24)</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NOT(Projektgrundlagen!$I$24)</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NOT(Projektgrundlagen!$I$24)</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NOT(Projektgrundlagen!$I$24)</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NOT(Projektgrundlagen!$I$24)</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NOT(Projektgrundlagen!$I$24)</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NOT(Projektgrundlagen!$I$24)</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NOT(Projektgrundlagen!$I$24)</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NOT(Projektgrundlagen!$I$24)</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NOT(Projektgrundlagen!$I$24)</xm:f>
            <x14:dxf>
              <font>
                <strike/>
                <color theme="0" tint="-0.14996795556505021"/>
              </font>
              <fill>
                <patternFill>
                  <bgColor theme="0"/>
                </patternFill>
              </fill>
            </x14:dxf>
          </x14:cfRule>
          <xm:sqref>H19:H20</xm:sqref>
        </x14:conditionalFormatting>
        <x14:conditionalFormatting xmlns:xm="http://schemas.microsoft.com/office/excel/2006/main">
          <x14:cfRule type="expression" priority="85" id="{14A8DBBD-37B6-49CA-B390-4640D6A79A5C}">
            <xm:f>NOT(Projektgrundlagen!$I$24)</xm:f>
            <x14:dxf>
              <font>
                <strike/>
                <color theme="0" tint="-0.14996795556505021"/>
              </font>
              <fill>
                <patternFill>
                  <bgColor theme="0"/>
                </patternFill>
              </fill>
            </x14:dxf>
          </x14:cfRule>
          <xm:sqref>H91:H92</xm:sqref>
        </x14:conditionalFormatting>
        <x14:conditionalFormatting xmlns:xm="http://schemas.microsoft.com/office/excel/2006/main">
          <x14:cfRule type="expression" priority="29" id="{7BD5F151-FB59-4AA0-A2B4-9421E7A79719}">
            <xm:f>NOT(Projektgrundlagen!$I$24)</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NOT(Projektgrundlagen!$I$24)</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NOT(Projektgrundlagen!$I$24)</xm:f>
            <x14:dxf>
              <font>
                <strike/>
                <color theme="0" tint="-0.14996795556505021"/>
              </font>
              <fill>
                <patternFill>
                  <bgColor theme="0"/>
                </patternFill>
              </fill>
            </x14:dxf>
          </x14:cfRule>
          <xm:sqref>I19:J47</xm:sqref>
        </x14:conditionalFormatting>
        <x14:conditionalFormatting xmlns:xm="http://schemas.microsoft.com/office/excel/2006/main">
          <x14:cfRule type="expression" priority="93" id="{C0F7E8E4-EBAB-46ED-9068-A445FE6EFCCA}">
            <xm:f>NOT(Projektgrundlagen!$I$24)</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NOT(Projektgrundlagen!$I$24)</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NOT(Projektgrundlagen!$I$24)</xm:f>
            <x14:dxf>
              <font>
                <strike/>
                <color theme="0" tint="-0.14996795556505021"/>
              </font>
              <fill>
                <patternFill>
                  <bgColor theme="0"/>
                </patternFill>
              </fill>
            </x14:dxf>
          </x14:cfRule>
          <xm:sqref>I85:J119</xm:sqref>
        </x14:conditionalFormatting>
        <x14:conditionalFormatting xmlns:xm="http://schemas.microsoft.com/office/excel/2006/main">
          <x14:cfRule type="expression" priority="42" id="{EBFE7AFB-0DBB-4668-B7ED-67F1E4B665A5}">
            <xm:f>NOT(Projektgrundlagen!$I$24)</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NOT(Projektgrundlagen!$I$24)</xm:f>
            <x14:dxf>
              <font>
                <strike/>
                <color theme="0" tint="-0.14996795556505021"/>
              </font>
              <fill>
                <patternFill>
                  <bgColor theme="0"/>
                </patternFill>
              </fill>
            </x14:dxf>
          </x14:cfRule>
          <xm:sqref>I142:J165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304"/>
  <sheetViews>
    <sheetView showGridLines="0" showRuler="0" topLeftCell="A113" zoomScaleNormal="100" zoomScaleSheetLayoutView="100" zoomScalePageLayoutView="110" workbookViewId="0">
      <selection activeCell="B101" sqref="B101"/>
    </sheetView>
  </sheetViews>
  <sheetFormatPr baseColWidth="10" defaultColWidth="18" defaultRowHeight="0" customHeight="1" zeroHeight="1"/>
  <cols>
    <col min="1" max="1" width="5.7109375" style="326" customWidth="1"/>
    <col min="2" max="2" width="3.28515625" style="158" customWidth="1"/>
    <col min="3" max="5" width="3.28515625" style="151" customWidth="1"/>
    <col min="6" max="6" width="51.7109375" style="151" customWidth="1"/>
    <col min="7" max="8" width="7.28515625" style="151" customWidth="1"/>
    <col min="9" max="9" width="12.28515625" style="151" customWidth="1"/>
    <col min="10" max="10" width="12.7109375" style="151" customWidth="1"/>
    <col min="11" max="11" width="2.7109375" style="151" customWidth="1"/>
    <col min="12" max="12" width="16.42578125" style="152" hidden="1" customWidth="1"/>
    <col min="13" max="16" width="0" style="151" hidden="1" customWidth="1"/>
    <col min="17" max="16384" width="18" style="151"/>
  </cols>
  <sheetData>
    <row r="1" spans="1:15" ht="16.5"/>
    <row r="2" spans="1:15" s="1" customFormat="1" ht="16.5" customHeight="1">
      <c r="A2" s="295"/>
      <c r="B2" s="843" t="str">
        <f>IF(Projektgrundlagen!B2="","",Projektgrundlagen!B2)</f>
        <v>Technische Ausrüstung (Telekommunikationsanlagen)</v>
      </c>
      <c r="C2" s="843"/>
      <c r="D2" s="843"/>
      <c r="E2" s="843"/>
      <c r="F2" s="844"/>
      <c r="G2" s="910" t="str">
        <f>IF(Projektgrundlagen!F2="","",Projektgrundlagen!F2)</f>
        <v/>
      </c>
      <c r="H2" s="850"/>
      <c r="I2" s="850" t="s">
        <v>474</v>
      </c>
      <c r="J2" s="851"/>
      <c r="K2" s="905" t="s">
        <v>475</v>
      </c>
      <c r="L2" s="63" t="s">
        <v>34</v>
      </c>
      <c r="O2" s="150" t="s">
        <v>101</v>
      </c>
    </row>
    <row r="3" spans="1:15" s="1" customFormat="1" ht="16.5">
      <c r="A3" s="295"/>
      <c r="B3" s="813" t="s">
        <v>415</v>
      </c>
      <c r="C3" s="813"/>
      <c r="D3" s="813"/>
      <c r="E3" s="813"/>
      <c r="F3" s="814"/>
      <c r="G3" s="911" t="str">
        <f>IF(Projektgrundlagen!F3="","",Projektgrundlagen!F3)</f>
        <v/>
      </c>
      <c r="H3" s="912"/>
      <c r="I3" s="907" t="str">
        <f>IF(Projektgrundlagen!G3="","",Projektgrundlagen!G3)</f>
        <v/>
      </c>
      <c r="J3" s="908"/>
      <c r="K3" s="905"/>
      <c r="L3" s="79"/>
      <c r="O3" s="1" t="str">
        <f ca="1">MID(CELL("dateiname",A2),FIND("]",CELL("dateiname",A2))+1,255)</f>
        <v>C Grundleistung</v>
      </c>
    </row>
    <row r="4" spans="1:15" s="1" customFormat="1" ht="7.5" customHeight="1">
      <c r="A4" s="295"/>
      <c r="B4" s="256"/>
      <c r="C4" s="256"/>
      <c r="D4" s="256"/>
      <c r="E4" s="256"/>
      <c r="F4" s="256"/>
      <c r="G4" s="117"/>
      <c r="H4" s="117"/>
      <c r="I4" s="142"/>
      <c r="J4" s="142"/>
      <c r="K4" s="905"/>
      <c r="L4" s="79"/>
    </row>
    <row r="5" spans="1:15" s="1" customFormat="1" ht="16.5">
      <c r="A5" s="295"/>
      <c r="B5" s="891" t="str">
        <f>IF(Projektgrundlagen!B5="","",Projektgrundlagen!B5)</f>
        <v>Maßnahmennr:</v>
      </c>
      <c r="C5" s="892"/>
      <c r="D5" s="892"/>
      <c r="E5" s="892"/>
      <c r="F5" s="275" t="str">
        <f>IF(Projektgrundlagen!E5="","",Projektgrundlagen!E5)</f>
        <v>-</v>
      </c>
      <c r="G5" s="913" t="str">
        <f>IF(Projektgrundlagen!F5="","",Projektgrundlagen!F5)</f>
        <v>Vergabenr.:</v>
      </c>
      <c r="H5" s="913"/>
      <c r="I5" s="858">
        <f>IF(Projektgrundlagen!G5="","",Projektgrundlagen!G5)</f>
        <v>2</v>
      </c>
      <c r="J5" s="909"/>
      <c r="K5" s="905"/>
      <c r="L5" s="79"/>
    </row>
    <row r="6" spans="1:15" s="1" customFormat="1" ht="16.5">
      <c r="A6" s="295"/>
      <c r="B6" s="893" t="str">
        <f>IF(Projektgrundlagen!B6="","",Projektgrundlagen!B6)</f>
        <v>Bauherr:</v>
      </c>
      <c r="C6" s="894"/>
      <c r="D6" s="894"/>
      <c r="E6" s="894"/>
      <c r="F6" s="897" t="str">
        <f>IF(Projektgrundlagen!E6="","",Projektgrundlagen!E6)</f>
        <v>Tegernsee-Bahn Betriebsgesellschaft mbH</v>
      </c>
      <c r="G6" s="897"/>
      <c r="H6" s="897"/>
      <c r="I6" s="897"/>
      <c r="J6" s="898"/>
      <c r="K6" s="905"/>
      <c r="L6" s="79"/>
    </row>
    <row r="7" spans="1:15" s="1" customFormat="1" ht="16.5">
      <c r="A7" s="295"/>
      <c r="B7" s="895" t="str">
        <f>IF(Projektgrundlagen!B7="","",Projektgrundlagen!B7)</f>
        <v>Maßnahme:</v>
      </c>
      <c r="C7" s="896"/>
      <c r="D7" s="896"/>
      <c r="E7" s="896"/>
      <c r="F7" s="899" t="str">
        <f>IF(Projektgrundlagen!E7="","",Projektgrundlagen!E7)</f>
        <v>Elektrifizierung und Infrastrukturausbau der Strecke 9560 Schaftlach - Tegernsee</v>
      </c>
      <c r="G7" s="899"/>
      <c r="H7" s="899"/>
      <c r="I7" s="899"/>
      <c r="J7" s="900"/>
      <c r="K7" s="905"/>
      <c r="L7" s="79"/>
    </row>
    <row r="8" spans="1:15" s="1" customFormat="1" ht="16.5">
      <c r="A8" s="295"/>
      <c r="B8" s="889" t="str">
        <f>IF(Projektgrundlagen!B8="","",Projektgrundlagen!B8)</f>
        <v>Bieter:</v>
      </c>
      <c r="C8" s="890"/>
      <c r="D8" s="890"/>
      <c r="E8" s="890"/>
      <c r="F8" s="887" t="str">
        <f>IF(Projektgrundlagen!E8="","",Projektgrundlagen!E8)</f>
        <v/>
      </c>
      <c r="G8" s="887"/>
      <c r="H8" s="887"/>
      <c r="I8" s="887"/>
      <c r="J8" s="888"/>
      <c r="K8" s="905"/>
      <c r="L8" s="79"/>
    </row>
    <row r="9" spans="1:15" ht="16.5"/>
    <row r="10" spans="1:15" ht="27" customHeight="1">
      <c r="B10" s="906" t="s">
        <v>417</v>
      </c>
      <c r="C10" s="906"/>
      <c r="D10" s="906"/>
      <c r="E10" s="906"/>
      <c r="F10" s="906"/>
      <c r="G10" s="362"/>
      <c r="H10" s="363"/>
      <c r="I10" s="603" t="s">
        <v>199</v>
      </c>
      <c r="J10" s="604" t="s">
        <v>198</v>
      </c>
    </row>
    <row r="11" spans="1:15" s="81" customFormat="1" ht="27" customHeight="1">
      <c r="A11" s="327"/>
      <c r="B11" s="483" t="s">
        <v>143</v>
      </c>
      <c r="C11" s="484"/>
      <c r="D11" s="484"/>
      <c r="E11" s="484"/>
      <c r="F11" s="484"/>
      <c r="G11" s="485"/>
      <c r="H11" s="486"/>
      <c r="I11" s="489" t="s">
        <v>142</v>
      </c>
      <c r="J11" s="490" t="s">
        <v>142</v>
      </c>
      <c r="L11" s="82"/>
      <c r="M11" s="132"/>
    </row>
    <row r="12" spans="1:15" ht="7.5" customHeight="1">
      <c r="B12" s="517"/>
      <c r="C12" s="518"/>
      <c r="D12" s="518"/>
      <c r="E12" s="518"/>
      <c r="F12" s="518"/>
      <c r="G12" s="518"/>
      <c r="H12" s="518"/>
      <c r="I12" s="518"/>
      <c r="J12" s="518"/>
      <c r="M12" s="591"/>
    </row>
    <row r="13" spans="1:15" ht="16.5">
      <c r="A13" s="597" t="str">
        <f>IF(COUNTIF($L$13:$L$14,TRUE)&gt;1,"è","")</f>
        <v/>
      </c>
      <c r="B13" s="481"/>
      <c r="C13" s="481"/>
      <c r="D13" s="901" t="s">
        <v>476</v>
      </c>
      <c r="E13" s="901"/>
      <c r="F13" s="901"/>
      <c r="G13" s="901"/>
      <c r="H13" s="901"/>
      <c r="I13" s="901"/>
      <c r="J13" s="902"/>
      <c r="L13" s="158" t="b">
        <v>1</v>
      </c>
      <c r="M13" s="106"/>
    </row>
    <row r="14" spans="1:15" ht="16.5">
      <c r="A14" s="597" t="str">
        <f>IF(COUNTIF($L$13:$L$14,TRUE)&gt;1,"è","")</f>
        <v/>
      </c>
      <c r="B14" s="481"/>
      <c r="C14" s="481"/>
      <c r="D14" s="901" t="s">
        <v>422</v>
      </c>
      <c r="E14" s="901"/>
      <c r="F14" s="901"/>
      <c r="G14" s="901"/>
      <c r="H14" s="901"/>
      <c r="I14" s="901"/>
      <c r="J14" s="902"/>
      <c r="L14" s="158" t="b">
        <v>0</v>
      </c>
    </row>
    <row r="15" spans="1:15" ht="7.5" customHeight="1">
      <c r="D15" s="195"/>
      <c r="G15" s="195"/>
      <c r="H15" s="195"/>
    </row>
    <row r="16" spans="1:15" s="153" customFormat="1" ht="22.7" customHeight="1">
      <c r="A16" s="328"/>
      <c r="B16" s="334" t="s">
        <v>477</v>
      </c>
      <c r="C16" s="335"/>
      <c r="D16" s="335"/>
      <c r="E16" s="335"/>
      <c r="F16" s="335"/>
      <c r="G16" s="336"/>
      <c r="H16" s="336"/>
      <c r="I16" s="337"/>
      <c r="J16" s="338"/>
      <c r="L16" s="154"/>
    </row>
    <row r="17" spans="1:13" s="161" customFormat="1" ht="30" customHeight="1">
      <c r="A17" s="329"/>
      <c r="B17" s="699"/>
      <c r="C17" s="700" t="s">
        <v>119</v>
      </c>
      <c r="D17" s="701"/>
      <c r="E17" s="916" t="s">
        <v>479</v>
      </c>
      <c r="F17" s="916"/>
      <c r="G17" s="916"/>
      <c r="H17" s="702"/>
      <c r="I17" s="703">
        <v>0.4</v>
      </c>
      <c r="J17" s="704">
        <f>IF(L17,I17,0)</f>
        <v>0.4</v>
      </c>
      <c r="L17" s="162" t="b">
        <v>1</v>
      </c>
    </row>
    <row r="18" spans="1:13" s="161" customFormat="1" ht="15" customHeight="1">
      <c r="A18" s="705"/>
      <c r="B18" s="706"/>
      <c r="C18" s="707"/>
      <c r="D18" s="708"/>
      <c r="E18" s="917"/>
      <c r="F18" s="917"/>
      <c r="G18" s="917"/>
      <c r="H18" s="918"/>
      <c r="I18" s="710"/>
      <c r="J18" s="711"/>
      <c r="L18" s="162"/>
    </row>
    <row r="19" spans="1:13" s="161" customFormat="1" ht="30" customHeight="1">
      <c r="A19" s="329"/>
      <c r="B19" s="699"/>
      <c r="C19" s="700" t="s">
        <v>120</v>
      </c>
      <c r="D19" s="712"/>
      <c r="E19" s="914" t="s">
        <v>480</v>
      </c>
      <c r="F19" s="914"/>
      <c r="G19" s="914"/>
      <c r="H19" s="702"/>
      <c r="I19" s="713">
        <v>1</v>
      </c>
      <c r="J19" s="704">
        <f>IF(L19,I19,0)</f>
        <v>1</v>
      </c>
      <c r="L19" s="162" t="b">
        <v>1</v>
      </c>
    </row>
    <row r="20" spans="1:13" s="161" customFormat="1" ht="15" customHeight="1">
      <c r="A20" s="705"/>
      <c r="B20" s="714"/>
      <c r="C20" s="705"/>
      <c r="D20" s="715"/>
      <c r="E20" s="920"/>
      <c r="F20" s="922"/>
      <c r="G20" s="922"/>
      <c r="H20" s="922"/>
      <c r="I20" s="710"/>
      <c r="J20" s="711"/>
      <c r="L20" s="162"/>
    </row>
    <row r="21" spans="1:13" s="161" customFormat="1" ht="18">
      <c r="A21" s="329"/>
      <c r="B21" s="699"/>
      <c r="C21" s="700" t="s">
        <v>121</v>
      </c>
      <c r="D21" s="712"/>
      <c r="E21" s="921" t="s">
        <v>481</v>
      </c>
      <c r="F21" s="921"/>
      <c r="G21" s="921"/>
      <c r="H21" s="702"/>
      <c r="I21" s="713">
        <v>0.2</v>
      </c>
      <c r="J21" s="704">
        <f>IF(L21,I21,0)</f>
        <v>0.2</v>
      </c>
      <c r="L21" s="162" t="b">
        <v>1</v>
      </c>
    </row>
    <row r="22" spans="1:13" s="161" customFormat="1" ht="15" customHeight="1">
      <c r="A22" s="705"/>
      <c r="B22" s="714"/>
      <c r="C22" s="705"/>
      <c r="D22" s="708"/>
      <c r="E22" s="920"/>
      <c r="F22" s="920"/>
      <c r="G22" s="920"/>
      <c r="H22" s="920"/>
      <c r="I22" s="716"/>
      <c r="J22" s="717"/>
      <c r="L22" s="162"/>
    </row>
    <row r="23" spans="1:13" s="161" customFormat="1" ht="18" customHeight="1">
      <c r="A23" s="329"/>
      <c r="B23" s="699"/>
      <c r="C23" s="700" t="s">
        <v>122</v>
      </c>
      <c r="D23" s="712" t="s">
        <v>47</v>
      </c>
      <c r="E23" s="921" t="s">
        <v>482</v>
      </c>
      <c r="F23" s="921"/>
      <c r="G23" s="921"/>
      <c r="H23" s="702"/>
      <c r="I23" s="713">
        <v>0.4</v>
      </c>
      <c r="J23" s="704">
        <f>IF(L23,I23,0)</f>
        <v>0.4</v>
      </c>
      <c r="L23" s="162" t="b">
        <v>1</v>
      </c>
    </row>
    <row r="24" spans="1:13" s="161" customFormat="1" ht="15" customHeight="1" thickBot="1">
      <c r="A24" s="705"/>
      <c r="B24" s="718"/>
      <c r="C24" s="719"/>
      <c r="D24" s="720"/>
      <c r="E24" s="917"/>
      <c r="F24" s="917"/>
      <c r="G24" s="917"/>
      <c r="H24" s="917"/>
      <c r="I24" s="721"/>
      <c r="J24" s="722"/>
      <c r="L24" s="162"/>
    </row>
    <row r="25" spans="1:13" ht="22.7" customHeight="1" thickBot="1">
      <c r="B25" s="868" t="s">
        <v>478</v>
      </c>
      <c r="C25" s="869"/>
      <c r="D25" s="869"/>
      <c r="E25" s="869"/>
      <c r="F25" s="869"/>
      <c r="G25" s="869"/>
      <c r="H25" s="870"/>
      <c r="I25" s="331">
        <f>SUM(I17:I24)</f>
        <v>2</v>
      </c>
      <c r="J25" s="332">
        <f>SUM(J17:J24)</f>
        <v>2</v>
      </c>
    </row>
    <row r="26" spans="1:13" ht="7.5" customHeight="1"/>
    <row r="27" spans="1:13" s="153" customFormat="1" ht="22.7" customHeight="1">
      <c r="A27" s="328"/>
      <c r="B27" s="334" t="s">
        <v>483</v>
      </c>
      <c r="C27" s="335"/>
      <c r="D27" s="335"/>
      <c r="E27" s="335"/>
      <c r="F27" s="335"/>
      <c r="G27" s="337"/>
      <c r="H27" s="337"/>
      <c r="I27" s="339"/>
      <c r="J27" s="340"/>
      <c r="L27" s="154"/>
    </row>
    <row r="28" spans="1:13" s="161" customFormat="1" ht="18" customHeight="1">
      <c r="A28" s="329"/>
      <c r="B28" s="699"/>
      <c r="C28" s="700" t="s">
        <v>119</v>
      </c>
      <c r="D28" s="701"/>
      <c r="E28" s="916" t="s">
        <v>485</v>
      </c>
      <c r="F28" s="916"/>
      <c r="G28" s="916"/>
      <c r="H28" s="702"/>
      <c r="I28" s="703">
        <v>1</v>
      </c>
      <c r="J28" s="704">
        <f>IF(L28,I28,0)</f>
        <v>1</v>
      </c>
      <c r="L28" s="162" t="b">
        <v>1</v>
      </c>
    </row>
    <row r="29" spans="1:13" s="724" customFormat="1" ht="15" customHeight="1">
      <c r="A29" s="723"/>
      <c r="B29" s="706"/>
      <c r="C29" s="707"/>
      <c r="D29" s="708"/>
      <c r="E29" s="917" t="s">
        <v>486</v>
      </c>
      <c r="F29" s="917"/>
      <c r="G29" s="917"/>
      <c r="H29" s="918"/>
      <c r="I29" s="710"/>
      <c r="J29" s="711"/>
      <c r="L29" s="725"/>
      <c r="M29" s="726"/>
    </row>
    <row r="30" spans="1:13" s="161" customFormat="1" ht="18" customHeight="1">
      <c r="A30" s="329"/>
      <c r="B30" s="699"/>
      <c r="C30" s="700" t="s">
        <v>120</v>
      </c>
      <c r="D30" s="712"/>
      <c r="E30" s="914" t="s">
        <v>487</v>
      </c>
      <c r="F30" s="914"/>
      <c r="G30" s="914"/>
      <c r="H30" s="702"/>
      <c r="I30" s="713">
        <v>1</v>
      </c>
      <c r="J30" s="704">
        <f>IF(L30,I30,0)</f>
        <v>1</v>
      </c>
      <c r="L30" s="162" t="b">
        <v>1</v>
      </c>
    </row>
    <row r="31" spans="1:13" s="724" customFormat="1" ht="134.25" customHeight="1">
      <c r="A31" s="723"/>
      <c r="B31" s="706"/>
      <c r="C31" s="707"/>
      <c r="D31" s="708"/>
      <c r="E31" s="919" t="s">
        <v>494</v>
      </c>
      <c r="F31" s="919"/>
      <c r="G31" s="919"/>
      <c r="H31" s="709"/>
      <c r="I31" s="710"/>
      <c r="J31" s="711"/>
      <c r="L31" s="725"/>
      <c r="M31" s="726"/>
    </row>
    <row r="32" spans="1:13" s="161" customFormat="1" ht="30" customHeight="1">
      <c r="A32" s="329"/>
      <c r="B32" s="699"/>
      <c r="C32" s="700" t="s">
        <v>121</v>
      </c>
      <c r="D32" s="712"/>
      <c r="E32" s="914" t="s">
        <v>488</v>
      </c>
      <c r="F32" s="914"/>
      <c r="G32" s="914"/>
      <c r="H32" s="702"/>
      <c r="I32" s="713">
        <v>1</v>
      </c>
      <c r="J32" s="704">
        <f>IF(L32,I32,0)</f>
        <v>1</v>
      </c>
      <c r="L32" s="162" t="b">
        <v>1</v>
      </c>
    </row>
    <row r="33" spans="1:13" s="724" customFormat="1" ht="15" customHeight="1">
      <c r="A33" s="723"/>
      <c r="B33" s="706"/>
      <c r="C33" s="707"/>
      <c r="D33" s="708"/>
      <c r="E33" s="917"/>
      <c r="F33" s="917"/>
      <c r="G33" s="917"/>
      <c r="H33" s="918"/>
      <c r="I33" s="710"/>
      <c r="J33" s="711"/>
      <c r="L33" s="725"/>
      <c r="M33" s="726"/>
    </row>
    <row r="34" spans="1:13" s="161" customFormat="1" ht="30" customHeight="1">
      <c r="A34" s="329"/>
      <c r="B34" s="699"/>
      <c r="C34" s="700" t="s">
        <v>122</v>
      </c>
      <c r="D34" s="712"/>
      <c r="E34" s="914" t="s">
        <v>489</v>
      </c>
      <c r="F34" s="914"/>
      <c r="G34" s="914"/>
      <c r="H34" s="702"/>
      <c r="I34" s="713">
        <v>1</v>
      </c>
      <c r="J34" s="704">
        <f>IF(L34,I34,0)</f>
        <v>1</v>
      </c>
      <c r="L34" s="162" t="b">
        <v>1</v>
      </c>
    </row>
    <row r="35" spans="1:13" s="724" customFormat="1" ht="15" customHeight="1">
      <c r="A35" s="723"/>
      <c r="B35" s="706"/>
      <c r="C35" s="707"/>
      <c r="D35" s="708"/>
      <c r="E35" s="917" t="s">
        <v>490</v>
      </c>
      <c r="F35" s="917"/>
      <c r="G35" s="917"/>
      <c r="H35" s="918"/>
      <c r="I35" s="710"/>
      <c r="J35" s="711"/>
      <c r="L35" s="725"/>
      <c r="M35" s="726"/>
    </row>
    <row r="36" spans="1:13" s="161" customFormat="1" ht="30" customHeight="1">
      <c r="A36" s="329"/>
      <c r="B36" s="699"/>
      <c r="C36" s="700" t="s">
        <v>123</v>
      </c>
      <c r="D36" s="712"/>
      <c r="E36" s="914" t="s">
        <v>495</v>
      </c>
      <c r="F36" s="914"/>
      <c r="G36" s="914"/>
      <c r="H36" s="702"/>
      <c r="I36" s="713">
        <v>1</v>
      </c>
      <c r="J36" s="704">
        <f>IF(L36,I36,0)</f>
        <v>0</v>
      </c>
      <c r="L36" s="162" t="b">
        <v>0</v>
      </c>
    </row>
    <row r="37" spans="1:13" s="724" customFormat="1" ht="15" customHeight="1">
      <c r="A37" s="723"/>
      <c r="B37" s="706"/>
      <c r="C37" s="707"/>
      <c r="D37" s="708"/>
      <c r="E37" s="917"/>
      <c r="F37" s="917"/>
      <c r="G37" s="917"/>
      <c r="H37" s="918"/>
      <c r="I37" s="710"/>
      <c r="J37" s="711"/>
      <c r="L37" s="725"/>
      <c r="M37" s="726"/>
    </row>
    <row r="38" spans="1:13" s="161" customFormat="1" ht="30" customHeight="1">
      <c r="A38" s="329"/>
      <c r="B38" s="699"/>
      <c r="C38" s="700" t="s">
        <v>124</v>
      </c>
      <c r="D38" s="712"/>
      <c r="E38" s="914" t="s">
        <v>491</v>
      </c>
      <c r="F38" s="914"/>
      <c r="G38" s="914"/>
      <c r="H38" s="702"/>
      <c r="I38" s="713">
        <v>1</v>
      </c>
      <c r="J38" s="704">
        <f>IF(L38,I38,0)</f>
        <v>1</v>
      </c>
      <c r="L38" s="162" t="b">
        <v>1</v>
      </c>
    </row>
    <row r="39" spans="1:13" s="724" customFormat="1" ht="45" customHeight="1">
      <c r="A39" s="723"/>
      <c r="B39" s="706"/>
      <c r="C39" s="707"/>
      <c r="D39" s="708"/>
      <c r="E39" s="919" t="s">
        <v>492</v>
      </c>
      <c r="F39" s="919"/>
      <c r="G39" s="919"/>
      <c r="H39" s="709"/>
      <c r="I39" s="710"/>
      <c r="J39" s="711"/>
      <c r="L39" s="725"/>
      <c r="M39" s="726"/>
    </row>
    <row r="40" spans="1:13" s="161" customFormat="1" ht="30" customHeight="1">
      <c r="A40" s="329"/>
      <c r="B40" s="699"/>
      <c r="C40" s="700" t="s">
        <v>125</v>
      </c>
      <c r="D40" s="712"/>
      <c r="E40" s="914" t="s">
        <v>482</v>
      </c>
      <c r="F40" s="914"/>
      <c r="G40" s="914"/>
      <c r="H40" s="702"/>
      <c r="I40" s="713">
        <v>3</v>
      </c>
      <c r="J40" s="704">
        <f>IF(L40,I40,0)</f>
        <v>3</v>
      </c>
      <c r="L40" s="162" t="b">
        <v>1</v>
      </c>
    </row>
    <row r="41" spans="1:13" s="724" customFormat="1" ht="30" customHeight="1" thickBot="1">
      <c r="A41" s="727"/>
      <c r="B41" s="706"/>
      <c r="C41" s="707"/>
      <c r="D41" s="708"/>
      <c r="E41" s="915" t="s">
        <v>496</v>
      </c>
      <c r="F41" s="915"/>
      <c r="G41" s="915"/>
      <c r="H41" s="709"/>
      <c r="I41" s="710"/>
      <c r="J41" s="711"/>
      <c r="L41" s="725"/>
      <c r="M41" s="726"/>
    </row>
    <row r="42" spans="1:13" ht="22.7" customHeight="1" thickBot="1">
      <c r="B42" s="330"/>
      <c r="C42" s="869"/>
      <c r="D42" s="869"/>
      <c r="E42" s="869"/>
      <c r="F42" s="869" t="s">
        <v>484</v>
      </c>
      <c r="G42" s="869"/>
      <c r="H42" s="869"/>
      <c r="I42" s="331">
        <f>SUM(I28:I40)</f>
        <v>9</v>
      </c>
      <c r="J42" s="332">
        <f>SUM(J28:J40)</f>
        <v>8</v>
      </c>
    </row>
    <row r="43" spans="1:13" ht="7.5" customHeight="1"/>
    <row r="44" spans="1:13" ht="22.7" customHeight="1">
      <c r="B44" s="334" t="s">
        <v>497</v>
      </c>
      <c r="C44" s="335"/>
      <c r="D44" s="335"/>
      <c r="E44" s="335"/>
      <c r="F44" s="335"/>
      <c r="G44" s="341"/>
      <c r="H44" s="341"/>
      <c r="I44" s="339"/>
      <c r="J44" s="340"/>
    </row>
    <row r="45" spans="1:13" s="161" customFormat="1" ht="60" customHeight="1">
      <c r="A45" s="329"/>
      <c r="B45" s="699"/>
      <c r="C45" s="700" t="s">
        <v>119</v>
      </c>
      <c r="D45" s="701"/>
      <c r="E45" s="916" t="s">
        <v>499</v>
      </c>
      <c r="F45" s="916"/>
      <c r="G45" s="916"/>
      <c r="H45" s="702"/>
      <c r="I45" s="703">
        <v>3</v>
      </c>
      <c r="J45" s="704">
        <f>IF(L45,I45,0)</f>
        <v>3</v>
      </c>
      <c r="L45" s="162" t="b">
        <v>1</v>
      </c>
    </row>
    <row r="46" spans="1:13" s="724" customFormat="1" ht="91.5" customHeight="1">
      <c r="A46" s="723"/>
      <c r="B46" s="706"/>
      <c r="C46" s="707"/>
      <c r="D46" s="708"/>
      <c r="E46" s="919" t="s">
        <v>500</v>
      </c>
      <c r="F46" s="919"/>
      <c r="G46" s="919"/>
      <c r="H46" s="709"/>
      <c r="I46" s="710"/>
      <c r="J46" s="711"/>
      <c r="L46" s="725"/>
      <c r="M46" s="726"/>
    </row>
    <row r="47" spans="1:13" s="161" customFormat="1" ht="18" customHeight="1">
      <c r="A47" s="329"/>
      <c r="B47" s="699"/>
      <c r="C47" s="700" t="s">
        <v>120</v>
      </c>
      <c r="D47" s="712"/>
      <c r="E47" s="914" t="s">
        <v>501</v>
      </c>
      <c r="F47" s="914"/>
      <c r="G47" s="914"/>
      <c r="H47" s="702"/>
      <c r="I47" s="713">
        <v>1</v>
      </c>
      <c r="J47" s="704">
        <f>IF(L47,I47,0)</f>
        <v>1</v>
      </c>
      <c r="L47" s="162" t="b">
        <v>1</v>
      </c>
    </row>
    <row r="48" spans="1:13" s="724" customFormat="1" ht="15" customHeight="1">
      <c r="A48" s="723"/>
      <c r="B48" s="706"/>
      <c r="C48" s="707"/>
      <c r="D48" s="708"/>
      <c r="E48" s="919"/>
      <c r="F48" s="919"/>
      <c r="G48" s="919"/>
      <c r="H48" s="709"/>
      <c r="I48" s="710"/>
      <c r="J48" s="711"/>
      <c r="L48" s="725"/>
      <c r="M48" s="726"/>
    </row>
    <row r="49" spans="1:13" s="161" customFormat="1" ht="18" customHeight="1">
      <c r="A49" s="329"/>
      <c r="B49" s="699"/>
      <c r="C49" s="700" t="s">
        <v>121</v>
      </c>
      <c r="D49" s="712"/>
      <c r="E49" s="914" t="s">
        <v>502</v>
      </c>
      <c r="F49" s="914"/>
      <c r="G49" s="914"/>
      <c r="H49" s="702"/>
      <c r="I49" s="713">
        <v>3</v>
      </c>
      <c r="J49" s="704">
        <f>IF(L49,I49,0)</f>
        <v>3</v>
      </c>
      <c r="L49" s="162" t="b">
        <v>1</v>
      </c>
    </row>
    <row r="50" spans="1:13" s="724" customFormat="1" ht="101.25" customHeight="1">
      <c r="A50" s="723"/>
      <c r="B50" s="706"/>
      <c r="C50" s="707"/>
      <c r="D50" s="708"/>
      <c r="E50" s="919" t="s">
        <v>514</v>
      </c>
      <c r="F50" s="919"/>
      <c r="G50" s="919"/>
      <c r="H50" s="709"/>
      <c r="I50" s="710"/>
      <c r="J50" s="711"/>
      <c r="L50" s="725"/>
      <c r="M50" s="726"/>
    </row>
    <row r="51" spans="1:13" s="161" customFormat="1" ht="30" customHeight="1">
      <c r="A51" s="329"/>
      <c r="B51" s="699"/>
      <c r="C51" s="700" t="s">
        <v>122</v>
      </c>
      <c r="D51" s="712"/>
      <c r="E51" s="914" t="s">
        <v>503</v>
      </c>
      <c r="F51" s="914"/>
      <c r="G51" s="914"/>
      <c r="H51" s="702"/>
      <c r="I51" s="713">
        <v>1.5</v>
      </c>
      <c r="J51" s="704">
        <f>IF(L51,I51,0)</f>
        <v>1.5</v>
      </c>
      <c r="L51" s="162" t="b">
        <v>1</v>
      </c>
    </row>
    <row r="52" spans="1:13" s="724" customFormat="1" ht="39" customHeight="1">
      <c r="A52" s="723"/>
      <c r="B52" s="706"/>
      <c r="C52" s="707"/>
      <c r="D52" s="708"/>
      <c r="E52" s="919" t="s">
        <v>504</v>
      </c>
      <c r="F52" s="919"/>
      <c r="G52" s="919"/>
      <c r="H52" s="709"/>
      <c r="I52" s="710"/>
      <c r="J52" s="711"/>
      <c r="L52" s="725"/>
      <c r="M52" s="726"/>
    </row>
    <row r="53" spans="1:13" s="161" customFormat="1" ht="30" customHeight="1">
      <c r="A53" s="329"/>
      <c r="B53" s="699"/>
      <c r="C53" s="700" t="s">
        <v>123</v>
      </c>
      <c r="D53" s="712"/>
      <c r="E53" s="914" t="s">
        <v>505</v>
      </c>
      <c r="F53" s="914"/>
      <c r="G53" s="914"/>
      <c r="H53" s="702"/>
      <c r="I53" s="713">
        <v>1.5</v>
      </c>
      <c r="J53" s="704">
        <f>IF(L53,I53,0)</f>
        <v>0</v>
      </c>
      <c r="L53" s="162" t="b">
        <v>0</v>
      </c>
    </row>
    <row r="54" spans="1:13" s="724" customFormat="1" ht="15" customHeight="1">
      <c r="A54" s="723"/>
      <c r="B54" s="706"/>
      <c r="C54" s="707"/>
      <c r="D54" s="708"/>
      <c r="E54" s="917"/>
      <c r="F54" s="917"/>
      <c r="G54" s="917"/>
      <c r="H54" s="918"/>
      <c r="I54" s="710"/>
      <c r="J54" s="711"/>
      <c r="L54" s="725"/>
      <c r="M54" s="726"/>
    </row>
    <row r="55" spans="1:13" s="161" customFormat="1" ht="30" customHeight="1">
      <c r="A55" s="329"/>
      <c r="B55" s="699"/>
      <c r="C55" s="700" t="s">
        <v>124</v>
      </c>
      <c r="D55" s="712"/>
      <c r="E55" s="914" t="s">
        <v>506</v>
      </c>
      <c r="F55" s="914"/>
      <c r="G55" s="914"/>
      <c r="H55" s="702"/>
      <c r="I55" s="713">
        <v>2</v>
      </c>
      <c r="J55" s="704">
        <f>IF(L55,I55,0)</f>
        <v>2</v>
      </c>
      <c r="L55" s="162" t="b">
        <v>1</v>
      </c>
    </row>
    <row r="56" spans="1:13" s="724" customFormat="1" ht="45" customHeight="1">
      <c r="A56" s="723"/>
      <c r="B56" s="706"/>
      <c r="C56" s="707"/>
      <c r="D56" s="708"/>
      <c r="E56" s="919" t="s">
        <v>492</v>
      </c>
      <c r="F56" s="919"/>
      <c r="G56" s="919"/>
      <c r="H56" s="709"/>
      <c r="I56" s="710"/>
      <c r="J56" s="711"/>
      <c r="L56" s="725"/>
      <c r="M56" s="726"/>
    </row>
    <row r="57" spans="1:13" s="161" customFormat="1" ht="30" customHeight="1">
      <c r="A57" s="329"/>
      <c r="B57" s="699"/>
      <c r="C57" s="700" t="s">
        <v>125</v>
      </c>
      <c r="D57" s="712"/>
      <c r="E57" s="914" t="s">
        <v>507</v>
      </c>
      <c r="F57" s="914"/>
      <c r="G57" s="914"/>
      <c r="H57" s="702"/>
      <c r="I57" s="713">
        <v>2</v>
      </c>
      <c r="J57" s="704">
        <f>IF(L57,I57,0)</f>
        <v>2</v>
      </c>
      <c r="L57" s="162" t="b">
        <v>1</v>
      </c>
    </row>
    <row r="58" spans="1:13" s="724" customFormat="1" ht="30" customHeight="1">
      <c r="A58" s="727"/>
      <c r="B58" s="706"/>
      <c r="C58" s="707"/>
      <c r="D58" s="708"/>
      <c r="E58" s="919" t="s">
        <v>508</v>
      </c>
      <c r="F58" s="919"/>
      <c r="G58" s="919"/>
      <c r="H58" s="709"/>
      <c r="I58" s="710"/>
      <c r="J58" s="711"/>
      <c r="L58" s="725"/>
      <c r="M58" s="726"/>
    </row>
    <row r="59" spans="1:13" ht="18" customHeight="1">
      <c r="B59" s="699"/>
      <c r="C59" s="700" t="s">
        <v>126</v>
      </c>
      <c r="D59" s="712"/>
      <c r="E59" s="914" t="s">
        <v>482</v>
      </c>
      <c r="F59" s="914"/>
      <c r="G59" s="914"/>
      <c r="H59" s="702"/>
      <c r="I59" s="713">
        <v>3</v>
      </c>
      <c r="J59" s="704">
        <f>IF(L59,I59,0)</f>
        <v>3</v>
      </c>
      <c r="L59" s="152" t="b">
        <v>1</v>
      </c>
    </row>
    <row r="60" spans="1:13" ht="27.75" customHeight="1" thickBot="1">
      <c r="B60" s="706"/>
      <c r="C60" s="707"/>
      <c r="D60" s="708"/>
      <c r="E60" s="915" t="s">
        <v>493</v>
      </c>
      <c r="F60" s="915"/>
      <c r="G60" s="915"/>
      <c r="H60" s="709"/>
      <c r="I60" s="710"/>
      <c r="J60" s="711"/>
    </row>
    <row r="61" spans="1:13" ht="22.7" customHeight="1" thickBot="1">
      <c r="B61" s="868" t="s">
        <v>498</v>
      </c>
      <c r="C61" s="869"/>
      <c r="D61" s="869"/>
      <c r="E61" s="869"/>
      <c r="F61" s="869"/>
      <c r="G61" s="869"/>
      <c r="H61" s="869"/>
      <c r="I61" s="331">
        <f>SUM(I45:I59)</f>
        <v>17</v>
      </c>
      <c r="J61" s="332">
        <f>SUM(J45:J59)</f>
        <v>15.5</v>
      </c>
    </row>
    <row r="62" spans="1:13" ht="7.5" customHeight="1"/>
    <row r="63" spans="1:13" ht="22.7" customHeight="1">
      <c r="B63" s="334" t="s">
        <v>510</v>
      </c>
      <c r="C63" s="335"/>
      <c r="D63" s="335"/>
      <c r="E63" s="335"/>
      <c r="F63" s="335"/>
      <c r="G63" s="341"/>
      <c r="H63" s="341"/>
      <c r="I63" s="339"/>
      <c r="J63" s="340"/>
    </row>
    <row r="64" spans="1:13" s="161" customFormat="1" ht="60" customHeight="1">
      <c r="A64" s="329"/>
      <c r="B64" s="699"/>
      <c r="C64" s="700" t="s">
        <v>119</v>
      </c>
      <c r="D64" s="712"/>
      <c r="E64" s="914" t="s">
        <v>511</v>
      </c>
      <c r="F64" s="914"/>
      <c r="G64" s="914"/>
      <c r="H64" s="702"/>
      <c r="I64" s="713">
        <v>1</v>
      </c>
      <c r="J64" s="704">
        <f>IF(L64,I64,0)</f>
        <v>1</v>
      </c>
      <c r="L64" s="162" t="b">
        <v>1</v>
      </c>
    </row>
    <row r="65" spans="1:13" s="724" customFormat="1" ht="90" customHeight="1">
      <c r="A65" s="723"/>
      <c r="B65" s="706"/>
      <c r="C65" s="707"/>
      <c r="D65" s="708"/>
      <c r="E65" s="919" t="s">
        <v>512</v>
      </c>
      <c r="F65" s="919"/>
      <c r="G65" s="919"/>
      <c r="H65" s="709"/>
      <c r="I65" s="710"/>
      <c r="J65" s="711"/>
      <c r="L65" s="725"/>
      <c r="M65" s="726"/>
    </row>
    <row r="66" spans="1:13" s="161" customFormat="1" ht="30" customHeight="1">
      <c r="A66" s="329"/>
      <c r="B66" s="699"/>
      <c r="C66" s="700" t="s">
        <v>120</v>
      </c>
      <c r="D66" s="712"/>
      <c r="E66" s="914" t="s">
        <v>513</v>
      </c>
      <c r="F66" s="914"/>
      <c r="G66" s="914"/>
      <c r="H66" s="702"/>
      <c r="I66" s="713">
        <v>1</v>
      </c>
      <c r="J66" s="704">
        <f>IF(L66,I66,0)</f>
        <v>1</v>
      </c>
      <c r="L66" s="162" t="b">
        <v>1</v>
      </c>
    </row>
    <row r="67" spans="1:13" s="724" customFormat="1" ht="15" customHeight="1" thickBot="1">
      <c r="A67" s="727"/>
      <c r="B67" s="706"/>
      <c r="C67" s="707"/>
      <c r="D67" s="708"/>
      <c r="E67" s="919"/>
      <c r="F67" s="919"/>
      <c r="G67" s="919"/>
      <c r="H67" s="709"/>
      <c r="I67" s="710"/>
      <c r="J67" s="711"/>
      <c r="L67" s="725"/>
      <c r="M67" s="726"/>
    </row>
    <row r="68" spans="1:13" ht="22.7" customHeight="1" thickBot="1">
      <c r="B68" s="868" t="s">
        <v>367</v>
      </c>
      <c r="C68" s="869"/>
      <c r="D68" s="869"/>
      <c r="E68" s="869"/>
      <c r="F68" s="869"/>
      <c r="G68" s="869"/>
      <c r="H68" s="870"/>
      <c r="I68" s="333">
        <f>SUM(I64:I67)</f>
        <v>2</v>
      </c>
      <c r="J68" s="332">
        <f>SUM(J64:J67)</f>
        <v>2</v>
      </c>
    </row>
    <row r="69" spans="1:13" ht="7.5" customHeight="1"/>
    <row r="70" spans="1:13" s="153" customFormat="1" ht="22.7" customHeight="1">
      <c r="A70" s="328"/>
      <c r="B70" s="334" t="s">
        <v>621</v>
      </c>
      <c r="C70" s="335"/>
      <c r="D70" s="335"/>
      <c r="E70" s="335"/>
      <c r="F70" s="335"/>
      <c r="G70" s="337"/>
      <c r="H70" s="337"/>
      <c r="I70" s="339"/>
      <c r="J70" s="340"/>
      <c r="L70" s="154"/>
    </row>
    <row r="71" spans="1:13" s="161" customFormat="1" ht="45" customHeight="1">
      <c r="A71" s="329"/>
      <c r="B71" s="699"/>
      <c r="C71" s="700" t="s">
        <v>119</v>
      </c>
      <c r="D71" s="701"/>
      <c r="E71" s="916" t="s">
        <v>516</v>
      </c>
      <c r="F71" s="916"/>
      <c r="G71" s="916"/>
      <c r="H71" s="702"/>
      <c r="I71" s="703">
        <v>3</v>
      </c>
      <c r="J71" s="704">
        <f>IF(L71,I71,0)</f>
        <v>3</v>
      </c>
      <c r="L71" s="162" t="b">
        <v>1</v>
      </c>
    </row>
    <row r="72" spans="1:13" s="724" customFormat="1" ht="30" customHeight="1">
      <c r="A72" s="723"/>
      <c r="B72" s="706"/>
      <c r="C72" s="707"/>
      <c r="D72" s="708"/>
      <c r="E72" s="917" t="s">
        <v>517</v>
      </c>
      <c r="F72" s="917"/>
      <c r="G72" s="917"/>
      <c r="H72" s="918"/>
      <c r="I72" s="710"/>
      <c r="J72" s="711"/>
      <c r="L72" s="725"/>
      <c r="M72" s="726"/>
    </row>
    <row r="73" spans="1:13" s="161" customFormat="1" ht="30" customHeight="1">
      <c r="A73" s="329"/>
      <c r="B73" s="699"/>
      <c r="C73" s="700" t="s">
        <v>120</v>
      </c>
      <c r="D73" s="712"/>
      <c r="E73" s="914" t="s">
        <v>518</v>
      </c>
      <c r="F73" s="914"/>
      <c r="G73" s="914"/>
      <c r="H73" s="702"/>
      <c r="I73" s="713">
        <v>5</v>
      </c>
      <c r="J73" s="704">
        <f>IF(L73,I73,0)</f>
        <v>5</v>
      </c>
      <c r="L73" s="162" t="b">
        <v>1</v>
      </c>
    </row>
    <row r="74" spans="1:13" s="724" customFormat="1" ht="124.5" customHeight="1">
      <c r="A74" s="723"/>
      <c r="B74" s="706"/>
      <c r="C74" s="707"/>
      <c r="D74" s="708"/>
      <c r="E74" s="919" t="s">
        <v>519</v>
      </c>
      <c r="F74" s="919"/>
      <c r="G74" s="919"/>
      <c r="H74" s="709"/>
      <c r="I74" s="710"/>
      <c r="J74" s="711"/>
      <c r="L74" s="725"/>
      <c r="M74" s="726"/>
    </row>
    <row r="75" spans="1:13" s="161" customFormat="1" ht="18">
      <c r="A75" s="329"/>
      <c r="B75" s="699"/>
      <c r="C75" s="700" t="s">
        <v>121</v>
      </c>
      <c r="D75" s="712"/>
      <c r="E75" s="914" t="s">
        <v>520</v>
      </c>
      <c r="F75" s="914"/>
      <c r="G75" s="914"/>
      <c r="H75" s="702"/>
      <c r="I75" s="713">
        <v>4</v>
      </c>
      <c r="J75" s="704">
        <f>IF(L75,I75,0)</f>
        <v>0</v>
      </c>
      <c r="L75" s="162" t="b">
        <v>0</v>
      </c>
    </row>
    <row r="76" spans="1:13" s="724" customFormat="1" ht="15" customHeight="1">
      <c r="A76" s="723"/>
      <c r="B76" s="706"/>
      <c r="C76" s="707"/>
      <c r="D76" s="708"/>
      <c r="E76" s="917"/>
      <c r="F76" s="917"/>
      <c r="G76" s="917"/>
      <c r="H76" s="918"/>
      <c r="I76" s="710"/>
      <c r="J76" s="711"/>
      <c r="L76" s="725"/>
      <c r="M76" s="726"/>
    </row>
    <row r="77" spans="1:13" s="161" customFormat="1" ht="18">
      <c r="A77" s="329"/>
      <c r="B77" s="699"/>
      <c r="C77" s="700" t="s">
        <v>122</v>
      </c>
      <c r="D77" s="712"/>
      <c r="E77" s="914" t="s">
        <v>521</v>
      </c>
      <c r="F77" s="914"/>
      <c r="G77" s="914"/>
      <c r="H77" s="702"/>
      <c r="I77" s="713">
        <v>3</v>
      </c>
      <c r="J77" s="704">
        <f>IF(L77,I77,0)</f>
        <v>3</v>
      </c>
      <c r="L77" s="162" t="b">
        <v>1</v>
      </c>
    </row>
    <row r="78" spans="1:13" s="724" customFormat="1" ht="15" customHeight="1">
      <c r="A78" s="723"/>
      <c r="B78" s="706"/>
      <c r="C78" s="707"/>
      <c r="D78" s="708"/>
      <c r="E78" s="917"/>
      <c r="F78" s="917"/>
      <c r="G78" s="917"/>
      <c r="H78" s="918"/>
      <c r="I78" s="710"/>
      <c r="J78" s="711"/>
      <c r="L78" s="725"/>
      <c r="M78" s="726"/>
    </row>
    <row r="79" spans="1:13" s="161" customFormat="1" ht="60" customHeight="1">
      <c r="A79" s="329"/>
      <c r="B79" s="699"/>
      <c r="C79" s="700" t="s">
        <v>123</v>
      </c>
      <c r="D79" s="712"/>
      <c r="E79" s="914" t="s">
        <v>524</v>
      </c>
      <c r="F79" s="914"/>
      <c r="G79" s="914"/>
      <c r="H79" s="702"/>
      <c r="I79" s="713">
        <v>3</v>
      </c>
      <c r="J79" s="704">
        <f>IF(L79,I79,0)</f>
        <v>3</v>
      </c>
      <c r="L79" s="162" t="b">
        <v>1</v>
      </c>
    </row>
    <row r="80" spans="1:13" s="724" customFormat="1" ht="15" customHeight="1">
      <c r="A80" s="723"/>
      <c r="B80" s="706"/>
      <c r="C80" s="707"/>
      <c r="D80" s="708"/>
      <c r="E80" s="917"/>
      <c r="F80" s="917"/>
      <c r="G80" s="917"/>
      <c r="H80" s="918"/>
      <c r="I80" s="710"/>
      <c r="J80" s="711"/>
      <c r="L80" s="725"/>
      <c r="M80" s="726"/>
    </row>
    <row r="81" spans="1:13" s="161" customFormat="1" ht="45" customHeight="1">
      <c r="A81" s="329"/>
      <c r="B81" s="699"/>
      <c r="C81" s="700" t="s">
        <v>124</v>
      </c>
      <c r="D81" s="712"/>
      <c r="E81" s="914" t="s">
        <v>522</v>
      </c>
      <c r="F81" s="914"/>
      <c r="G81" s="914"/>
      <c r="H81" s="702"/>
      <c r="I81" s="713">
        <v>4</v>
      </c>
      <c r="J81" s="704">
        <f>IF(L81,I81,0)</f>
        <v>0</v>
      </c>
      <c r="L81" s="162" t="b">
        <v>0</v>
      </c>
    </row>
    <row r="82" spans="1:13" s="724" customFormat="1" ht="15" customHeight="1" thickBot="1">
      <c r="A82" s="723"/>
      <c r="B82" s="706"/>
      <c r="C82" s="707"/>
      <c r="D82" s="708"/>
      <c r="E82" s="919"/>
      <c r="F82" s="919"/>
      <c r="G82" s="919"/>
      <c r="H82" s="709"/>
      <c r="I82" s="710"/>
      <c r="J82" s="711"/>
      <c r="L82" s="725"/>
      <c r="M82" s="726"/>
    </row>
    <row r="83" spans="1:13" ht="22.7" customHeight="1" thickBot="1">
      <c r="B83" s="330"/>
      <c r="C83" s="869"/>
      <c r="D83" s="869"/>
      <c r="E83" s="869"/>
      <c r="F83" s="869" t="s">
        <v>523</v>
      </c>
      <c r="G83" s="869"/>
      <c r="H83" s="869"/>
      <c r="I83" s="331">
        <f>SUM(I71:I82)</f>
        <v>22</v>
      </c>
      <c r="J83" s="332">
        <f>SUM(J71:J82)</f>
        <v>14</v>
      </c>
    </row>
    <row r="84" spans="1:13" ht="7.5" customHeight="1"/>
    <row r="85" spans="1:13" s="153" customFormat="1" ht="22.7" customHeight="1">
      <c r="A85" s="328"/>
      <c r="B85" s="334" t="s">
        <v>622</v>
      </c>
      <c r="C85" s="335"/>
      <c r="D85" s="335"/>
      <c r="E85" s="335"/>
      <c r="F85" s="335"/>
      <c r="G85" s="337"/>
      <c r="H85" s="337"/>
      <c r="I85" s="339"/>
      <c r="J85" s="340"/>
      <c r="L85" s="154"/>
    </row>
    <row r="86" spans="1:13" s="161" customFormat="1" ht="30" customHeight="1">
      <c r="A86" s="329"/>
      <c r="B86" s="699"/>
      <c r="C86" s="700" t="s">
        <v>119</v>
      </c>
      <c r="D86" s="701"/>
      <c r="E86" s="916" t="s">
        <v>526</v>
      </c>
      <c r="F86" s="916"/>
      <c r="G86" s="916"/>
      <c r="H86" s="702"/>
      <c r="I86" s="703">
        <v>2</v>
      </c>
      <c r="J86" s="704">
        <f>IF(L86,I86,0)</f>
        <v>2</v>
      </c>
      <c r="L86" s="162" t="b">
        <v>1</v>
      </c>
    </row>
    <row r="87" spans="1:13" s="724" customFormat="1" ht="15.75" customHeight="1">
      <c r="A87" s="723"/>
      <c r="B87" s="706"/>
      <c r="C87" s="707"/>
      <c r="D87" s="708"/>
      <c r="E87" s="917" t="s">
        <v>527</v>
      </c>
      <c r="F87" s="917"/>
      <c r="G87" s="917"/>
      <c r="H87" s="918"/>
      <c r="I87" s="710"/>
      <c r="J87" s="711"/>
      <c r="L87" s="725"/>
      <c r="M87" s="726"/>
    </row>
    <row r="88" spans="1:13" s="161" customFormat="1" ht="45" customHeight="1">
      <c r="A88" s="329"/>
      <c r="B88" s="699"/>
      <c r="C88" s="700" t="s">
        <v>120</v>
      </c>
      <c r="D88" s="712"/>
      <c r="E88" s="914" t="s">
        <v>528</v>
      </c>
      <c r="F88" s="914"/>
      <c r="G88" s="914"/>
      <c r="H88" s="702"/>
      <c r="I88" s="713">
        <v>1</v>
      </c>
      <c r="J88" s="704">
        <f>IF(L88,I88,0)</f>
        <v>1</v>
      </c>
      <c r="L88" s="162" t="b">
        <v>1</v>
      </c>
    </row>
    <row r="89" spans="1:13" s="724" customFormat="1" ht="66" customHeight="1">
      <c r="A89" s="723"/>
      <c r="B89" s="706"/>
      <c r="C89" s="707"/>
      <c r="D89" s="708"/>
      <c r="E89" s="919" t="s">
        <v>529</v>
      </c>
      <c r="F89" s="919"/>
      <c r="G89" s="919"/>
      <c r="H89" s="709"/>
      <c r="I89" s="710"/>
      <c r="J89" s="711"/>
      <c r="L89" s="725"/>
      <c r="M89" s="726"/>
    </row>
    <row r="90" spans="1:13" s="161" customFormat="1" ht="30.75" customHeight="1">
      <c r="A90" s="329"/>
      <c r="B90" s="699"/>
      <c r="C90" s="700" t="s">
        <v>121</v>
      </c>
      <c r="D90" s="712"/>
      <c r="E90" s="914" t="s">
        <v>530</v>
      </c>
      <c r="F90" s="914"/>
      <c r="G90" s="914"/>
      <c r="H90" s="702"/>
      <c r="I90" s="713">
        <v>1</v>
      </c>
      <c r="J90" s="704">
        <f>IF(L90,I90,0)</f>
        <v>1</v>
      </c>
      <c r="L90" s="162" t="b">
        <v>1</v>
      </c>
    </row>
    <row r="91" spans="1:13" s="724" customFormat="1" ht="15" customHeight="1">
      <c r="A91" s="723"/>
      <c r="B91" s="706"/>
      <c r="C91" s="707"/>
      <c r="D91" s="708"/>
      <c r="E91" s="917"/>
      <c r="F91" s="917"/>
      <c r="G91" s="917"/>
      <c r="H91" s="918"/>
      <c r="I91" s="710"/>
      <c r="J91" s="711"/>
      <c r="L91" s="725"/>
      <c r="M91" s="726"/>
    </row>
    <row r="92" spans="1:13" s="161" customFormat="1" ht="30" customHeight="1">
      <c r="A92" s="329"/>
      <c r="B92" s="699"/>
      <c r="C92" s="700" t="s">
        <v>122</v>
      </c>
      <c r="D92" s="712"/>
      <c r="E92" s="914" t="s">
        <v>531</v>
      </c>
      <c r="F92" s="914"/>
      <c r="G92" s="914"/>
      <c r="H92" s="702"/>
      <c r="I92" s="713">
        <v>1</v>
      </c>
      <c r="J92" s="704">
        <f>IF(L92,I92,0)</f>
        <v>1</v>
      </c>
      <c r="L92" s="162" t="b">
        <v>1</v>
      </c>
    </row>
    <row r="93" spans="1:13" s="724" customFormat="1" ht="15" customHeight="1">
      <c r="A93" s="723"/>
      <c r="B93" s="706"/>
      <c r="C93" s="707"/>
      <c r="D93" s="708"/>
      <c r="E93" s="917"/>
      <c r="F93" s="917"/>
      <c r="G93" s="917"/>
      <c r="H93" s="918"/>
      <c r="I93" s="710"/>
      <c r="J93" s="711"/>
      <c r="L93" s="725"/>
      <c r="M93" s="726"/>
    </row>
    <row r="94" spans="1:13" s="161" customFormat="1" ht="60" customHeight="1">
      <c r="A94" s="329"/>
      <c r="B94" s="699"/>
      <c r="C94" s="700" t="s">
        <v>123</v>
      </c>
      <c r="D94" s="712"/>
      <c r="E94" s="914" t="s">
        <v>532</v>
      </c>
      <c r="F94" s="914"/>
      <c r="G94" s="914"/>
      <c r="H94" s="702"/>
      <c r="I94" s="713">
        <v>1</v>
      </c>
      <c r="J94" s="704">
        <f>IF(L94,I94,0)</f>
        <v>1</v>
      </c>
      <c r="L94" s="162" t="b">
        <v>1</v>
      </c>
    </row>
    <row r="95" spans="1:13" s="724" customFormat="1" ht="15" customHeight="1">
      <c r="A95" s="723"/>
      <c r="B95" s="706"/>
      <c r="C95" s="707"/>
      <c r="D95" s="708"/>
      <c r="E95" s="917"/>
      <c r="F95" s="917"/>
      <c r="G95" s="917"/>
      <c r="H95" s="918"/>
      <c r="I95" s="710"/>
      <c r="J95" s="711"/>
      <c r="L95" s="725"/>
      <c r="M95" s="726"/>
    </row>
    <row r="96" spans="1:13" s="161" customFormat="1" ht="45" customHeight="1">
      <c r="A96" s="329"/>
      <c r="B96" s="699"/>
      <c r="C96" s="700" t="s">
        <v>124</v>
      </c>
      <c r="D96" s="712"/>
      <c r="E96" s="914" t="s">
        <v>533</v>
      </c>
      <c r="F96" s="914"/>
      <c r="G96" s="914"/>
      <c r="H96" s="702"/>
      <c r="I96" s="713">
        <v>1</v>
      </c>
      <c r="J96" s="704">
        <f>IF(L96,I96,0)</f>
        <v>0</v>
      </c>
      <c r="L96" s="162" t="b">
        <v>0</v>
      </c>
    </row>
    <row r="97" spans="1:13" s="724" customFormat="1" ht="15" customHeight="1" thickBot="1">
      <c r="A97" s="723"/>
      <c r="B97" s="706"/>
      <c r="C97" s="707"/>
      <c r="D97" s="708"/>
      <c r="E97" s="919"/>
      <c r="F97" s="919"/>
      <c r="G97" s="919"/>
      <c r="H97" s="709"/>
      <c r="I97" s="710"/>
      <c r="J97" s="711"/>
      <c r="L97" s="725"/>
      <c r="M97" s="726"/>
    </row>
    <row r="98" spans="1:13" ht="22.7" customHeight="1" thickBot="1">
      <c r="B98" s="330"/>
      <c r="C98" s="869"/>
      <c r="D98" s="869"/>
      <c r="E98" s="869"/>
      <c r="F98" s="869" t="s">
        <v>534</v>
      </c>
      <c r="G98" s="869"/>
      <c r="H98" s="869"/>
      <c r="I98" s="331">
        <f>SUM(I86:I97)</f>
        <v>7</v>
      </c>
      <c r="J98" s="332">
        <f>SUM(J86:J97)</f>
        <v>6</v>
      </c>
    </row>
    <row r="99" spans="1:13" ht="7.5" customHeight="1"/>
    <row r="100" spans="1:13" s="153" customFormat="1" ht="22.7" customHeight="1">
      <c r="A100" s="328"/>
      <c r="B100" s="334" t="s">
        <v>623</v>
      </c>
      <c r="C100" s="335"/>
      <c r="D100" s="335"/>
      <c r="E100" s="335"/>
      <c r="F100" s="335"/>
      <c r="G100" s="337"/>
      <c r="H100" s="337"/>
      <c r="I100" s="339"/>
      <c r="J100" s="340"/>
      <c r="L100" s="154"/>
    </row>
    <row r="101" spans="1:13" s="161" customFormat="1" ht="18" customHeight="1">
      <c r="A101" s="329"/>
      <c r="B101" s="699"/>
      <c r="C101" s="700" t="s">
        <v>119</v>
      </c>
      <c r="D101" s="701"/>
      <c r="E101" s="916" t="s">
        <v>536</v>
      </c>
      <c r="F101" s="916"/>
      <c r="G101" s="916"/>
      <c r="H101" s="702"/>
      <c r="I101" s="703">
        <v>0.75</v>
      </c>
      <c r="J101" s="704">
        <f>IF(L101,I101,0)</f>
        <v>0</v>
      </c>
      <c r="L101" s="162" t="b">
        <v>0</v>
      </c>
    </row>
    <row r="102" spans="1:13" s="724" customFormat="1" ht="15.75" customHeight="1">
      <c r="A102" s="723"/>
      <c r="B102" s="706"/>
      <c r="C102" s="707"/>
      <c r="D102" s="708"/>
      <c r="E102" s="917"/>
      <c r="F102" s="917"/>
      <c r="G102" s="917"/>
      <c r="H102" s="918"/>
      <c r="I102" s="710"/>
      <c r="J102" s="711"/>
      <c r="L102" s="725"/>
      <c r="M102" s="726"/>
    </row>
    <row r="103" spans="1:13" s="161" customFormat="1" ht="18" customHeight="1">
      <c r="A103" s="329"/>
      <c r="B103" s="699"/>
      <c r="C103" s="700" t="s">
        <v>120</v>
      </c>
      <c r="D103" s="712"/>
      <c r="E103" s="914" t="s">
        <v>537</v>
      </c>
      <c r="F103" s="914"/>
      <c r="G103" s="914"/>
      <c r="H103" s="702"/>
      <c r="I103" s="713">
        <v>0.75</v>
      </c>
      <c r="J103" s="704">
        <f>IF(L103,I103,0)</f>
        <v>0.75</v>
      </c>
      <c r="L103" s="162" t="b">
        <v>1</v>
      </c>
    </row>
    <row r="104" spans="1:13" s="724" customFormat="1" ht="88.5" customHeight="1">
      <c r="A104" s="723"/>
      <c r="B104" s="706"/>
      <c r="C104" s="707"/>
      <c r="D104" s="708"/>
      <c r="E104" s="919" t="s">
        <v>538</v>
      </c>
      <c r="F104" s="919"/>
      <c r="G104" s="919"/>
      <c r="H104" s="709"/>
      <c r="I104" s="710"/>
      <c r="J104" s="711"/>
      <c r="L104" s="725"/>
      <c r="M104" s="726"/>
    </row>
    <row r="105" spans="1:13" s="161" customFormat="1" ht="18" customHeight="1">
      <c r="A105" s="329"/>
      <c r="B105" s="699"/>
      <c r="C105" s="700" t="s">
        <v>121</v>
      </c>
      <c r="D105" s="712"/>
      <c r="E105" s="914" t="s">
        <v>539</v>
      </c>
      <c r="F105" s="914"/>
      <c r="G105" s="914"/>
      <c r="H105" s="702"/>
      <c r="I105" s="713">
        <v>0.75</v>
      </c>
      <c r="J105" s="704">
        <f>IF(L105,I105,0)</f>
        <v>0</v>
      </c>
      <c r="L105" s="162" t="b">
        <v>0</v>
      </c>
    </row>
    <row r="106" spans="1:13" s="724" customFormat="1" ht="15" customHeight="1">
      <c r="A106" s="723"/>
      <c r="B106" s="706"/>
      <c r="C106" s="707"/>
      <c r="D106" s="708"/>
      <c r="E106" s="917"/>
      <c r="F106" s="917"/>
      <c r="G106" s="917"/>
      <c r="H106" s="918"/>
      <c r="I106" s="710"/>
      <c r="J106" s="711"/>
      <c r="L106" s="725"/>
      <c r="M106" s="726"/>
    </row>
    <row r="107" spans="1:13" s="161" customFormat="1" ht="30" customHeight="1">
      <c r="A107" s="329"/>
      <c r="B107" s="699"/>
      <c r="C107" s="700" t="s">
        <v>122</v>
      </c>
      <c r="D107" s="712"/>
      <c r="E107" s="914" t="s">
        <v>540</v>
      </c>
      <c r="F107" s="914"/>
      <c r="G107" s="914"/>
      <c r="H107" s="702"/>
      <c r="I107" s="713">
        <v>1</v>
      </c>
      <c r="J107" s="704">
        <f>IF(L107,I107,0)</f>
        <v>0</v>
      </c>
      <c r="L107" s="162" t="b">
        <v>0</v>
      </c>
    </row>
    <row r="108" spans="1:13" s="724" customFormat="1" ht="15" customHeight="1">
      <c r="A108" s="723"/>
      <c r="B108" s="706"/>
      <c r="C108" s="707"/>
      <c r="D108" s="708"/>
      <c r="E108" s="917" t="s">
        <v>541</v>
      </c>
      <c r="F108" s="917"/>
      <c r="G108" s="917"/>
      <c r="H108" s="918"/>
      <c r="I108" s="710"/>
      <c r="J108" s="711"/>
      <c r="L108" s="725"/>
      <c r="M108" s="726"/>
    </row>
    <row r="109" spans="1:13" s="161" customFormat="1" ht="30" customHeight="1">
      <c r="A109" s="329"/>
      <c r="B109" s="699"/>
      <c r="C109" s="700" t="s">
        <v>123</v>
      </c>
      <c r="D109" s="712"/>
      <c r="E109" s="914" t="s">
        <v>542</v>
      </c>
      <c r="F109" s="914"/>
      <c r="G109" s="914"/>
      <c r="H109" s="702"/>
      <c r="I109" s="713">
        <v>1</v>
      </c>
      <c r="J109" s="704">
        <f>IF(L109,I109,0)</f>
        <v>0</v>
      </c>
      <c r="L109" s="162" t="b">
        <v>0</v>
      </c>
    </row>
    <row r="110" spans="1:13" s="724" customFormat="1" ht="15" customHeight="1">
      <c r="A110" s="723"/>
      <c r="B110" s="706"/>
      <c r="C110" s="707"/>
      <c r="D110" s="708"/>
      <c r="E110" s="917"/>
      <c r="F110" s="917"/>
      <c r="G110" s="917"/>
      <c r="H110" s="918"/>
      <c r="I110" s="710"/>
      <c r="J110" s="711"/>
      <c r="L110" s="725"/>
      <c r="M110" s="726"/>
    </row>
    <row r="111" spans="1:13" s="161" customFormat="1" ht="18" customHeight="1">
      <c r="A111" s="329"/>
      <c r="B111" s="699"/>
      <c r="C111" s="700" t="s">
        <v>124</v>
      </c>
      <c r="D111" s="712"/>
      <c r="E111" s="914" t="s">
        <v>543</v>
      </c>
      <c r="F111" s="914"/>
      <c r="G111" s="914"/>
      <c r="H111" s="702"/>
      <c r="I111" s="713">
        <v>0.75</v>
      </c>
      <c r="J111" s="704">
        <f>IF(L111,I111,0)</f>
        <v>0</v>
      </c>
      <c r="L111" s="162" t="b">
        <v>0</v>
      </c>
    </row>
    <row r="112" spans="1:13" s="724" customFormat="1" ht="15" customHeight="1" thickBot="1">
      <c r="A112" s="723"/>
      <c r="B112" s="706"/>
      <c r="C112" s="707"/>
      <c r="D112" s="708"/>
      <c r="E112" s="919"/>
      <c r="F112" s="919"/>
      <c r="G112" s="919"/>
      <c r="H112" s="709"/>
      <c r="I112" s="710"/>
      <c r="J112" s="711"/>
      <c r="L112" s="725"/>
      <c r="M112" s="726"/>
    </row>
    <row r="113" spans="1:13" ht="22.7" customHeight="1" thickBot="1">
      <c r="B113" s="330"/>
      <c r="C113" s="869"/>
      <c r="D113" s="869"/>
      <c r="E113" s="869"/>
      <c r="F113" s="869" t="s">
        <v>576</v>
      </c>
      <c r="G113" s="869"/>
      <c r="H113" s="869"/>
      <c r="I113" s="331">
        <f>SUM(I101:I112)</f>
        <v>5</v>
      </c>
      <c r="J113" s="332">
        <f>SUM(J101:J112)</f>
        <v>0.75</v>
      </c>
    </row>
    <row r="114" spans="1:13" ht="7.5" customHeight="1"/>
    <row r="115" spans="1:13" s="153" customFormat="1" ht="22.7" customHeight="1">
      <c r="A115" s="328"/>
      <c r="B115" s="334" t="s">
        <v>544</v>
      </c>
      <c r="C115" s="335"/>
      <c r="D115" s="335"/>
      <c r="E115" s="335"/>
      <c r="F115" s="335"/>
      <c r="G115" s="337"/>
      <c r="H115" s="337"/>
      <c r="I115" s="339"/>
      <c r="J115" s="340"/>
      <c r="L115" s="154"/>
    </row>
    <row r="116" spans="1:13" s="161" customFormat="1" ht="67.5" customHeight="1">
      <c r="A116" s="329"/>
      <c r="B116" s="699"/>
      <c r="C116" s="700" t="s">
        <v>119</v>
      </c>
      <c r="D116" s="701"/>
      <c r="E116" s="916" t="s">
        <v>560</v>
      </c>
      <c r="F116" s="916"/>
      <c r="G116" s="916"/>
      <c r="H116" s="702"/>
      <c r="I116" s="703">
        <v>4</v>
      </c>
      <c r="J116" s="704">
        <f>IF(L116,I116,0)</f>
        <v>0</v>
      </c>
      <c r="L116" s="162" t="b">
        <v>0</v>
      </c>
    </row>
    <row r="117" spans="1:13" s="724" customFormat="1" ht="15" customHeight="1">
      <c r="A117" s="723"/>
      <c r="B117" s="706"/>
      <c r="C117" s="707"/>
      <c r="D117" s="708"/>
      <c r="E117" s="917"/>
      <c r="F117" s="917"/>
      <c r="G117" s="917"/>
      <c r="H117" s="918"/>
      <c r="I117" s="710"/>
      <c r="J117" s="711"/>
      <c r="L117" s="725"/>
      <c r="M117" s="726"/>
    </row>
    <row r="118" spans="1:13" s="161" customFormat="1" ht="18" customHeight="1">
      <c r="A118" s="329"/>
      <c r="B118" s="699"/>
      <c r="C118" s="700" t="s">
        <v>120</v>
      </c>
      <c r="D118" s="712"/>
      <c r="E118" s="914" t="s">
        <v>561</v>
      </c>
      <c r="F118" s="914"/>
      <c r="G118" s="914"/>
      <c r="H118" s="702"/>
      <c r="I118" s="713">
        <v>1</v>
      </c>
      <c r="J118" s="704">
        <f>IF(L118,I118,0)</f>
        <v>0</v>
      </c>
      <c r="L118" s="162" t="b">
        <v>0</v>
      </c>
    </row>
    <row r="119" spans="1:13" s="724" customFormat="1" ht="15" customHeight="1">
      <c r="A119" s="723"/>
      <c r="B119" s="706"/>
      <c r="C119" s="707"/>
      <c r="D119" s="708"/>
      <c r="E119" s="919"/>
      <c r="F119" s="919"/>
      <c r="G119" s="919"/>
      <c r="H119" s="709"/>
      <c r="I119" s="710"/>
      <c r="J119" s="711"/>
      <c r="L119" s="725"/>
      <c r="M119" s="726"/>
    </row>
    <row r="120" spans="1:13" s="161" customFormat="1" ht="30" customHeight="1">
      <c r="A120" s="329"/>
      <c r="B120" s="699"/>
      <c r="C120" s="700" t="s">
        <v>121</v>
      </c>
      <c r="D120" s="712"/>
      <c r="E120" s="914" t="s">
        <v>562</v>
      </c>
      <c r="F120" s="914"/>
      <c r="G120" s="914"/>
      <c r="H120" s="702"/>
      <c r="I120" s="713">
        <v>3</v>
      </c>
      <c r="J120" s="704">
        <f>IF(L120,I120,0)</f>
        <v>0</v>
      </c>
      <c r="L120" s="162" t="b">
        <v>0</v>
      </c>
    </row>
    <row r="121" spans="1:13" s="724" customFormat="1" ht="15" customHeight="1">
      <c r="A121" s="723"/>
      <c r="B121" s="706"/>
      <c r="C121" s="707"/>
      <c r="D121" s="708"/>
      <c r="E121" s="917"/>
      <c r="F121" s="917"/>
      <c r="G121" s="917"/>
      <c r="H121" s="918"/>
      <c r="I121" s="710"/>
      <c r="J121" s="711"/>
      <c r="L121" s="725"/>
      <c r="M121" s="726"/>
    </row>
    <row r="122" spans="1:13" s="161" customFormat="1" ht="18">
      <c r="A122" s="329"/>
      <c r="B122" s="699"/>
      <c r="C122" s="700" t="s">
        <v>122</v>
      </c>
      <c r="D122" s="712"/>
      <c r="E122" s="914" t="s">
        <v>563</v>
      </c>
      <c r="F122" s="914"/>
      <c r="G122" s="914"/>
      <c r="H122" s="702"/>
      <c r="I122" s="713">
        <v>2</v>
      </c>
      <c r="J122" s="704">
        <f>IF(L122,I122,0)</f>
        <v>0</v>
      </c>
      <c r="L122" s="162" t="b">
        <v>0</v>
      </c>
    </row>
    <row r="123" spans="1:13" s="724" customFormat="1" ht="15" customHeight="1">
      <c r="A123" s="723"/>
      <c r="B123" s="706"/>
      <c r="C123" s="707"/>
      <c r="D123" s="708"/>
      <c r="E123" s="917"/>
      <c r="F123" s="917"/>
      <c r="G123" s="917"/>
      <c r="H123" s="918"/>
      <c r="I123" s="710"/>
      <c r="J123" s="711"/>
      <c r="L123" s="725"/>
      <c r="M123" s="726"/>
    </row>
    <row r="124" spans="1:13" s="161" customFormat="1" ht="30" customHeight="1">
      <c r="A124" s="329"/>
      <c r="B124" s="699"/>
      <c r="C124" s="700" t="s">
        <v>123</v>
      </c>
      <c r="D124" s="712"/>
      <c r="E124" s="914" t="s">
        <v>564</v>
      </c>
      <c r="F124" s="914"/>
      <c r="G124" s="914"/>
      <c r="H124" s="702"/>
      <c r="I124" s="713">
        <v>3</v>
      </c>
      <c r="J124" s="704">
        <f>IF(L124,I124,0)</f>
        <v>0</v>
      </c>
      <c r="L124" s="162" t="b">
        <v>0</v>
      </c>
    </row>
    <row r="125" spans="1:13" s="724" customFormat="1" ht="15" customHeight="1">
      <c r="A125" s="723"/>
      <c r="B125" s="706"/>
      <c r="C125" s="707"/>
      <c r="D125" s="708"/>
      <c r="E125" s="917"/>
      <c r="F125" s="917"/>
      <c r="G125" s="917"/>
      <c r="H125" s="918"/>
      <c r="I125" s="710"/>
      <c r="J125" s="711"/>
      <c r="L125" s="725"/>
      <c r="M125" s="726"/>
    </row>
    <row r="126" spans="1:13" s="161" customFormat="1" ht="18" customHeight="1">
      <c r="A126" s="329"/>
      <c r="B126" s="699"/>
      <c r="C126" s="700" t="s">
        <v>124</v>
      </c>
      <c r="D126" s="712"/>
      <c r="E126" s="914" t="s">
        <v>565</v>
      </c>
      <c r="F126" s="914"/>
      <c r="G126" s="914"/>
      <c r="H126" s="702"/>
      <c r="I126" s="713">
        <v>2</v>
      </c>
      <c r="J126" s="704">
        <f>IF(L126,I126,0)</f>
        <v>0</v>
      </c>
      <c r="L126" s="162" t="b">
        <v>0</v>
      </c>
    </row>
    <row r="127" spans="1:13" s="724" customFormat="1" ht="15" customHeight="1">
      <c r="A127" s="723"/>
      <c r="B127" s="706"/>
      <c r="C127" s="707"/>
      <c r="D127" s="708"/>
      <c r="E127" s="917"/>
      <c r="F127" s="917"/>
      <c r="G127" s="917"/>
      <c r="H127" s="918"/>
      <c r="I127" s="710"/>
      <c r="J127" s="711"/>
      <c r="L127" s="725"/>
      <c r="M127" s="726"/>
    </row>
    <row r="128" spans="1:13" s="161" customFormat="1" ht="45" customHeight="1">
      <c r="A128" s="329"/>
      <c r="B128" s="699"/>
      <c r="C128" s="700" t="s">
        <v>125</v>
      </c>
      <c r="D128" s="712"/>
      <c r="E128" s="914" t="s">
        <v>566</v>
      </c>
      <c r="F128" s="914"/>
      <c r="G128" s="914"/>
      <c r="H128" s="702"/>
      <c r="I128" s="713">
        <v>2</v>
      </c>
      <c r="J128" s="704">
        <f>IF(L128,I128,0)</f>
        <v>0</v>
      </c>
      <c r="L128" s="162" t="b">
        <v>0</v>
      </c>
    </row>
    <row r="129" spans="1:13" s="724" customFormat="1" ht="15" customHeight="1">
      <c r="A129" s="723"/>
      <c r="B129" s="706"/>
      <c r="C129" s="707"/>
      <c r="D129" s="708"/>
      <c r="E129" s="917"/>
      <c r="F129" s="917"/>
      <c r="G129" s="917"/>
      <c r="H129" s="918"/>
      <c r="I129" s="710"/>
      <c r="J129" s="711"/>
      <c r="L129" s="725"/>
      <c r="M129" s="726"/>
    </row>
    <row r="130" spans="1:13" s="161" customFormat="1" ht="30" customHeight="1">
      <c r="A130" s="329"/>
      <c r="B130" s="699"/>
      <c r="C130" s="700" t="s">
        <v>126</v>
      </c>
      <c r="D130" s="712"/>
      <c r="E130" s="914" t="s">
        <v>567</v>
      </c>
      <c r="F130" s="914"/>
      <c r="G130" s="914"/>
      <c r="H130" s="702"/>
      <c r="I130" s="713">
        <v>1</v>
      </c>
      <c r="J130" s="704">
        <f>IF(L130,I130,0)</f>
        <v>0</v>
      </c>
      <c r="L130" s="162" t="b">
        <v>0</v>
      </c>
    </row>
    <row r="131" spans="1:13" s="724" customFormat="1" ht="15" customHeight="1">
      <c r="A131" s="723"/>
      <c r="B131" s="706"/>
      <c r="C131" s="707"/>
      <c r="D131" s="708"/>
      <c r="E131" s="917"/>
      <c r="F131" s="917"/>
      <c r="G131" s="917"/>
      <c r="H131" s="918"/>
      <c r="I131" s="710"/>
      <c r="J131" s="711"/>
      <c r="L131" s="725"/>
      <c r="M131" s="726"/>
    </row>
    <row r="132" spans="1:13" s="161" customFormat="1" ht="18" customHeight="1">
      <c r="A132" s="329"/>
      <c r="B132" s="699"/>
      <c r="C132" s="700" t="s">
        <v>127</v>
      </c>
      <c r="D132" s="712"/>
      <c r="E132" s="914" t="s">
        <v>568</v>
      </c>
      <c r="F132" s="914"/>
      <c r="G132" s="914"/>
      <c r="H132" s="702"/>
      <c r="I132" s="713">
        <v>2</v>
      </c>
      <c r="J132" s="704">
        <f>IF(L132,I132,0)</f>
        <v>0</v>
      </c>
      <c r="L132" s="162" t="b">
        <v>0</v>
      </c>
    </row>
    <row r="133" spans="1:13" s="724" customFormat="1" ht="15" customHeight="1">
      <c r="A133" s="723"/>
      <c r="B133" s="706"/>
      <c r="C133" s="707"/>
      <c r="D133" s="708"/>
      <c r="E133" s="917"/>
      <c r="F133" s="917"/>
      <c r="G133" s="917"/>
      <c r="H133" s="918"/>
      <c r="I133" s="710"/>
      <c r="J133" s="711"/>
      <c r="L133" s="725"/>
      <c r="M133" s="726"/>
    </row>
    <row r="134" spans="1:13" s="161" customFormat="1" ht="18" customHeight="1">
      <c r="A134" s="329"/>
      <c r="B134" s="699"/>
      <c r="C134" s="700" t="s">
        <v>128</v>
      </c>
      <c r="D134" s="712"/>
      <c r="E134" s="914" t="s">
        <v>569</v>
      </c>
      <c r="F134" s="914"/>
      <c r="G134" s="914"/>
      <c r="H134" s="702"/>
      <c r="I134" s="713">
        <v>3</v>
      </c>
      <c r="J134" s="704">
        <f>IF(L134,I134,0)</f>
        <v>0</v>
      </c>
      <c r="L134" s="162" t="b">
        <v>0</v>
      </c>
    </row>
    <row r="135" spans="1:13" s="724" customFormat="1" ht="15" customHeight="1">
      <c r="A135" s="723"/>
      <c r="B135" s="706"/>
      <c r="C135" s="707"/>
      <c r="D135" s="708"/>
      <c r="E135" s="917"/>
      <c r="F135" s="917"/>
      <c r="G135" s="917"/>
      <c r="H135" s="918"/>
      <c r="I135" s="710"/>
      <c r="J135" s="711"/>
      <c r="L135" s="725"/>
      <c r="M135" s="726"/>
    </row>
    <row r="136" spans="1:13" s="161" customFormat="1" ht="45" customHeight="1">
      <c r="A136" s="329"/>
      <c r="B136" s="699"/>
      <c r="C136" s="700" t="s">
        <v>554</v>
      </c>
      <c r="D136" s="712"/>
      <c r="E136" s="914" t="s">
        <v>570</v>
      </c>
      <c r="F136" s="914"/>
      <c r="G136" s="914"/>
      <c r="H136" s="702"/>
      <c r="I136" s="713">
        <v>3</v>
      </c>
      <c r="J136" s="704">
        <f>IF(L136,I136,0)</f>
        <v>0</v>
      </c>
      <c r="L136" s="162" t="b">
        <v>0</v>
      </c>
    </row>
    <row r="137" spans="1:13" s="724" customFormat="1" ht="15" customHeight="1">
      <c r="A137" s="723"/>
      <c r="B137" s="706"/>
      <c r="C137" s="707"/>
      <c r="D137" s="708"/>
      <c r="E137" s="917"/>
      <c r="F137" s="917"/>
      <c r="G137" s="917"/>
      <c r="H137" s="918"/>
      <c r="I137" s="710"/>
      <c r="J137" s="711"/>
      <c r="L137" s="725"/>
      <c r="M137" s="726"/>
    </row>
    <row r="138" spans="1:13" s="161" customFormat="1" ht="18" customHeight="1">
      <c r="A138" s="329"/>
      <c r="B138" s="699"/>
      <c r="C138" s="700" t="s">
        <v>555</v>
      </c>
      <c r="D138" s="712"/>
      <c r="E138" s="914" t="s">
        <v>571</v>
      </c>
      <c r="F138" s="914"/>
      <c r="G138" s="914"/>
      <c r="H138" s="702"/>
      <c r="I138" s="713">
        <v>1</v>
      </c>
      <c r="J138" s="704">
        <f>IF(L138,I138,0)</f>
        <v>0</v>
      </c>
      <c r="L138" s="162" t="b">
        <v>0</v>
      </c>
    </row>
    <row r="139" spans="1:13" s="724" customFormat="1" ht="15" customHeight="1">
      <c r="A139" s="723"/>
      <c r="B139" s="706"/>
      <c r="C139" s="707"/>
      <c r="D139" s="708"/>
      <c r="E139" s="917"/>
      <c r="F139" s="917"/>
      <c r="G139" s="917"/>
      <c r="H139" s="918"/>
      <c r="I139" s="710"/>
      <c r="J139" s="711"/>
      <c r="L139" s="725"/>
      <c r="M139" s="726"/>
    </row>
    <row r="140" spans="1:13" s="161" customFormat="1" ht="45" customHeight="1">
      <c r="A140" s="329"/>
      <c r="B140" s="699"/>
      <c r="C140" s="700" t="s">
        <v>557</v>
      </c>
      <c r="D140" s="712"/>
      <c r="E140" s="914" t="s">
        <v>572</v>
      </c>
      <c r="F140" s="914"/>
      <c r="G140" s="914"/>
      <c r="H140" s="702"/>
      <c r="I140" s="713">
        <v>2</v>
      </c>
      <c r="J140" s="704">
        <f>IF(L140,I140,0)</f>
        <v>0</v>
      </c>
      <c r="L140" s="162" t="b">
        <v>0</v>
      </c>
    </row>
    <row r="141" spans="1:13" s="724" customFormat="1" ht="15" customHeight="1">
      <c r="A141" s="723"/>
      <c r="B141" s="706"/>
      <c r="C141" s="707"/>
      <c r="D141" s="708"/>
      <c r="E141" s="917"/>
      <c r="F141" s="917"/>
      <c r="G141" s="917"/>
      <c r="H141" s="918"/>
      <c r="I141" s="710"/>
      <c r="J141" s="711"/>
      <c r="L141" s="725"/>
      <c r="M141" s="726"/>
    </row>
    <row r="142" spans="1:13" s="161" customFormat="1" ht="18" customHeight="1">
      <c r="A142" s="329"/>
      <c r="B142" s="699"/>
      <c r="C142" s="700" t="s">
        <v>556</v>
      </c>
      <c r="D142" s="712"/>
      <c r="E142" s="914" t="s">
        <v>573</v>
      </c>
      <c r="F142" s="914"/>
      <c r="G142" s="914"/>
      <c r="H142" s="702"/>
      <c r="I142" s="713">
        <v>1</v>
      </c>
      <c r="J142" s="704">
        <f>IF(L142,I142,0)</f>
        <v>0</v>
      </c>
      <c r="L142" s="162" t="b">
        <v>0</v>
      </c>
    </row>
    <row r="143" spans="1:13" s="724" customFormat="1" ht="15" customHeight="1">
      <c r="A143" s="723"/>
      <c r="B143" s="706"/>
      <c r="C143" s="707"/>
      <c r="D143" s="708"/>
      <c r="E143" s="917"/>
      <c r="F143" s="917"/>
      <c r="G143" s="917"/>
      <c r="H143" s="918"/>
      <c r="I143" s="710"/>
      <c r="J143" s="711"/>
      <c r="L143" s="725"/>
      <c r="M143" s="726"/>
    </row>
    <row r="144" spans="1:13" s="161" customFormat="1" ht="30" customHeight="1">
      <c r="A144" s="329"/>
      <c r="B144" s="699"/>
      <c r="C144" s="700" t="s">
        <v>558</v>
      </c>
      <c r="D144" s="712"/>
      <c r="E144" s="914" t="s">
        <v>574</v>
      </c>
      <c r="F144" s="914"/>
      <c r="G144" s="914"/>
      <c r="H144" s="702"/>
      <c r="I144" s="713">
        <v>2</v>
      </c>
      <c r="J144" s="704">
        <f>IF(L144,I144,0)</f>
        <v>0</v>
      </c>
      <c r="L144" s="162" t="b">
        <v>0</v>
      </c>
    </row>
    <row r="145" spans="1:13" s="724" customFormat="1" ht="15" customHeight="1">
      <c r="A145" s="723"/>
      <c r="B145" s="706"/>
      <c r="C145" s="707"/>
      <c r="D145" s="708"/>
      <c r="E145" s="917"/>
      <c r="F145" s="917"/>
      <c r="G145" s="917"/>
      <c r="H145" s="918"/>
      <c r="I145" s="710"/>
      <c r="J145" s="711"/>
      <c r="L145" s="725"/>
      <c r="M145" s="726"/>
    </row>
    <row r="146" spans="1:13" s="161" customFormat="1" ht="30" customHeight="1">
      <c r="A146" s="329"/>
      <c r="B146" s="699"/>
      <c r="C146" s="700" t="s">
        <v>559</v>
      </c>
      <c r="D146" s="712"/>
      <c r="E146" s="914" t="s">
        <v>575</v>
      </c>
      <c r="F146" s="914"/>
      <c r="G146" s="914"/>
      <c r="H146" s="702"/>
      <c r="I146" s="713">
        <v>3</v>
      </c>
      <c r="J146" s="704">
        <f>IF(L146,I146,0)</f>
        <v>0</v>
      </c>
      <c r="L146" s="162" t="b">
        <v>0</v>
      </c>
    </row>
    <row r="147" spans="1:13" s="724" customFormat="1" ht="15" customHeight="1" thickBot="1">
      <c r="A147" s="723"/>
      <c r="B147" s="706"/>
      <c r="C147" s="707"/>
      <c r="D147" s="708"/>
      <c r="E147" s="919"/>
      <c r="F147" s="919"/>
      <c r="G147" s="919"/>
      <c r="H147" s="709"/>
      <c r="I147" s="710"/>
      <c r="J147" s="711"/>
      <c r="L147" s="725"/>
      <c r="M147" s="726"/>
    </row>
    <row r="148" spans="1:13" ht="22.7" customHeight="1" thickBot="1">
      <c r="B148" s="330"/>
      <c r="C148" s="869"/>
      <c r="D148" s="869"/>
      <c r="E148" s="869"/>
      <c r="F148" s="869" t="s">
        <v>545</v>
      </c>
      <c r="G148" s="869"/>
      <c r="H148" s="869"/>
      <c r="I148" s="331">
        <f>SUM(I116:I147)</f>
        <v>35</v>
      </c>
      <c r="J148" s="332">
        <f>SUM(J116:J147)</f>
        <v>0</v>
      </c>
    </row>
    <row r="149" spans="1:13" ht="7.5" customHeight="1"/>
    <row r="150" spans="1:13" s="153" customFormat="1" ht="22.7" customHeight="1">
      <c r="A150" s="328"/>
      <c r="B150" s="334" t="s">
        <v>546</v>
      </c>
      <c r="C150" s="335"/>
      <c r="D150" s="335"/>
      <c r="E150" s="335"/>
      <c r="F150" s="335"/>
      <c r="G150" s="337"/>
      <c r="H150" s="337"/>
      <c r="I150" s="339"/>
      <c r="J150" s="340"/>
      <c r="L150" s="154"/>
    </row>
    <row r="151" spans="1:13" s="161" customFormat="1" ht="30" customHeight="1">
      <c r="A151" s="329"/>
      <c r="B151" s="699"/>
      <c r="C151" s="700" t="s">
        <v>119</v>
      </c>
      <c r="D151" s="701"/>
      <c r="E151" s="916" t="s">
        <v>548</v>
      </c>
      <c r="F151" s="916"/>
      <c r="G151" s="916"/>
      <c r="H151" s="702"/>
      <c r="I151" s="703">
        <v>0.3</v>
      </c>
      <c r="J151" s="704">
        <f>IF(L151,I151,0)</f>
        <v>0</v>
      </c>
      <c r="L151" s="162" t="b">
        <v>0</v>
      </c>
    </row>
    <row r="152" spans="1:13" s="724" customFormat="1" ht="30" customHeight="1">
      <c r="A152" s="723"/>
      <c r="B152" s="706"/>
      <c r="C152" s="707"/>
      <c r="D152" s="708"/>
      <c r="E152" s="917" t="s">
        <v>549</v>
      </c>
      <c r="F152" s="917"/>
      <c r="G152" s="917"/>
      <c r="H152" s="918"/>
      <c r="I152" s="710"/>
      <c r="J152" s="711"/>
      <c r="L152" s="725"/>
      <c r="M152" s="726"/>
    </row>
    <row r="153" spans="1:13" s="161" customFormat="1" ht="45" customHeight="1">
      <c r="A153" s="329"/>
      <c r="B153" s="699"/>
      <c r="C153" s="700" t="s">
        <v>120</v>
      </c>
      <c r="D153" s="712"/>
      <c r="E153" s="914" t="s">
        <v>550</v>
      </c>
      <c r="F153" s="914"/>
      <c r="G153" s="914"/>
      <c r="H153" s="702"/>
      <c r="I153" s="713">
        <v>0.5</v>
      </c>
      <c r="J153" s="704">
        <f>IF(L153,I153,0)</f>
        <v>0</v>
      </c>
      <c r="L153" s="162" t="b">
        <v>0</v>
      </c>
    </row>
    <row r="154" spans="1:13" s="724" customFormat="1" ht="67.5" customHeight="1">
      <c r="A154" s="723"/>
      <c r="B154" s="706"/>
      <c r="C154" s="707"/>
      <c r="D154" s="708"/>
      <c r="E154" s="919" t="s">
        <v>551</v>
      </c>
      <c r="F154" s="919"/>
      <c r="G154" s="919"/>
      <c r="H154" s="709"/>
      <c r="I154" s="710"/>
      <c r="J154" s="711"/>
      <c r="L154" s="725"/>
      <c r="M154" s="726"/>
    </row>
    <row r="155" spans="1:13" s="161" customFormat="1" ht="18" customHeight="1">
      <c r="A155" s="329"/>
      <c r="B155" s="699"/>
      <c r="C155" s="700" t="s">
        <v>121</v>
      </c>
      <c r="D155" s="712"/>
      <c r="E155" s="914" t="s">
        <v>552</v>
      </c>
      <c r="F155" s="914"/>
      <c r="G155" s="914"/>
      <c r="H155" s="702"/>
      <c r="I155" s="713">
        <v>0.2</v>
      </c>
      <c r="J155" s="704">
        <f>IF(L155,I155,0)</f>
        <v>0</v>
      </c>
      <c r="L155" s="162" t="b">
        <v>0</v>
      </c>
    </row>
    <row r="156" spans="1:13" s="724" customFormat="1" ht="30" customHeight="1" thickBot="1">
      <c r="A156" s="723"/>
      <c r="B156" s="706"/>
      <c r="C156" s="707"/>
      <c r="D156" s="708"/>
      <c r="E156" s="915" t="s">
        <v>553</v>
      </c>
      <c r="F156" s="915"/>
      <c r="G156" s="915"/>
      <c r="H156" s="709"/>
      <c r="I156" s="710"/>
      <c r="J156" s="711"/>
      <c r="L156" s="725"/>
      <c r="M156" s="726"/>
    </row>
    <row r="157" spans="1:13" ht="22.7" customHeight="1" thickBot="1">
      <c r="B157" s="330"/>
      <c r="C157" s="869"/>
      <c r="D157" s="869"/>
      <c r="E157" s="869"/>
      <c r="F157" s="869" t="s">
        <v>547</v>
      </c>
      <c r="G157" s="869"/>
      <c r="H157" s="869"/>
      <c r="I157" s="331">
        <f>SUM(I151:I156)</f>
        <v>1</v>
      </c>
      <c r="J157" s="332">
        <f>SUM(J151:J156)</f>
        <v>0</v>
      </c>
    </row>
    <row r="158" spans="1:13" ht="17.25" thickBot="1">
      <c r="B158" s="151"/>
    </row>
    <row r="159" spans="1:13" ht="30" customHeight="1" thickBot="1">
      <c r="B159" s="884" t="s">
        <v>509</v>
      </c>
      <c r="C159" s="885"/>
      <c r="D159" s="885"/>
      <c r="E159" s="885"/>
      <c r="F159" s="885"/>
      <c r="G159" s="885"/>
      <c r="H159" s="886"/>
      <c r="I159" s="436">
        <f>SUM(I25,I42,I61,I68,I83,I98,I113,I148,I157)</f>
        <v>100</v>
      </c>
      <c r="J159" s="437">
        <f>SUM(J25,J42,J61,J68,J83,J98,J113,J148,J157)</f>
        <v>48.25</v>
      </c>
    </row>
    <row r="160" spans="1:13" ht="12.75" customHeight="1"/>
    <row r="161" spans="6:9" ht="16.5"/>
    <row r="162" spans="6:9" ht="12.75" customHeight="1">
      <c r="F162" s="248"/>
      <c r="G162" s="248"/>
      <c r="H162" s="248"/>
      <c r="I162" s="248"/>
    </row>
    <row r="163" spans="6:9" ht="16.5"/>
    <row r="164" spans="6:9" ht="16.5" hidden="1"/>
    <row r="165" spans="6:9" ht="16.5" hidden="1"/>
    <row r="166" spans="6:9" ht="16.5" hidden="1"/>
    <row r="167" spans="6:9" ht="16.5" hidden="1"/>
    <row r="168" spans="6:9" ht="16.5" hidden="1"/>
    <row r="169" spans="6:9" ht="16.5" hidden="1"/>
    <row r="170" spans="6:9" ht="16.5" hidden="1"/>
    <row r="171" spans="6:9" ht="16.5" hidden="1"/>
    <row r="172" spans="6:9" ht="16.5" hidden="1"/>
    <row r="173" spans="6:9" ht="16.5" hidden="1"/>
    <row r="174" spans="6:9" ht="16.5" hidden="1"/>
    <row r="175" spans="6:9" ht="16.5" hidden="1"/>
    <row r="176" spans="6:9" ht="16.5" hidden="1"/>
    <row r="177" spans="2:15" s="326" customFormat="1" ht="16.5" hidden="1">
      <c r="B177" s="158"/>
      <c r="C177" s="151"/>
      <c r="D177" s="151"/>
      <c r="E177" s="151"/>
      <c r="F177" s="151"/>
      <c r="G177" s="151"/>
      <c r="H177" s="151"/>
      <c r="I177" s="151"/>
      <c r="J177" s="151"/>
      <c r="K177" s="151"/>
      <c r="L177" s="152"/>
      <c r="M177" s="151"/>
      <c r="N177" s="151"/>
      <c r="O177" s="151"/>
    </row>
    <row r="178" spans="2:15" s="326" customFormat="1" ht="16.5" hidden="1">
      <c r="B178" s="158"/>
      <c r="C178" s="151"/>
      <c r="D178" s="151"/>
      <c r="E178" s="151"/>
      <c r="F178" s="151"/>
      <c r="G178" s="151"/>
      <c r="H178" s="151"/>
      <c r="I178" s="151"/>
      <c r="J178" s="151"/>
      <c r="K178" s="151"/>
      <c r="L178" s="152"/>
      <c r="M178" s="151"/>
      <c r="N178" s="151"/>
      <c r="O178" s="151"/>
    </row>
    <row r="179" spans="2:15" s="326" customFormat="1" ht="16.5" hidden="1">
      <c r="B179" s="158"/>
      <c r="C179" s="151"/>
      <c r="D179" s="151"/>
      <c r="E179" s="151"/>
      <c r="F179" s="151"/>
      <c r="G179" s="151"/>
      <c r="H179" s="151"/>
      <c r="I179" s="151"/>
      <c r="J179" s="151"/>
      <c r="K179" s="151"/>
      <c r="L179" s="152"/>
      <c r="M179" s="151"/>
      <c r="N179" s="151"/>
      <c r="O179" s="151"/>
    </row>
    <row r="180" spans="2:15" s="326" customFormat="1" ht="16.5" hidden="1">
      <c r="B180" s="158"/>
      <c r="C180" s="151"/>
      <c r="D180" s="151"/>
      <c r="E180" s="151"/>
      <c r="F180" s="151"/>
      <c r="G180" s="151"/>
      <c r="H180" s="151"/>
      <c r="I180" s="151"/>
      <c r="J180" s="151"/>
      <c r="K180" s="151"/>
      <c r="L180" s="152"/>
      <c r="M180" s="151"/>
      <c r="N180" s="151"/>
      <c r="O180" s="151"/>
    </row>
    <row r="181" spans="2:15" s="326" customFormat="1" ht="16.5" hidden="1">
      <c r="B181" s="158"/>
      <c r="C181" s="151"/>
      <c r="D181" s="151"/>
      <c r="E181" s="151"/>
      <c r="F181" s="151"/>
      <c r="G181" s="151"/>
      <c r="H181" s="151"/>
      <c r="I181" s="151"/>
      <c r="J181" s="151"/>
      <c r="K181" s="151"/>
      <c r="L181" s="152"/>
      <c r="M181" s="151"/>
      <c r="N181" s="151"/>
      <c r="O181" s="151"/>
    </row>
    <row r="182" spans="2:15" s="326" customFormat="1" ht="16.5" hidden="1">
      <c r="B182" s="158"/>
      <c r="C182" s="151"/>
      <c r="D182" s="151"/>
      <c r="E182" s="151"/>
      <c r="F182" s="151"/>
      <c r="G182" s="151"/>
      <c r="H182" s="151"/>
      <c r="I182" s="151"/>
      <c r="J182" s="151"/>
      <c r="K182" s="151"/>
      <c r="L182" s="152"/>
      <c r="M182" s="151"/>
      <c r="N182" s="151"/>
      <c r="O182" s="151"/>
    </row>
    <row r="183" spans="2:15" s="326" customFormat="1" ht="16.5" hidden="1">
      <c r="B183" s="158"/>
      <c r="C183" s="151"/>
      <c r="D183" s="151"/>
      <c r="E183" s="151"/>
      <c r="F183" s="151"/>
      <c r="G183" s="151"/>
      <c r="H183" s="151"/>
      <c r="I183" s="151"/>
      <c r="J183" s="151"/>
      <c r="K183" s="151"/>
      <c r="L183" s="152"/>
      <c r="M183" s="151"/>
      <c r="N183" s="151"/>
      <c r="O183" s="151"/>
    </row>
    <row r="184" spans="2:15" s="326" customFormat="1" ht="16.5" hidden="1">
      <c r="B184" s="158"/>
      <c r="C184" s="151"/>
      <c r="D184" s="151"/>
      <c r="E184" s="151"/>
      <c r="F184" s="151"/>
      <c r="G184" s="151"/>
      <c r="H184" s="151"/>
      <c r="I184" s="151"/>
      <c r="J184" s="151"/>
      <c r="K184" s="151"/>
      <c r="L184" s="152"/>
      <c r="M184" s="151"/>
      <c r="N184" s="151"/>
      <c r="O184" s="151"/>
    </row>
    <row r="185" spans="2:15" s="326" customFormat="1" ht="16.5" hidden="1">
      <c r="B185" s="158"/>
      <c r="C185" s="151"/>
      <c r="D185" s="151"/>
      <c r="E185" s="151"/>
      <c r="F185" s="151"/>
      <c r="G185" s="151"/>
      <c r="H185" s="151"/>
      <c r="I185" s="151"/>
      <c r="J185" s="151"/>
      <c r="K185" s="151"/>
      <c r="L185" s="152"/>
      <c r="M185" s="151"/>
      <c r="N185" s="151"/>
      <c r="O185" s="151"/>
    </row>
    <row r="186" spans="2:15" s="326" customFormat="1" ht="16.5" hidden="1">
      <c r="B186" s="158"/>
      <c r="C186" s="151"/>
      <c r="D186" s="151"/>
      <c r="E186" s="151"/>
      <c r="F186" s="151"/>
      <c r="G186" s="151"/>
      <c r="H186" s="151"/>
      <c r="I186" s="151"/>
      <c r="J186" s="151"/>
      <c r="K186" s="151"/>
      <c r="L186" s="152"/>
      <c r="M186" s="151"/>
      <c r="N186" s="151"/>
      <c r="O186" s="151"/>
    </row>
    <row r="187" spans="2:15" s="326" customFormat="1" ht="16.5" hidden="1">
      <c r="B187" s="158"/>
      <c r="C187" s="151"/>
      <c r="D187" s="151"/>
      <c r="E187" s="151"/>
      <c r="F187" s="151"/>
      <c r="G187" s="151"/>
      <c r="H187" s="151"/>
      <c r="I187" s="151"/>
      <c r="J187" s="151"/>
      <c r="K187" s="151"/>
      <c r="L187" s="152"/>
      <c r="M187" s="151"/>
      <c r="N187" s="151"/>
      <c r="O187" s="151"/>
    </row>
    <row r="188" spans="2:15" s="326" customFormat="1" ht="16.5" hidden="1">
      <c r="B188" s="158"/>
      <c r="C188" s="151"/>
      <c r="D188" s="151"/>
      <c r="E188" s="151"/>
      <c r="F188" s="151"/>
      <c r="G188" s="151"/>
      <c r="H188" s="151"/>
      <c r="I188" s="151"/>
      <c r="J188" s="151"/>
      <c r="K188" s="151"/>
      <c r="L188" s="152"/>
      <c r="M188" s="151"/>
      <c r="N188" s="151"/>
      <c r="O188" s="151"/>
    </row>
    <row r="189" spans="2:15" s="326" customFormat="1" ht="16.5" hidden="1">
      <c r="B189" s="158"/>
      <c r="C189" s="151"/>
      <c r="D189" s="151"/>
      <c r="E189" s="151"/>
      <c r="F189" s="151"/>
      <c r="G189" s="151"/>
      <c r="H189" s="151"/>
      <c r="I189" s="151"/>
      <c r="J189" s="151"/>
      <c r="K189" s="151"/>
      <c r="L189" s="152"/>
      <c r="M189" s="151"/>
      <c r="N189" s="151"/>
      <c r="O189" s="151"/>
    </row>
    <row r="190" spans="2:15" s="326" customFormat="1" ht="16.5" hidden="1">
      <c r="B190" s="158"/>
      <c r="C190" s="151"/>
      <c r="D190" s="151"/>
      <c r="E190" s="151"/>
      <c r="F190" s="151"/>
      <c r="G190" s="151"/>
      <c r="H190" s="151"/>
      <c r="I190" s="151"/>
      <c r="J190" s="151"/>
      <c r="K190" s="151"/>
      <c r="L190" s="152"/>
      <c r="M190" s="151"/>
      <c r="N190" s="151"/>
      <c r="O190" s="151"/>
    </row>
    <row r="191" spans="2:15" s="326" customFormat="1" ht="16.5" hidden="1">
      <c r="B191" s="158"/>
      <c r="C191" s="151"/>
      <c r="D191" s="151"/>
      <c r="E191" s="151"/>
      <c r="F191" s="151"/>
      <c r="G191" s="151"/>
      <c r="H191" s="151"/>
      <c r="I191" s="151"/>
      <c r="J191" s="151"/>
      <c r="K191" s="151"/>
      <c r="L191" s="152"/>
      <c r="M191" s="151"/>
      <c r="N191" s="151"/>
      <c r="O191" s="151"/>
    </row>
    <row r="192" spans="2:15" s="326" customFormat="1" ht="16.5" hidden="1">
      <c r="B192" s="158"/>
      <c r="C192" s="151"/>
      <c r="D192" s="151"/>
      <c r="E192" s="151"/>
      <c r="F192" s="151"/>
      <c r="G192" s="151"/>
      <c r="H192" s="151"/>
      <c r="I192" s="151"/>
      <c r="J192" s="151"/>
      <c r="K192" s="151"/>
      <c r="L192" s="152"/>
      <c r="M192" s="151"/>
      <c r="N192" s="151"/>
      <c r="O192" s="151"/>
    </row>
    <row r="193" spans="2:15" s="326" customFormat="1" ht="16.5" hidden="1">
      <c r="B193" s="158"/>
      <c r="C193" s="151"/>
      <c r="D193" s="151"/>
      <c r="E193" s="151"/>
      <c r="F193" s="151"/>
      <c r="G193" s="151"/>
      <c r="H193" s="151"/>
      <c r="I193" s="151"/>
      <c r="J193" s="151"/>
      <c r="K193" s="151"/>
      <c r="L193" s="152"/>
      <c r="M193" s="151"/>
      <c r="N193" s="151"/>
      <c r="O193" s="151"/>
    </row>
    <row r="194" spans="2:15" s="326" customFormat="1" ht="16.5" hidden="1">
      <c r="B194" s="158"/>
      <c r="C194" s="151"/>
      <c r="D194" s="151"/>
      <c r="E194" s="151"/>
      <c r="F194" s="151"/>
      <c r="G194" s="151"/>
      <c r="H194" s="151"/>
      <c r="I194" s="151"/>
      <c r="J194" s="151"/>
      <c r="K194" s="151"/>
      <c r="L194" s="152"/>
      <c r="M194" s="151"/>
      <c r="N194" s="151"/>
      <c r="O194" s="151"/>
    </row>
    <row r="195" spans="2:15" s="326" customFormat="1" ht="16.5" hidden="1">
      <c r="B195" s="158"/>
      <c r="C195" s="151"/>
      <c r="D195" s="151"/>
      <c r="E195" s="151"/>
      <c r="F195" s="151"/>
      <c r="G195" s="151"/>
      <c r="H195" s="151"/>
      <c r="I195" s="151"/>
      <c r="J195" s="151"/>
      <c r="K195" s="151"/>
      <c r="L195" s="152"/>
      <c r="M195" s="151"/>
      <c r="N195" s="151"/>
      <c r="O195" s="151"/>
    </row>
    <row r="196" spans="2:15" s="326" customFormat="1" ht="16.5" hidden="1">
      <c r="B196" s="158"/>
      <c r="C196" s="151"/>
      <c r="D196" s="151"/>
      <c r="E196" s="151"/>
      <c r="F196" s="151"/>
      <c r="G196" s="151"/>
      <c r="H196" s="151"/>
      <c r="I196" s="151"/>
      <c r="J196" s="151"/>
      <c r="K196" s="151"/>
      <c r="L196" s="152"/>
      <c r="M196" s="151"/>
      <c r="N196" s="151"/>
      <c r="O196" s="151"/>
    </row>
    <row r="197" spans="2:15" s="326" customFormat="1" ht="16.5" hidden="1">
      <c r="B197" s="158"/>
      <c r="C197" s="151"/>
      <c r="D197" s="151"/>
      <c r="E197" s="151"/>
      <c r="F197" s="151"/>
      <c r="G197" s="151"/>
      <c r="H197" s="151"/>
      <c r="I197" s="151"/>
      <c r="J197" s="151"/>
      <c r="K197" s="151"/>
      <c r="L197" s="152"/>
      <c r="M197" s="151"/>
      <c r="N197" s="151"/>
      <c r="O197" s="151"/>
    </row>
    <row r="198" spans="2:15" s="326" customFormat="1" ht="16.5" hidden="1">
      <c r="B198" s="158"/>
      <c r="C198" s="151"/>
      <c r="D198" s="151"/>
      <c r="E198" s="151"/>
      <c r="F198" s="151"/>
      <c r="G198" s="151"/>
      <c r="H198" s="151"/>
      <c r="I198" s="151"/>
      <c r="J198" s="151"/>
      <c r="K198" s="151"/>
      <c r="L198" s="152"/>
      <c r="M198" s="151"/>
      <c r="N198" s="151"/>
      <c r="O198" s="151"/>
    </row>
    <row r="199" spans="2:15" s="326" customFormat="1" ht="16.5" hidden="1">
      <c r="B199" s="158"/>
      <c r="C199" s="151"/>
      <c r="D199" s="151"/>
      <c r="E199" s="151"/>
      <c r="F199" s="151"/>
      <c r="G199" s="151"/>
      <c r="H199" s="151"/>
      <c r="I199" s="151"/>
      <c r="J199" s="151"/>
      <c r="K199" s="151"/>
      <c r="L199" s="152"/>
      <c r="M199" s="151"/>
      <c r="N199" s="151"/>
      <c r="O199" s="151"/>
    </row>
    <row r="200" spans="2:15" s="326" customFormat="1" ht="16.5" hidden="1">
      <c r="B200" s="158"/>
      <c r="C200" s="151"/>
      <c r="D200" s="151"/>
      <c r="E200" s="151"/>
      <c r="F200" s="151"/>
      <c r="G200" s="151"/>
      <c r="H200" s="151"/>
      <c r="I200" s="151"/>
      <c r="J200" s="151"/>
      <c r="K200" s="151"/>
      <c r="L200" s="152"/>
      <c r="M200" s="151"/>
      <c r="N200" s="151"/>
      <c r="O200" s="151"/>
    </row>
    <row r="201" spans="2:15" s="326" customFormat="1" ht="16.5" hidden="1">
      <c r="B201" s="158"/>
      <c r="C201" s="151"/>
      <c r="D201" s="151"/>
      <c r="E201" s="151"/>
      <c r="F201" s="151"/>
      <c r="G201" s="151"/>
      <c r="H201" s="151"/>
      <c r="I201" s="151"/>
      <c r="J201" s="151"/>
      <c r="K201" s="151"/>
      <c r="L201" s="152"/>
      <c r="M201" s="151"/>
      <c r="N201" s="151"/>
      <c r="O201" s="151"/>
    </row>
    <row r="202" spans="2:15" s="326" customFormat="1" ht="16.5" hidden="1">
      <c r="B202" s="158"/>
      <c r="C202" s="151"/>
      <c r="D202" s="151"/>
      <c r="E202" s="151"/>
      <c r="F202" s="151"/>
      <c r="G202" s="151"/>
      <c r="H202" s="151"/>
      <c r="I202" s="151"/>
      <c r="J202" s="151"/>
      <c r="K202" s="151"/>
      <c r="L202" s="152"/>
      <c r="M202" s="151"/>
      <c r="N202" s="151"/>
      <c r="O202" s="151"/>
    </row>
    <row r="203" spans="2:15" s="326" customFormat="1" ht="16.5" hidden="1">
      <c r="B203" s="158"/>
      <c r="C203" s="151"/>
      <c r="D203" s="151"/>
      <c r="E203" s="151"/>
      <c r="F203" s="151"/>
      <c r="G203" s="151"/>
      <c r="H203" s="151"/>
      <c r="I203" s="151"/>
      <c r="J203" s="151"/>
      <c r="K203" s="151"/>
      <c r="L203" s="152"/>
      <c r="M203" s="151"/>
      <c r="N203" s="151"/>
      <c r="O203" s="151"/>
    </row>
    <row r="204" spans="2:15" s="326" customFormat="1" ht="16.5" hidden="1">
      <c r="B204" s="158"/>
      <c r="C204" s="151"/>
      <c r="D204" s="151"/>
      <c r="E204" s="151"/>
      <c r="F204" s="151"/>
      <c r="G204" s="151"/>
      <c r="H204" s="151"/>
      <c r="I204" s="151"/>
      <c r="J204" s="151"/>
      <c r="K204" s="151"/>
      <c r="L204" s="152"/>
      <c r="M204" s="151"/>
      <c r="N204" s="151"/>
      <c r="O204" s="151"/>
    </row>
    <row r="205" spans="2:15" s="326" customFormat="1" ht="16.5" hidden="1">
      <c r="B205" s="158"/>
      <c r="C205" s="151"/>
      <c r="D205" s="151"/>
      <c r="E205" s="151"/>
      <c r="F205" s="151"/>
      <c r="G205" s="151"/>
      <c r="H205" s="151"/>
      <c r="I205" s="151"/>
      <c r="J205" s="151"/>
      <c r="K205" s="151"/>
      <c r="L205" s="152"/>
      <c r="M205" s="151"/>
      <c r="N205" s="151"/>
      <c r="O205" s="151"/>
    </row>
    <row r="206" spans="2:15" s="326" customFormat="1" ht="16.5" hidden="1">
      <c r="B206" s="158"/>
      <c r="C206" s="151"/>
      <c r="D206" s="151"/>
      <c r="E206" s="151"/>
      <c r="F206" s="151"/>
      <c r="G206" s="151"/>
      <c r="H206" s="151"/>
      <c r="I206" s="151"/>
      <c r="J206" s="151"/>
      <c r="K206" s="151"/>
      <c r="L206" s="152"/>
      <c r="M206" s="151"/>
      <c r="N206" s="151"/>
      <c r="O206" s="151"/>
    </row>
    <row r="207" spans="2:15" s="326" customFormat="1" ht="16.5" hidden="1">
      <c r="B207" s="158"/>
      <c r="C207" s="151"/>
      <c r="D207" s="151"/>
      <c r="E207" s="151"/>
      <c r="F207" s="151"/>
      <c r="G207" s="151"/>
      <c r="H207" s="151"/>
      <c r="I207" s="151"/>
      <c r="J207" s="151"/>
      <c r="K207" s="151"/>
      <c r="L207" s="152"/>
      <c r="M207" s="151"/>
      <c r="N207" s="151"/>
      <c r="O207" s="151"/>
    </row>
    <row r="208" spans="2:15" s="326" customFormat="1" ht="16.5" hidden="1">
      <c r="B208" s="158"/>
      <c r="C208" s="151"/>
      <c r="D208" s="151"/>
      <c r="E208" s="151"/>
      <c r="F208" s="151"/>
      <c r="G208" s="151"/>
      <c r="H208" s="151"/>
      <c r="I208" s="151"/>
      <c r="J208" s="151"/>
      <c r="K208" s="151"/>
      <c r="L208" s="152"/>
      <c r="M208" s="151"/>
      <c r="N208" s="151"/>
      <c r="O208" s="151"/>
    </row>
    <row r="209" spans="2:15" s="326" customFormat="1" ht="16.5" hidden="1">
      <c r="B209" s="158"/>
      <c r="C209" s="151"/>
      <c r="D209" s="151"/>
      <c r="E209" s="151"/>
      <c r="F209" s="151"/>
      <c r="G209" s="151"/>
      <c r="H209" s="151"/>
      <c r="I209" s="151"/>
      <c r="J209" s="151"/>
      <c r="K209" s="151"/>
      <c r="L209" s="152"/>
      <c r="M209" s="151"/>
      <c r="N209" s="151"/>
      <c r="O209" s="151"/>
    </row>
    <row r="210" spans="2:15" s="326" customFormat="1" ht="16.5" hidden="1">
      <c r="B210" s="158"/>
      <c r="C210" s="151"/>
      <c r="D210" s="151"/>
      <c r="E210" s="151"/>
      <c r="F210" s="151"/>
      <c r="G210" s="151"/>
      <c r="H210" s="151"/>
      <c r="I210" s="151"/>
      <c r="J210" s="151"/>
      <c r="K210" s="151"/>
      <c r="L210" s="152"/>
      <c r="M210" s="151"/>
      <c r="N210" s="151"/>
      <c r="O210" s="151"/>
    </row>
    <row r="211" spans="2:15" s="326" customFormat="1" ht="16.5" hidden="1">
      <c r="B211" s="158"/>
      <c r="C211" s="151"/>
      <c r="D211" s="151"/>
      <c r="E211" s="151"/>
      <c r="F211" s="151"/>
      <c r="G211" s="151"/>
      <c r="H211" s="151"/>
      <c r="I211" s="151"/>
      <c r="J211" s="151"/>
      <c r="K211" s="151"/>
      <c r="L211" s="152"/>
      <c r="M211" s="151"/>
      <c r="N211" s="151"/>
      <c r="O211" s="151"/>
    </row>
    <row r="212" spans="2:15" s="326" customFormat="1" ht="16.5" hidden="1">
      <c r="B212" s="158"/>
      <c r="C212" s="151"/>
      <c r="D212" s="151"/>
      <c r="E212" s="151"/>
      <c r="F212" s="151"/>
      <c r="G212" s="151"/>
      <c r="H212" s="151"/>
      <c r="I212" s="151"/>
      <c r="J212" s="151"/>
      <c r="K212" s="151"/>
      <c r="L212" s="152"/>
      <c r="M212" s="151"/>
      <c r="N212" s="151"/>
      <c r="O212" s="151"/>
    </row>
    <row r="213" spans="2:15" s="326" customFormat="1" ht="16.5" hidden="1">
      <c r="B213" s="158"/>
      <c r="C213" s="151"/>
      <c r="D213" s="151"/>
      <c r="E213" s="151"/>
      <c r="F213" s="151"/>
      <c r="G213" s="151"/>
      <c r="H213" s="151"/>
      <c r="I213" s="151"/>
      <c r="J213" s="151"/>
      <c r="K213" s="151"/>
      <c r="L213" s="152"/>
      <c r="M213" s="151"/>
      <c r="N213" s="151"/>
      <c r="O213" s="151"/>
    </row>
    <row r="214" spans="2:15" s="326" customFormat="1" ht="16.5" hidden="1">
      <c r="B214" s="158"/>
      <c r="C214" s="151"/>
      <c r="D214" s="151"/>
      <c r="E214" s="151"/>
      <c r="F214" s="151"/>
      <c r="G214" s="151"/>
      <c r="H214" s="151"/>
      <c r="I214" s="151"/>
      <c r="J214" s="151"/>
      <c r="K214" s="151"/>
      <c r="L214" s="152"/>
      <c r="M214" s="151"/>
      <c r="N214" s="151"/>
      <c r="O214" s="151"/>
    </row>
    <row r="215" spans="2:15" s="326" customFormat="1" ht="16.5" hidden="1">
      <c r="B215" s="158"/>
      <c r="C215" s="151"/>
      <c r="D215" s="151"/>
      <c r="E215" s="151"/>
      <c r="F215" s="151"/>
      <c r="G215" s="151"/>
      <c r="H215" s="151"/>
      <c r="I215" s="151"/>
      <c r="J215" s="151"/>
      <c r="K215" s="151"/>
      <c r="L215" s="152"/>
      <c r="M215" s="151"/>
      <c r="N215" s="151"/>
      <c r="O215" s="151"/>
    </row>
    <row r="216" spans="2:15" s="326" customFormat="1" ht="16.5" hidden="1">
      <c r="B216" s="158"/>
      <c r="C216" s="151"/>
      <c r="D216" s="151"/>
      <c r="E216" s="151"/>
      <c r="F216" s="151"/>
      <c r="G216" s="151"/>
      <c r="H216" s="151"/>
      <c r="I216" s="151"/>
      <c r="J216" s="151"/>
      <c r="K216" s="151"/>
      <c r="L216" s="152"/>
      <c r="M216" s="151"/>
      <c r="N216" s="151"/>
      <c r="O216" s="151"/>
    </row>
    <row r="217" spans="2:15" s="326" customFormat="1" ht="16.5" hidden="1">
      <c r="B217" s="158"/>
      <c r="C217" s="151"/>
      <c r="D217" s="151"/>
      <c r="E217" s="151"/>
      <c r="F217" s="151"/>
      <c r="G217" s="151"/>
      <c r="H217" s="151"/>
      <c r="I217" s="151"/>
      <c r="J217" s="151"/>
      <c r="K217" s="151"/>
      <c r="L217" s="152"/>
      <c r="M217" s="151"/>
      <c r="N217" s="151"/>
      <c r="O217" s="151"/>
    </row>
    <row r="218" spans="2:15" s="326" customFormat="1" ht="16.5" hidden="1">
      <c r="B218" s="158"/>
      <c r="C218" s="151"/>
      <c r="D218" s="151"/>
      <c r="E218" s="151"/>
      <c r="F218" s="151"/>
      <c r="G218" s="151"/>
      <c r="H218" s="151"/>
      <c r="I218" s="151"/>
      <c r="J218" s="151"/>
      <c r="K218" s="151"/>
      <c r="L218" s="152"/>
      <c r="M218" s="151"/>
      <c r="N218" s="151"/>
      <c r="O218" s="151"/>
    </row>
    <row r="219" spans="2:15" s="326" customFormat="1" ht="16.5" hidden="1">
      <c r="B219" s="158"/>
      <c r="C219" s="151"/>
      <c r="D219" s="151"/>
      <c r="E219" s="151"/>
      <c r="F219" s="151"/>
      <c r="G219" s="151"/>
      <c r="H219" s="151"/>
      <c r="I219" s="151"/>
      <c r="J219" s="151"/>
      <c r="K219" s="151"/>
      <c r="L219" s="152"/>
      <c r="M219" s="151"/>
      <c r="N219" s="151"/>
      <c r="O219" s="151"/>
    </row>
    <row r="220" spans="2:15" s="326" customFormat="1" ht="16.5" hidden="1">
      <c r="B220" s="158"/>
      <c r="C220" s="151"/>
      <c r="D220" s="151"/>
      <c r="E220" s="151"/>
      <c r="F220" s="151"/>
      <c r="G220" s="151"/>
      <c r="H220" s="151"/>
      <c r="I220" s="151"/>
      <c r="J220" s="151"/>
      <c r="K220" s="151"/>
      <c r="L220" s="152"/>
      <c r="M220" s="151"/>
      <c r="N220" s="151"/>
      <c r="O220" s="151"/>
    </row>
    <row r="221" spans="2:15" s="326" customFormat="1" ht="16.5" hidden="1">
      <c r="B221" s="158"/>
      <c r="C221" s="151"/>
      <c r="D221" s="151"/>
      <c r="E221" s="151"/>
      <c r="F221" s="151"/>
      <c r="G221" s="151"/>
      <c r="H221" s="151"/>
      <c r="I221" s="151"/>
      <c r="J221" s="151"/>
      <c r="K221" s="151"/>
      <c r="L221" s="152"/>
      <c r="M221" s="151"/>
      <c r="N221" s="151"/>
      <c r="O221" s="151"/>
    </row>
    <row r="222" spans="2:15" s="326" customFormat="1" ht="16.5" hidden="1">
      <c r="B222" s="158"/>
      <c r="C222" s="151"/>
      <c r="D222" s="151"/>
      <c r="E222" s="151"/>
      <c r="F222" s="151"/>
      <c r="G222" s="151"/>
      <c r="H222" s="151"/>
      <c r="I222" s="151"/>
      <c r="J222" s="151"/>
      <c r="K222" s="151"/>
      <c r="L222" s="152"/>
      <c r="M222" s="151"/>
      <c r="N222" s="151"/>
      <c r="O222" s="151"/>
    </row>
    <row r="223" spans="2:15" s="326" customFormat="1" ht="16.5" hidden="1">
      <c r="B223" s="158"/>
      <c r="C223" s="151"/>
      <c r="D223" s="151"/>
      <c r="E223" s="151"/>
      <c r="F223" s="151"/>
      <c r="G223" s="151"/>
      <c r="H223" s="151"/>
      <c r="I223" s="151"/>
      <c r="J223" s="151"/>
      <c r="K223" s="151"/>
      <c r="L223" s="152"/>
      <c r="M223" s="151"/>
      <c r="N223" s="151"/>
      <c r="O223" s="151"/>
    </row>
    <row r="224" spans="2:15" s="326" customFormat="1" ht="16.5" hidden="1">
      <c r="B224" s="158"/>
      <c r="C224" s="151"/>
      <c r="D224" s="151"/>
      <c r="E224" s="151"/>
      <c r="F224" s="151"/>
      <c r="G224" s="151"/>
      <c r="H224" s="151"/>
      <c r="I224" s="151"/>
      <c r="J224" s="151"/>
      <c r="K224" s="151"/>
      <c r="L224" s="152"/>
      <c r="M224" s="151"/>
      <c r="N224" s="151"/>
      <c r="O224" s="151"/>
    </row>
    <row r="225" spans="2:15" s="326" customFormat="1" ht="16.5" hidden="1">
      <c r="B225" s="158"/>
      <c r="C225" s="151"/>
      <c r="D225" s="151"/>
      <c r="E225" s="151"/>
      <c r="F225" s="151"/>
      <c r="G225" s="151"/>
      <c r="H225" s="151"/>
      <c r="I225" s="151"/>
      <c r="J225" s="151"/>
      <c r="K225" s="151"/>
      <c r="L225" s="152"/>
      <c r="M225" s="151"/>
      <c r="N225" s="151"/>
      <c r="O225" s="151"/>
    </row>
    <row r="226" spans="2:15" s="326" customFormat="1" ht="16.5" hidden="1">
      <c r="B226" s="158"/>
      <c r="C226" s="151"/>
      <c r="D226" s="151"/>
      <c r="E226" s="151"/>
      <c r="F226" s="151"/>
      <c r="G226" s="151"/>
      <c r="H226" s="151"/>
      <c r="I226" s="151"/>
      <c r="J226" s="151"/>
      <c r="K226" s="151"/>
      <c r="L226" s="152"/>
      <c r="M226" s="151"/>
      <c r="N226" s="151"/>
      <c r="O226" s="151"/>
    </row>
    <row r="227" spans="2:15" s="326" customFormat="1" ht="16.5" hidden="1">
      <c r="B227" s="158"/>
      <c r="C227" s="151"/>
      <c r="D227" s="151"/>
      <c r="E227" s="151"/>
      <c r="F227" s="151"/>
      <c r="G227" s="151"/>
      <c r="H227" s="151"/>
      <c r="I227" s="151"/>
      <c r="J227" s="151"/>
      <c r="K227" s="151"/>
      <c r="L227" s="152"/>
      <c r="M227" s="151"/>
      <c r="N227" s="151"/>
      <c r="O227" s="151"/>
    </row>
    <row r="228" spans="2:15" s="326" customFormat="1" ht="16.5" hidden="1">
      <c r="B228" s="158"/>
      <c r="C228" s="151"/>
      <c r="D228" s="151"/>
      <c r="E228" s="151"/>
      <c r="F228" s="151"/>
      <c r="G228" s="151"/>
      <c r="H228" s="151"/>
      <c r="I228" s="151"/>
      <c r="J228" s="151"/>
      <c r="K228" s="151"/>
      <c r="L228" s="152"/>
      <c r="M228" s="151"/>
      <c r="N228" s="151"/>
      <c r="O228" s="151"/>
    </row>
    <row r="229" spans="2:15" s="326" customFormat="1" ht="16.5" hidden="1">
      <c r="B229" s="158"/>
      <c r="C229" s="151"/>
      <c r="D229" s="151"/>
      <c r="E229" s="151"/>
      <c r="F229" s="151"/>
      <c r="G229" s="151"/>
      <c r="H229" s="151"/>
      <c r="I229" s="151"/>
      <c r="J229" s="151"/>
      <c r="K229" s="151"/>
      <c r="L229" s="152"/>
      <c r="M229" s="151"/>
      <c r="N229" s="151"/>
      <c r="O229" s="151"/>
    </row>
    <row r="230" spans="2:15" s="326" customFormat="1" ht="16.5" hidden="1">
      <c r="B230" s="158"/>
      <c r="C230" s="151"/>
      <c r="D230" s="151"/>
      <c r="E230" s="151"/>
      <c r="F230" s="151"/>
      <c r="G230" s="151"/>
      <c r="H230" s="151"/>
      <c r="I230" s="151"/>
      <c r="J230" s="151"/>
      <c r="K230" s="151"/>
      <c r="L230" s="152"/>
      <c r="M230" s="151"/>
      <c r="N230" s="151"/>
      <c r="O230" s="151"/>
    </row>
    <row r="231" spans="2:15" s="326" customFormat="1" ht="16.5" hidden="1">
      <c r="B231" s="158"/>
      <c r="C231" s="151"/>
      <c r="D231" s="151"/>
      <c r="E231" s="151"/>
      <c r="F231" s="151"/>
      <c r="G231" s="151"/>
      <c r="H231" s="151"/>
      <c r="I231" s="151"/>
      <c r="J231" s="151"/>
      <c r="K231" s="151"/>
      <c r="L231" s="152"/>
      <c r="M231" s="151"/>
      <c r="N231" s="151"/>
      <c r="O231" s="151"/>
    </row>
    <row r="232" spans="2:15" s="326" customFormat="1" ht="16.5" hidden="1">
      <c r="B232" s="158"/>
      <c r="C232" s="151"/>
      <c r="D232" s="151"/>
      <c r="E232" s="151"/>
      <c r="F232" s="151"/>
      <c r="G232" s="151"/>
      <c r="H232" s="151"/>
      <c r="I232" s="151"/>
      <c r="J232" s="151"/>
      <c r="K232" s="151"/>
      <c r="L232" s="152"/>
      <c r="M232" s="151"/>
      <c r="N232" s="151"/>
      <c r="O232" s="151"/>
    </row>
    <row r="233" spans="2:15" s="326" customFormat="1" ht="16.5" hidden="1">
      <c r="B233" s="158"/>
      <c r="C233" s="151"/>
      <c r="D233" s="151"/>
      <c r="E233" s="151"/>
      <c r="F233" s="151"/>
      <c r="G233" s="151"/>
      <c r="H233" s="151"/>
      <c r="I233" s="151"/>
      <c r="J233" s="151"/>
      <c r="K233" s="151"/>
      <c r="L233" s="152"/>
      <c r="M233" s="151"/>
      <c r="N233" s="151"/>
      <c r="O233" s="151"/>
    </row>
    <row r="234" spans="2:15" s="326" customFormat="1" ht="16.5" hidden="1">
      <c r="B234" s="158"/>
      <c r="C234" s="151"/>
      <c r="D234" s="151"/>
      <c r="E234" s="151"/>
      <c r="F234" s="151"/>
      <c r="G234" s="151"/>
      <c r="H234" s="151"/>
      <c r="I234" s="151"/>
      <c r="J234" s="151"/>
      <c r="K234" s="151"/>
      <c r="L234" s="152"/>
      <c r="M234" s="151"/>
      <c r="N234" s="151"/>
      <c r="O234" s="151"/>
    </row>
    <row r="235" spans="2:15" s="326" customFormat="1" ht="16.5" hidden="1">
      <c r="B235" s="158"/>
      <c r="C235" s="151"/>
      <c r="D235" s="151"/>
      <c r="E235" s="151"/>
      <c r="F235" s="151"/>
      <c r="G235" s="151"/>
      <c r="H235" s="151"/>
      <c r="I235" s="151"/>
      <c r="J235" s="151"/>
      <c r="K235" s="151"/>
      <c r="L235" s="152"/>
      <c r="M235" s="151"/>
      <c r="N235" s="151"/>
      <c r="O235" s="151"/>
    </row>
    <row r="236" spans="2:15" s="326" customFormat="1" ht="16.5" hidden="1">
      <c r="B236" s="158"/>
      <c r="C236" s="151"/>
      <c r="D236" s="151"/>
      <c r="E236" s="151"/>
      <c r="F236" s="151"/>
      <c r="G236" s="151"/>
      <c r="H236" s="151"/>
      <c r="I236" s="151"/>
      <c r="J236" s="151"/>
      <c r="K236" s="151"/>
      <c r="L236" s="152"/>
      <c r="M236" s="151"/>
      <c r="N236" s="151"/>
      <c r="O236" s="151"/>
    </row>
    <row r="237" spans="2:15" s="326" customFormat="1" ht="16.5" hidden="1">
      <c r="B237" s="158"/>
      <c r="C237" s="151"/>
      <c r="D237" s="151"/>
      <c r="E237" s="151"/>
      <c r="F237" s="151"/>
      <c r="G237" s="151"/>
      <c r="H237" s="151"/>
      <c r="I237" s="151"/>
      <c r="J237" s="151"/>
      <c r="K237" s="151"/>
      <c r="L237" s="152"/>
      <c r="M237" s="151"/>
      <c r="N237" s="151"/>
      <c r="O237" s="151"/>
    </row>
    <row r="238" spans="2:15" s="326" customFormat="1" ht="16.5" hidden="1">
      <c r="B238" s="158"/>
      <c r="C238" s="151"/>
      <c r="D238" s="151"/>
      <c r="E238" s="151"/>
      <c r="F238" s="151"/>
      <c r="G238" s="151"/>
      <c r="H238" s="151"/>
      <c r="I238" s="151"/>
      <c r="J238" s="151"/>
      <c r="K238" s="151"/>
      <c r="L238" s="152"/>
      <c r="M238" s="151"/>
      <c r="N238" s="151"/>
      <c r="O238" s="151"/>
    </row>
    <row r="239" spans="2:15" s="326" customFormat="1" ht="16.5" hidden="1">
      <c r="B239" s="158"/>
      <c r="C239" s="151"/>
      <c r="D239" s="151"/>
      <c r="E239" s="151"/>
      <c r="F239" s="151"/>
      <c r="G239" s="151"/>
      <c r="H239" s="151"/>
      <c r="I239" s="151"/>
      <c r="J239" s="151"/>
      <c r="K239" s="151"/>
      <c r="L239" s="152"/>
      <c r="M239" s="151"/>
      <c r="N239" s="151"/>
      <c r="O239" s="151"/>
    </row>
    <row r="240" spans="2:15" s="326" customFormat="1" ht="16.5" hidden="1">
      <c r="B240" s="158"/>
      <c r="C240" s="151"/>
      <c r="D240" s="151"/>
      <c r="E240" s="151"/>
      <c r="F240" s="151"/>
      <c r="G240" s="151"/>
      <c r="H240" s="151"/>
      <c r="I240" s="151"/>
      <c r="J240" s="151"/>
      <c r="K240" s="151"/>
      <c r="L240" s="152"/>
      <c r="M240" s="151"/>
      <c r="N240" s="151"/>
      <c r="O240" s="151"/>
    </row>
    <row r="241" spans="2:15" s="326" customFormat="1" ht="16.5" hidden="1">
      <c r="B241" s="158"/>
      <c r="C241" s="151"/>
      <c r="D241" s="151"/>
      <c r="E241" s="151"/>
      <c r="F241" s="151"/>
      <c r="G241" s="151"/>
      <c r="H241" s="151"/>
      <c r="I241" s="151"/>
      <c r="J241" s="151"/>
      <c r="K241" s="151"/>
      <c r="L241" s="152"/>
      <c r="M241" s="151"/>
      <c r="N241" s="151"/>
      <c r="O241" s="151"/>
    </row>
    <row r="242" spans="2:15" s="326" customFormat="1" ht="16.5" hidden="1">
      <c r="B242" s="158"/>
      <c r="C242" s="151"/>
      <c r="D242" s="151"/>
      <c r="E242" s="151"/>
      <c r="F242" s="151"/>
      <c r="G242" s="151"/>
      <c r="H242" s="151"/>
      <c r="I242" s="151"/>
      <c r="J242" s="151"/>
      <c r="K242" s="151"/>
      <c r="L242" s="152"/>
      <c r="M242" s="151"/>
      <c r="N242" s="151"/>
      <c r="O242" s="151"/>
    </row>
    <row r="243" spans="2:15" s="326" customFormat="1" ht="16.5" hidden="1">
      <c r="B243" s="158"/>
      <c r="C243" s="151"/>
      <c r="D243" s="151"/>
      <c r="E243" s="151"/>
      <c r="F243" s="151"/>
      <c r="G243" s="151"/>
      <c r="H243" s="151"/>
      <c r="I243" s="151"/>
      <c r="J243" s="151"/>
      <c r="K243" s="151"/>
      <c r="L243" s="152"/>
      <c r="M243" s="151"/>
      <c r="N243" s="151"/>
      <c r="O243" s="151"/>
    </row>
    <row r="244" spans="2:15" s="326" customFormat="1" ht="16.5" hidden="1">
      <c r="B244" s="158"/>
      <c r="C244" s="151"/>
      <c r="D244" s="151"/>
      <c r="E244" s="151"/>
      <c r="F244" s="151"/>
      <c r="G244" s="151"/>
      <c r="H244" s="151"/>
      <c r="I244" s="151"/>
      <c r="J244" s="151"/>
      <c r="K244" s="151"/>
      <c r="L244" s="152"/>
      <c r="M244" s="151"/>
      <c r="N244" s="151"/>
      <c r="O244" s="151"/>
    </row>
    <row r="245" spans="2:15" s="326" customFormat="1" ht="16.5" hidden="1">
      <c r="B245" s="158"/>
      <c r="C245" s="151"/>
      <c r="D245" s="151"/>
      <c r="E245" s="151"/>
      <c r="F245" s="151"/>
      <c r="G245" s="151"/>
      <c r="H245" s="151"/>
      <c r="I245" s="151"/>
      <c r="J245" s="151"/>
      <c r="K245" s="151"/>
      <c r="L245" s="152"/>
      <c r="M245" s="151"/>
      <c r="N245" s="151"/>
      <c r="O245" s="151"/>
    </row>
    <row r="246" spans="2:15" s="326" customFormat="1" ht="16.5" hidden="1">
      <c r="B246" s="158"/>
      <c r="C246" s="151"/>
      <c r="D246" s="151"/>
      <c r="E246" s="151"/>
      <c r="F246" s="151"/>
      <c r="G246" s="151"/>
      <c r="H246" s="151"/>
      <c r="I246" s="151"/>
      <c r="J246" s="151"/>
      <c r="K246" s="151"/>
      <c r="L246" s="152"/>
      <c r="M246" s="151"/>
      <c r="N246" s="151"/>
      <c r="O246" s="151"/>
    </row>
    <row r="247" spans="2:15" s="326" customFormat="1" ht="16.5" hidden="1">
      <c r="B247" s="158"/>
      <c r="C247" s="151"/>
      <c r="D247" s="151"/>
      <c r="E247" s="151"/>
      <c r="F247" s="151"/>
      <c r="G247" s="151"/>
      <c r="H247" s="151"/>
      <c r="I247" s="151"/>
      <c r="J247" s="151"/>
      <c r="K247" s="151"/>
      <c r="L247" s="152"/>
      <c r="M247" s="151"/>
      <c r="N247" s="151"/>
      <c r="O247" s="151"/>
    </row>
    <row r="248" spans="2:15" s="326" customFormat="1" ht="16.5" hidden="1">
      <c r="B248" s="158"/>
      <c r="C248" s="151"/>
      <c r="D248" s="151"/>
      <c r="E248" s="151"/>
      <c r="F248" s="151"/>
      <c r="G248" s="151"/>
      <c r="H248" s="151"/>
      <c r="I248" s="151"/>
      <c r="J248" s="151"/>
      <c r="K248" s="151"/>
      <c r="L248" s="152"/>
      <c r="M248" s="151"/>
      <c r="N248" s="151"/>
      <c r="O248" s="151"/>
    </row>
    <row r="249" spans="2:15" s="326" customFormat="1" ht="16.5" hidden="1">
      <c r="B249" s="158"/>
      <c r="C249" s="151"/>
      <c r="D249" s="151"/>
      <c r="E249" s="151"/>
      <c r="F249" s="151"/>
      <c r="G249" s="151"/>
      <c r="H249" s="151"/>
      <c r="I249" s="151"/>
      <c r="J249" s="151"/>
      <c r="K249" s="151"/>
      <c r="L249" s="152"/>
      <c r="M249" s="151"/>
      <c r="N249" s="151"/>
      <c r="O249" s="151"/>
    </row>
    <row r="250" spans="2:15" s="326" customFormat="1" ht="16.5" hidden="1">
      <c r="B250" s="158"/>
      <c r="C250" s="151"/>
      <c r="D250" s="151"/>
      <c r="E250" s="151"/>
      <c r="F250" s="151"/>
      <c r="G250" s="151"/>
      <c r="H250" s="151"/>
      <c r="I250" s="151"/>
      <c r="J250" s="151"/>
      <c r="K250" s="151"/>
      <c r="L250" s="152"/>
      <c r="M250" s="151"/>
      <c r="N250" s="151"/>
      <c r="O250" s="151"/>
    </row>
    <row r="251" spans="2:15" s="326" customFormat="1" ht="16.5" hidden="1">
      <c r="B251" s="158"/>
      <c r="C251" s="151"/>
      <c r="D251" s="151"/>
      <c r="E251" s="151"/>
      <c r="F251" s="151"/>
      <c r="G251" s="151"/>
      <c r="H251" s="151"/>
      <c r="I251" s="151"/>
      <c r="J251" s="151"/>
      <c r="K251" s="151"/>
      <c r="L251" s="152"/>
      <c r="M251" s="151"/>
      <c r="N251" s="151"/>
      <c r="O251" s="151"/>
    </row>
    <row r="252" spans="2:15" s="326" customFormat="1" ht="16.5" hidden="1">
      <c r="B252" s="158"/>
      <c r="C252" s="151"/>
      <c r="D252" s="151"/>
      <c r="E252" s="151"/>
      <c r="F252" s="151"/>
      <c r="G252" s="151"/>
      <c r="H252" s="151"/>
      <c r="I252" s="151"/>
      <c r="J252" s="151"/>
      <c r="K252" s="151"/>
      <c r="L252" s="152"/>
      <c r="M252" s="151"/>
      <c r="N252" s="151"/>
      <c r="O252" s="151"/>
    </row>
    <row r="253" spans="2:15" s="326" customFormat="1" ht="16.5" hidden="1">
      <c r="B253" s="158"/>
      <c r="C253" s="151"/>
      <c r="D253" s="151"/>
      <c r="E253" s="151"/>
      <c r="F253" s="151"/>
      <c r="G253" s="151"/>
      <c r="H253" s="151"/>
      <c r="I253" s="151"/>
      <c r="J253" s="151"/>
      <c r="K253" s="151"/>
      <c r="L253" s="152"/>
      <c r="M253" s="151"/>
      <c r="N253" s="151"/>
      <c r="O253" s="151"/>
    </row>
    <row r="254" spans="2:15" s="326" customFormat="1" ht="16.5" hidden="1">
      <c r="B254" s="158"/>
      <c r="C254" s="151"/>
      <c r="D254" s="151"/>
      <c r="E254" s="151"/>
      <c r="F254" s="151"/>
      <c r="G254" s="151"/>
      <c r="H254" s="151"/>
      <c r="I254" s="151"/>
      <c r="J254" s="151"/>
      <c r="K254" s="151"/>
      <c r="L254" s="152"/>
      <c r="M254" s="151"/>
      <c r="N254" s="151"/>
      <c r="O254" s="151"/>
    </row>
    <row r="255" spans="2:15" s="326" customFormat="1" ht="16.5" hidden="1">
      <c r="B255" s="158"/>
      <c r="C255" s="151"/>
      <c r="D255" s="151"/>
      <c r="E255" s="151"/>
      <c r="F255" s="151"/>
      <c r="G255" s="151"/>
      <c r="H255" s="151"/>
      <c r="I255" s="151"/>
      <c r="J255" s="151"/>
      <c r="K255" s="151"/>
      <c r="L255" s="152"/>
      <c r="M255" s="151"/>
      <c r="N255" s="151"/>
      <c r="O255" s="151"/>
    </row>
    <row r="256" spans="2:15" s="326" customFormat="1" ht="16.5" hidden="1">
      <c r="B256" s="158"/>
      <c r="C256" s="151"/>
      <c r="D256" s="151"/>
      <c r="E256" s="151"/>
      <c r="F256" s="151"/>
      <c r="G256" s="151"/>
      <c r="H256" s="151"/>
      <c r="I256" s="151"/>
      <c r="J256" s="151"/>
      <c r="K256" s="151"/>
      <c r="L256" s="152"/>
      <c r="M256" s="151"/>
      <c r="N256" s="151"/>
      <c r="O256" s="151"/>
    </row>
    <row r="257" spans="2:15" s="326" customFormat="1" ht="16.5" hidden="1">
      <c r="B257" s="158"/>
      <c r="C257" s="151"/>
      <c r="D257" s="151"/>
      <c r="E257" s="151"/>
      <c r="F257" s="151"/>
      <c r="G257" s="151"/>
      <c r="H257" s="151"/>
      <c r="I257" s="151"/>
      <c r="J257" s="151"/>
      <c r="K257" s="151"/>
      <c r="L257" s="152"/>
      <c r="M257" s="151"/>
      <c r="N257" s="151"/>
      <c r="O257" s="151"/>
    </row>
    <row r="258" spans="2:15" s="326" customFormat="1" ht="16.5" hidden="1">
      <c r="B258" s="158"/>
      <c r="C258" s="151"/>
      <c r="D258" s="151"/>
      <c r="E258" s="151"/>
      <c r="F258" s="151"/>
      <c r="G258" s="151"/>
      <c r="H258" s="151"/>
      <c r="I258" s="151"/>
      <c r="J258" s="151"/>
      <c r="K258" s="151"/>
      <c r="L258" s="152"/>
      <c r="M258" s="151"/>
      <c r="N258" s="151"/>
      <c r="O258" s="151"/>
    </row>
    <row r="259" spans="2:15" s="326" customFormat="1" ht="16.5" hidden="1">
      <c r="B259" s="158"/>
      <c r="C259" s="151"/>
      <c r="D259" s="151"/>
      <c r="E259" s="151"/>
      <c r="F259" s="151"/>
      <c r="G259" s="151"/>
      <c r="H259" s="151"/>
      <c r="I259" s="151"/>
      <c r="J259" s="151"/>
      <c r="K259" s="151"/>
      <c r="L259" s="152"/>
      <c r="M259" s="151"/>
      <c r="N259" s="151"/>
      <c r="O259" s="151"/>
    </row>
    <row r="260" spans="2:15" s="326" customFormat="1" ht="16.5" hidden="1">
      <c r="B260" s="158"/>
      <c r="C260" s="151"/>
      <c r="D260" s="151"/>
      <c r="E260" s="151"/>
      <c r="F260" s="151"/>
      <c r="G260" s="151"/>
      <c r="H260" s="151"/>
      <c r="I260" s="151"/>
      <c r="J260" s="151"/>
      <c r="K260" s="151"/>
      <c r="L260" s="152"/>
      <c r="M260" s="151"/>
      <c r="N260" s="151"/>
      <c r="O260" s="151"/>
    </row>
    <row r="261" spans="2:15" s="326" customFormat="1" ht="16.5" hidden="1">
      <c r="B261" s="158"/>
      <c r="C261" s="151"/>
      <c r="D261" s="151"/>
      <c r="E261" s="151"/>
      <c r="F261" s="151"/>
      <c r="G261" s="151"/>
      <c r="H261" s="151"/>
      <c r="I261" s="151"/>
      <c r="J261" s="151"/>
      <c r="K261" s="151"/>
      <c r="L261" s="152"/>
      <c r="M261" s="151"/>
      <c r="N261" s="151"/>
      <c r="O261" s="151"/>
    </row>
    <row r="262" spans="2:15" s="326" customFormat="1" ht="16.5" hidden="1">
      <c r="B262" s="158"/>
      <c r="C262" s="151"/>
      <c r="D262" s="151"/>
      <c r="E262" s="151"/>
      <c r="F262" s="151"/>
      <c r="G262" s="151"/>
      <c r="H262" s="151"/>
      <c r="I262" s="151"/>
      <c r="J262" s="151"/>
      <c r="K262" s="151"/>
      <c r="L262" s="152"/>
      <c r="M262" s="151"/>
      <c r="N262" s="151"/>
      <c r="O262" s="151"/>
    </row>
    <row r="263" spans="2:15" s="326" customFormat="1" ht="16.5" hidden="1">
      <c r="B263" s="158"/>
      <c r="C263" s="151"/>
      <c r="D263" s="151"/>
      <c r="E263" s="151"/>
      <c r="F263" s="151"/>
      <c r="G263" s="151"/>
      <c r="H263" s="151"/>
      <c r="I263" s="151"/>
      <c r="J263" s="151"/>
      <c r="K263" s="151"/>
      <c r="L263" s="152"/>
      <c r="M263" s="151"/>
      <c r="N263" s="151"/>
      <c r="O263" s="151"/>
    </row>
    <row r="264" spans="2:15" s="326" customFormat="1" ht="16.5" hidden="1">
      <c r="B264" s="158"/>
      <c r="C264" s="151"/>
      <c r="D264" s="151"/>
      <c r="E264" s="151"/>
      <c r="F264" s="151"/>
      <c r="G264" s="151"/>
      <c r="H264" s="151"/>
      <c r="I264" s="151"/>
      <c r="J264" s="151"/>
      <c r="K264" s="151"/>
      <c r="L264" s="152"/>
      <c r="M264" s="151"/>
      <c r="N264" s="151"/>
      <c r="O264" s="151"/>
    </row>
    <row r="265" spans="2:15" s="326" customFormat="1" ht="16.5" hidden="1">
      <c r="B265" s="158"/>
      <c r="C265" s="151"/>
      <c r="D265" s="151"/>
      <c r="E265" s="151"/>
      <c r="F265" s="151"/>
      <c r="G265" s="151"/>
      <c r="H265" s="151"/>
      <c r="I265" s="151"/>
      <c r="J265" s="151"/>
      <c r="K265" s="151"/>
      <c r="L265" s="152"/>
      <c r="M265" s="151"/>
      <c r="N265" s="151"/>
      <c r="O265" s="151"/>
    </row>
    <row r="266" spans="2:15" s="326" customFormat="1" ht="16.5" hidden="1">
      <c r="B266" s="158"/>
      <c r="C266" s="151"/>
      <c r="D266" s="151"/>
      <c r="E266" s="151"/>
      <c r="F266" s="151"/>
      <c r="G266" s="151"/>
      <c r="H266" s="151"/>
      <c r="I266" s="151"/>
      <c r="J266" s="151"/>
      <c r="K266" s="151"/>
      <c r="L266" s="152"/>
      <c r="M266" s="151"/>
      <c r="N266" s="151"/>
      <c r="O266" s="151"/>
    </row>
    <row r="267" spans="2:15" s="326" customFormat="1" ht="16.5" hidden="1">
      <c r="B267" s="158"/>
      <c r="C267" s="151"/>
      <c r="D267" s="151"/>
      <c r="E267" s="151"/>
      <c r="F267" s="151"/>
      <c r="G267" s="151"/>
      <c r="H267" s="151"/>
      <c r="I267" s="151"/>
      <c r="J267" s="151"/>
      <c r="K267" s="151"/>
      <c r="L267" s="152"/>
      <c r="M267" s="151"/>
      <c r="N267" s="151"/>
      <c r="O267" s="151"/>
    </row>
    <row r="268" spans="2:15" s="326" customFormat="1" ht="16.5" hidden="1">
      <c r="B268" s="158"/>
      <c r="C268" s="151"/>
      <c r="D268" s="151"/>
      <c r="E268" s="151"/>
      <c r="F268" s="151"/>
      <c r="G268" s="151"/>
      <c r="H268" s="151"/>
      <c r="I268" s="151"/>
      <c r="J268" s="151"/>
      <c r="K268" s="151"/>
      <c r="L268" s="152"/>
      <c r="M268" s="151"/>
      <c r="N268" s="151"/>
      <c r="O268" s="151"/>
    </row>
    <row r="269" spans="2:15" s="326" customFormat="1" ht="16.5" hidden="1">
      <c r="B269" s="158"/>
      <c r="C269" s="151"/>
      <c r="D269" s="151"/>
      <c r="E269" s="151"/>
      <c r="F269" s="151"/>
      <c r="G269" s="151"/>
      <c r="H269" s="151"/>
      <c r="I269" s="151"/>
      <c r="J269" s="151"/>
      <c r="K269" s="151"/>
      <c r="L269" s="152"/>
      <c r="M269" s="151"/>
      <c r="N269" s="151"/>
      <c r="O269" s="151"/>
    </row>
    <row r="270" spans="2:15" s="326" customFormat="1" ht="16.5" hidden="1">
      <c r="B270" s="158"/>
      <c r="C270" s="151"/>
      <c r="D270" s="151"/>
      <c r="E270" s="151"/>
      <c r="F270" s="151"/>
      <c r="G270" s="151"/>
      <c r="H270" s="151"/>
      <c r="I270" s="151"/>
      <c r="J270" s="151"/>
      <c r="K270" s="151"/>
      <c r="L270" s="152"/>
      <c r="M270" s="151"/>
      <c r="N270" s="151"/>
      <c r="O270" s="151"/>
    </row>
    <row r="271" spans="2:15" s="326" customFormat="1" ht="16.5" hidden="1">
      <c r="B271" s="158"/>
      <c r="C271" s="151"/>
      <c r="D271" s="151"/>
      <c r="E271" s="151"/>
      <c r="F271" s="151"/>
      <c r="G271" s="151"/>
      <c r="H271" s="151"/>
      <c r="I271" s="151"/>
      <c r="J271" s="151"/>
      <c r="K271" s="151"/>
      <c r="L271" s="152"/>
      <c r="M271" s="151"/>
      <c r="N271" s="151"/>
      <c r="O271" s="151"/>
    </row>
    <row r="272" spans="2:15" s="326" customFormat="1" ht="16.5" hidden="1">
      <c r="B272" s="158"/>
      <c r="C272" s="151"/>
      <c r="D272" s="151"/>
      <c r="E272" s="151"/>
      <c r="F272" s="151"/>
      <c r="G272" s="151"/>
      <c r="H272" s="151"/>
      <c r="I272" s="151"/>
      <c r="J272" s="151"/>
      <c r="K272" s="151"/>
      <c r="L272" s="152"/>
      <c r="M272" s="151"/>
      <c r="N272" s="151"/>
      <c r="O272" s="151"/>
    </row>
    <row r="273" spans="2:15" s="326" customFormat="1" ht="16.5" hidden="1">
      <c r="B273" s="158"/>
      <c r="C273" s="151"/>
      <c r="D273" s="151"/>
      <c r="E273" s="151"/>
      <c r="F273" s="151"/>
      <c r="G273" s="151"/>
      <c r="H273" s="151"/>
      <c r="I273" s="151"/>
      <c r="J273" s="151"/>
      <c r="K273" s="151"/>
      <c r="L273" s="152"/>
      <c r="M273" s="151"/>
      <c r="N273" s="151"/>
      <c r="O273" s="151"/>
    </row>
    <row r="274" spans="2:15" s="326" customFormat="1" ht="16.5" hidden="1">
      <c r="B274" s="158"/>
      <c r="C274" s="151"/>
      <c r="D274" s="151"/>
      <c r="E274" s="151"/>
      <c r="F274" s="151"/>
      <c r="G274" s="151"/>
      <c r="H274" s="151"/>
      <c r="I274" s="151"/>
      <c r="J274" s="151"/>
      <c r="K274" s="151"/>
      <c r="L274" s="152"/>
      <c r="M274" s="151"/>
      <c r="N274" s="151"/>
      <c r="O274" s="151"/>
    </row>
    <row r="275" spans="2:15" s="326" customFormat="1" ht="16.5" hidden="1">
      <c r="B275" s="158"/>
      <c r="C275" s="151"/>
      <c r="D275" s="151"/>
      <c r="E275" s="151"/>
      <c r="F275" s="151"/>
      <c r="G275" s="151"/>
      <c r="H275" s="151"/>
      <c r="I275" s="151"/>
      <c r="J275" s="151"/>
      <c r="K275" s="151"/>
      <c r="L275" s="152"/>
      <c r="M275" s="151"/>
      <c r="N275" s="151"/>
      <c r="O275" s="151"/>
    </row>
    <row r="276" spans="2:15" s="326" customFormat="1" ht="16.5" hidden="1">
      <c r="B276" s="158"/>
      <c r="C276" s="151"/>
      <c r="D276" s="151"/>
      <c r="E276" s="151"/>
      <c r="F276" s="151"/>
      <c r="G276" s="151"/>
      <c r="H276" s="151"/>
      <c r="I276" s="151"/>
      <c r="J276" s="151"/>
      <c r="K276" s="151"/>
      <c r="L276" s="152"/>
      <c r="M276" s="151"/>
      <c r="N276" s="151"/>
      <c r="O276" s="151"/>
    </row>
    <row r="277" spans="2:15" s="326" customFormat="1" ht="16.5" hidden="1">
      <c r="B277" s="158"/>
      <c r="C277" s="151"/>
      <c r="D277" s="151"/>
      <c r="E277" s="151"/>
      <c r="F277" s="151"/>
      <c r="G277" s="151"/>
      <c r="H277" s="151"/>
      <c r="I277" s="151"/>
      <c r="J277" s="151"/>
      <c r="K277" s="151"/>
      <c r="L277" s="152"/>
      <c r="M277" s="151"/>
      <c r="N277" s="151"/>
      <c r="O277" s="151"/>
    </row>
    <row r="278" spans="2:15" s="326" customFormat="1" ht="16.5" hidden="1">
      <c r="B278" s="158"/>
      <c r="C278" s="151"/>
      <c r="D278" s="151"/>
      <c r="E278" s="151"/>
      <c r="F278" s="151"/>
      <c r="G278" s="151"/>
      <c r="H278" s="151"/>
      <c r="I278" s="151"/>
      <c r="J278" s="151"/>
      <c r="K278" s="151"/>
      <c r="L278" s="152"/>
      <c r="M278" s="151"/>
      <c r="N278" s="151"/>
      <c r="O278" s="151"/>
    </row>
    <row r="279" spans="2:15" s="326" customFormat="1" ht="16.5" hidden="1">
      <c r="B279" s="158"/>
      <c r="C279" s="151"/>
      <c r="D279" s="151"/>
      <c r="E279" s="151"/>
      <c r="F279" s="151"/>
      <c r="G279" s="151"/>
      <c r="H279" s="151"/>
      <c r="I279" s="151"/>
      <c r="J279" s="151"/>
      <c r="K279" s="151"/>
      <c r="L279" s="152"/>
      <c r="M279" s="151"/>
      <c r="N279" s="151"/>
      <c r="O279" s="151"/>
    </row>
    <row r="280" spans="2:15" s="326" customFormat="1" ht="16.5" hidden="1">
      <c r="B280" s="158"/>
      <c r="C280" s="151"/>
      <c r="D280" s="151"/>
      <c r="E280" s="151"/>
      <c r="F280" s="151"/>
      <c r="G280" s="151"/>
      <c r="H280" s="151"/>
      <c r="I280" s="151"/>
      <c r="J280" s="151"/>
      <c r="K280" s="151"/>
      <c r="L280" s="152"/>
      <c r="M280" s="151"/>
      <c r="N280" s="151"/>
      <c r="O280" s="151"/>
    </row>
    <row r="281" spans="2:15" s="326" customFormat="1" ht="16.5" hidden="1">
      <c r="B281" s="158"/>
      <c r="C281" s="151"/>
      <c r="D281" s="151"/>
      <c r="E281" s="151"/>
      <c r="F281" s="151"/>
      <c r="G281" s="151"/>
      <c r="H281" s="151"/>
      <c r="I281" s="151"/>
      <c r="J281" s="151"/>
      <c r="K281" s="151"/>
      <c r="L281" s="152"/>
      <c r="M281" s="151"/>
      <c r="N281" s="151"/>
      <c r="O281" s="151"/>
    </row>
    <row r="282" spans="2:15" s="326" customFormat="1" ht="16.5" hidden="1">
      <c r="B282" s="158"/>
      <c r="C282" s="151"/>
      <c r="D282" s="151"/>
      <c r="E282" s="151"/>
      <c r="F282" s="151"/>
      <c r="G282" s="151"/>
      <c r="H282" s="151"/>
      <c r="I282" s="151"/>
      <c r="J282" s="151"/>
      <c r="K282" s="151"/>
      <c r="L282" s="152"/>
      <c r="M282" s="151"/>
      <c r="N282" s="151"/>
      <c r="O282" s="151"/>
    </row>
    <row r="283" spans="2:15" s="326" customFormat="1" ht="16.5" hidden="1">
      <c r="B283" s="158"/>
      <c r="C283" s="151"/>
      <c r="D283" s="151"/>
      <c r="E283" s="151"/>
      <c r="F283" s="151"/>
      <c r="G283" s="151"/>
      <c r="H283" s="151"/>
      <c r="I283" s="151"/>
      <c r="J283" s="151"/>
      <c r="K283" s="151"/>
      <c r="L283" s="152"/>
      <c r="M283" s="151"/>
      <c r="N283" s="151"/>
      <c r="O283" s="151"/>
    </row>
    <row r="284" spans="2:15" s="326" customFormat="1" ht="16.5" hidden="1">
      <c r="B284" s="158"/>
      <c r="C284" s="151"/>
      <c r="D284" s="151"/>
      <c r="E284" s="151"/>
      <c r="F284" s="151"/>
      <c r="G284" s="151"/>
      <c r="H284" s="151"/>
      <c r="I284" s="151"/>
      <c r="J284" s="151"/>
      <c r="K284" s="151"/>
      <c r="L284" s="152"/>
      <c r="M284" s="151"/>
      <c r="N284" s="151"/>
      <c r="O284" s="151"/>
    </row>
    <row r="285" spans="2:15" s="326" customFormat="1" ht="16.5" hidden="1">
      <c r="B285" s="158"/>
      <c r="C285" s="151"/>
      <c r="D285" s="151"/>
      <c r="E285" s="151"/>
      <c r="F285" s="151"/>
      <c r="G285" s="151"/>
      <c r="H285" s="151"/>
      <c r="I285" s="151"/>
      <c r="J285" s="151"/>
      <c r="K285" s="151"/>
      <c r="L285" s="152"/>
      <c r="M285" s="151"/>
      <c r="N285" s="151"/>
      <c r="O285" s="151"/>
    </row>
    <row r="286" spans="2:15" s="326" customFormat="1" ht="16.5" hidden="1">
      <c r="B286" s="158"/>
      <c r="C286" s="151"/>
      <c r="D286" s="151"/>
      <c r="E286" s="151"/>
      <c r="F286" s="151"/>
      <c r="G286" s="151"/>
      <c r="H286" s="151"/>
      <c r="I286" s="151"/>
      <c r="J286" s="151"/>
      <c r="K286" s="151"/>
      <c r="L286" s="152"/>
      <c r="M286" s="151"/>
      <c r="N286" s="151"/>
      <c r="O286" s="151"/>
    </row>
    <row r="287" spans="2:15" s="326" customFormat="1" ht="16.5" hidden="1">
      <c r="B287" s="158"/>
      <c r="C287" s="151"/>
      <c r="D287" s="151"/>
      <c r="E287" s="151"/>
      <c r="F287" s="151"/>
      <c r="G287" s="151"/>
      <c r="H287" s="151"/>
      <c r="I287" s="151"/>
      <c r="J287" s="151"/>
      <c r="K287" s="151"/>
      <c r="L287" s="152"/>
      <c r="M287" s="151"/>
      <c r="N287" s="151"/>
      <c r="O287" s="151"/>
    </row>
    <row r="288" spans="2:15" s="326" customFormat="1" ht="16.5" hidden="1">
      <c r="B288" s="158"/>
      <c r="C288" s="151"/>
      <c r="D288" s="151"/>
      <c r="E288" s="151"/>
      <c r="F288" s="151"/>
      <c r="G288" s="151"/>
      <c r="H288" s="151"/>
      <c r="I288" s="151"/>
      <c r="J288" s="151"/>
      <c r="K288" s="151"/>
      <c r="L288" s="152"/>
      <c r="M288" s="151"/>
      <c r="N288" s="151"/>
      <c r="O288" s="151"/>
    </row>
    <row r="289" spans="2:15" s="326" customFormat="1" ht="16.5" hidden="1">
      <c r="B289" s="158"/>
      <c r="C289" s="151"/>
      <c r="D289" s="151"/>
      <c r="E289" s="151"/>
      <c r="F289" s="151"/>
      <c r="G289" s="151"/>
      <c r="H289" s="151"/>
      <c r="I289" s="151"/>
      <c r="J289" s="151"/>
      <c r="K289" s="151"/>
      <c r="L289" s="152"/>
      <c r="M289" s="151"/>
      <c r="N289" s="151"/>
      <c r="O289" s="151"/>
    </row>
    <row r="290" spans="2:15" s="326" customFormat="1" ht="16.5" hidden="1">
      <c r="B290" s="158"/>
      <c r="C290" s="151"/>
      <c r="D290" s="151"/>
      <c r="E290" s="151"/>
      <c r="F290" s="151"/>
      <c r="G290" s="151"/>
      <c r="H290" s="151"/>
      <c r="I290" s="151"/>
      <c r="J290" s="151"/>
      <c r="K290" s="151"/>
      <c r="L290" s="152"/>
      <c r="M290" s="151"/>
      <c r="N290" s="151"/>
      <c r="O290" s="151"/>
    </row>
    <row r="291" spans="2:15" s="326" customFormat="1" ht="16.5" hidden="1">
      <c r="B291" s="158"/>
      <c r="C291" s="151"/>
      <c r="D291" s="151"/>
      <c r="E291" s="151"/>
      <c r="F291" s="151"/>
      <c r="G291" s="151"/>
      <c r="H291" s="151"/>
      <c r="I291" s="151"/>
      <c r="J291" s="151"/>
      <c r="K291" s="151"/>
      <c r="L291" s="152"/>
      <c r="M291" s="151"/>
      <c r="N291" s="151"/>
      <c r="O291" s="151"/>
    </row>
    <row r="292" spans="2:15" s="326" customFormat="1" ht="16.5" hidden="1">
      <c r="B292" s="158"/>
      <c r="C292" s="151"/>
      <c r="D292" s="151"/>
      <c r="E292" s="151"/>
      <c r="F292" s="151"/>
      <c r="G292" s="151"/>
      <c r="H292" s="151"/>
      <c r="I292" s="151"/>
      <c r="J292" s="151"/>
      <c r="K292" s="151"/>
      <c r="L292" s="152"/>
      <c r="M292" s="151"/>
      <c r="N292" s="151"/>
      <c r="O292" s="151"/>
    </row>
    <row r="293" spans="2:15" s="326" customFormat="1" ht="16.5" hidden="1">
      <c r="B293" s="158"/>
      <c r="C293" s="151"/>
      <c r="D293" s="151"/>
      <c r="E293" s="151"/>
      <c r="F293" s="151"/>
      <c r="G293" s="151"/>
      <c r="H293" s="151"/>
      <c r="I293" s="151"/>
      <c r="J293" s="151"/>
      <c r="K293" s="151"/>
      <c r="L293" s="152"/>
      <c r="M293" s="151"/>
      <c r="N293" s="151"/>
      <c r="O293" s="151"/>
    </row>
    <row r="294" spans="2:15" s="326" customFormat="1" ht="16.5" hidden="1">
      <c r="B294" s="158"/>
      <c r="C294" s="151"/>
      <c r="D294" s="151"/>
      <c r="E294" s="151"/>
      <c r="F294" s="151"/>
      <c r="G294" s="151"/>
      <c r="H294" s="151"/>
      <c r="I294" s="151"/>
      <c r="J294" s="151"/>
      <c r="K294" s="151"/>
      <c r="L294" s="152"/>
      <c r="M294" s="151"/>
      <c r="N294" s="151"/>
      <c r="O294" s="151"/>
    </row>
    <row r="295" spans="2:15" s="326" customFormat="1" ht="16.5" hidden="1">
      <c r="B295" s="158"/>
      <c r="C295" s="151"/>
      <c r="D295" s="151"/>
      <c r="E295" s="151"/>
      <c r="F295" s="151"/>
      <c r="G295" s="151"/>
      <c r="H295" s="151"/>
      <c r="I295" s="151"/>
      <c r="J295" s="151"/>
      <c r="K295" s="151"/>
      <c r="L295" s="152"/>
      <c r="M295" s="151"/>
      <c r="N295" s="151"/>
      <c r="O295" s="151"/>
    </row>
    <row r="296" spans="2:15" s="326" customFormat="1" ht="16.5" hidden="1">
      <c r="B296" s="158"/>
      <c r="C296" s="151"/>
      <c r="D296" s="151"/>
      <c r="E296" s="151"/>
      <c r="F296" s="151"/>
      <c r="G296" s="151"/>
      <c r="H296" s="151"/>
      <c r="I296" s="151"/>
      <c r="J296" s="151"/>
      <c r="K296" s="151"/>
      <c r="L296" s="152"/>
      <c r="M296" s="151"/>
      <c r="N296" s="151"/>
      <c r="O296" s="151"/>
    </row>
    <row r="297" spans="2:15" s="326" customFormat="1" ht="16.5" hidden="1">
      <c r="B297" s="158"/>
      <c r="C297" s="151"/>
      <c r="D297" s="151"/>
      <c r="E297" s="151"/>
      <c r="F297" s="151"/>
      <c r="G297" s="151"/>
      <c r="H297" s="151"/>
      <c r="I297" s="151"/>
      <c r="J297" s="151"/>
      <c r="K297" s="151"/>
      <c r="L297" s="152"/>
      <c r="M297" s="151"/>
      <c r="N297" s="151"/>
      <c r="O297" s="151"/>
    </row>
    <row r="298" spans="2:15" s="326" customFormat="1" ht="16.5" hidden="1">
      <c r="B298" s="158"/>
      <c r="C298" s="151"/>
      <c r="D298" s="151"/>
      <c r="E298" s="151"/>
      <c r="F298" s="151"/>
      <c r="G298" s="151"/>
      <c r="H298" s="151"/>
      <c r="I298" s="151"/>
      <c r="J298" s="151"/>
      <c r="K298" s="151"/>
      <c r="L298" s="152"/>
      <c r="M298" s="151"/>
      <c r="N298" s="151"/>
      <c r="O298" s="151"/>
    </row>
    <row r="299" spans="2:15" s="326" customFormat="1" ht="16.5" hidden="1">
      <c r="B299" s="158"/>
      <c r="C299" s="151"/>
      <c r="D299" s="151"/>
      <c r="E299" s="151"/>
      <c r="F299" s="151"/>
      <c r="G299" s="151"/>
      <c r="H299" s="151"/>
      <c r="I299" s="151"/>
      <c r="J299" s="151"/>
      <c r="K299" s="151"/>
      <c r="L299" s="152"/>
      <c r="M299" s="151"/>
      <c r="N299" s="151"/>
      <c r="O299" s="151"/>
    </row>
    <row r="300" spans="2:15" s="326" customFormat="1" ht="16.5" hidden="1">
      <c r="B300" s="158"/>
      <c r="C300" s="151"/>
      <c r="D300" s="151"/>
      <c r="E300" s="151"/>
      <c r="F300" s="151"/>
      <c r="G300" s="151"/>
      <c r="H300" s="151"/>
      <c r="I300" s="151"/>
      <c r="J300" s="151"/>
      <c r="K300" s="151"/>
      <c r="L300" s="152"/>
      <c r="M300" s="151"/>
      <c r="N300" s="151"/>
      <c r="O300" s="151"/>
    </row>
    <row r="301" spans="2:15" s="326" customFormat="1" ht="16.5" hidden="1">
      <c r="B301" s="158"/>
      <c r="C301" s="151"/>
      <c r="D301" s="151"/>
      <c r="E301" s="151"/>
      <c r="F301" s="151"/>
      <c r="G301" s="151"/>
      <c r="H301" s="151"/>
      <c r="I301" s="151"/>
      <c r="J301" s="151"/>
      <c r="K301" s="151"/>
      <c r="L301" s="152"/>
      <c r="M301" s="151"/>
      <c r="N301" s="151"/>
      <c r="O301" s="151"/>
    </row>
    <row r="302" spans="2:15" s="326" customFormat="1" ht="12.75" hidden="1" customHeight="1">
      <c r="B302" s="158"/>
      <c r="C302" s="151"/>
      <c r="D302" s="151"/>
      <c r="E302" s="151"/>
      <c r="F302" s="151"/>
      <c r="G302" s="151"/>
      <c r="H302" s="151"/>
      <c r="I302" s="151"/>
      <c r="J302" s="151"/>
      <c r="K302" s="151"/>
      <c r="L302" s="152"/>
      <c r="M302" s="151"/>
      <c r="N302" s="151"/>
      <c r="O302" s="151"/>
    </row>
    <row r="303" spans="2:15" s="326" customFormat="1" ht="0" hidden="1" customHeight="1">
      <c r="B303" s="158"/>
      <c r="C303" s="151"/>
      <c r="D303" s="151"/>
      <c r="E303" s="151"/>
      <c r="F303" s="151"/>
      <c r="G303" s="151"/>
      <c r="H303" s="151"/>
      <c r="I303" s="151"/>
      <c r="J303" s="151"/>
      <c r="K303" s="151"/>
      <c r="L303" s="152"/>
      <c r="M303" s="151"/>
      <c r="N303" s="151"/>
      <c r="O303" s="151"/>
    </row>
    <row r="304" spans="2:15" s="326" customFormat="1" ht="0" hidden="1" customHeight="1">
      <c r="B304" s="158"/>
      <c r="C304" s="151"/>
      <c r="D304" s="151"/>
      <c r="E304" s="151"/>
      <c r="F304" s="151"/>
      <c r="G304" s="151"/>
      <c r="H304" s="151"/>
      <c r="I304" s="151"/>
      <c r="J304" s="151"/>
      <c r="K304" s="151"/>
      <c r="L304" s="152"/>
      <c r="M304" s="151"/>
      <c r="N304" s="151"/>
      <c r="O304" s="151"/>
    </row>
  </sheetData>
  <sheetProtection formatRows="0"/>
  <mergeCells count="151">
    <mergeCell ref="B10:F10"/>
    <mergeCell ref="D13:J13"/>
    <mergeCell ref="D14:J14"/>
    <mergeCell ref="E17:G17"/>
    <mergeCell ref="K2:K8"/>
    <mergeCell ref="B3:F3"/>
    <mergeCell ref="G3:H3"/>
    <mergeCell ref="I3:J3"/>
    <mergeCell ref="B5:E5"/>
    <mergeCell ref="G5:H5"/>
    <mergeCell ref="I5:J5"/>
    <mergeCell ref="B6:E6"/>
    <mergeCell ref="F6:J6"/>
    <mergeCell ref="B7:E7"/>
    <mergeCell ref="F7:J7"/>
    <mergeCell ref="B8:E8"/>
    <mergeCell ref="F8:J8"/>
    <mergeCell ref="B2:F2"/>
    <mergeCell ref="G2:H2"/>
    <mergeCell ref="I2:J2"/>
    <mergeCell ref="B25:H25"/>
    <mergeCell ref="E28:G28"/>
    <mergeCell ref="E29:H29"/>
    <mergeCell ref="E24:H24"/>
    <mergeCell ref="E22:H22"/>
    <mergeCell ref="E23:G23"/>
    <mergeCell ref="E18:H18"/>
    <mergeCell ref="E19:G19"/>
    <mergeCell ref="E20:H20"/>
    <mergeCell ref="E21:G21"/>
    <mergeCell ref="E36:G36"/>
    <mergeCell ref="E41:G41"/>
    <mergeCell ref="E34:G34"/>
    <mergeCell ref="E39:G39"/>
    <mergeCell ref="E32:G32"/>
    <mergeCell ref="E30:G30"/>
    <mergeCell ref="E37:H37"/>
    <mergeCell ref="E33:H33"/>
    <mergeCell ref="E35:H35"/>
    <mergeCell ref="E31:G31"/>
    <mergeCell ref="E48:G48"/>
    <mergeCell ref="E49:G49"/>
    <mergeCell ref="E45:G45"/>
    <mergeCell ref="E46:G46"/>
    <mergeCell ref="E47:G47"/>
    <mergeCell ref="C42:E42"/>
    <mergeCell ref="F42:H42"/>
    <mergeCell ref="E40:G40"/>
    <mergeCell ref="E38:G38"/>
    <mergeCell ref="E56:G56"/>
    <mergeCell ref="E57:G57"/>
    <mergeCell ref="E58:G58"/>
    <mergeCell ref="E53:G53"/>
    <mergeCell ref="E55:G55"/>
    <mergeCell ref="E54:H54"/>
    <mergeCell ref="E50:G50"/>
    <mergeCell ref="E51:G51"/>
    <mergeCell ref="E52:G52"/>
    <mergeCell ref="B159:H159"/>
    <mergeCell ref="E76:H76"/>
    <mergeCell ref="B68:H68"/>
    <mergeCell ref="E72:H72"/>
    <mergeCell ref="E73:G73"/>
    <mergeCell ref="E74:G74"/>
    <mergeCell ref="E75:G75"/>
    <mergeCell ref="E77:G77"/>
    <mergeCell ref="E78:H78"/>
    <mergeCell ref="E79:G79"/>
    <mergeCell ref="E80:H80"/>
    <mergeCell ref="E81:G81"/>
    <mergeCell ref="E82:G82"/>
    <mergeCell ref="C83:E83"/>
    <mergeCell ref="F83:H83"/>
    <mergeCell ref="E90:G90"/>
    <mergeCell ref="E91:H91"/>
    <mergeCell ref="E92:G92"/>
    <mergeCell ref="E93:H93"/>
    <mergeCell ref="E94:G94"/>
    <mergeCell ref="E95:H95"/>
    <mergeCell ref="E96:G96"/>
    <mergeCell ref="E97:G97"/>
    <mergeCell ref="C98:E98"/>
    <mergeCell ref="B61:H61"/>
    <mergeCell ref="E64:G64"/>
    <mergeCell ref="E65:G65"/>
    <mergeCell ref="E59:G59"/>
    <mergeCell ref="E60:G60"/>
    <mergeCell ref="E86:G86"/>
    <mergeCell ref="E87:H87"/>
    <mergeCell ref="E88:G88"/>
    <mergeCell ref="E89:G89"/>
    <mergeCell ref="E66:G66"/>
    <mergeCell ref="E67:G67"/>
    <mergeCell ref="E71:G71"/>
    <mergeCell ref="F98:H98"/>
    <mergeCell ref="E101:G101"/>
    <mergeCell ref="E102:H102"/>
    <mergeCell ref="E103:G103"/>
    <mergeCell ref="E104:G104"/>
    <mergeCell ref="E105:G105"/>
    <mergeCell ref="E106:H106"/>
    <mergeCell ref="E107:G107"/>
    <mergeCell ref="E108:H108"/>
    <mergeCell ref="E109:G109"/>
    <mergeCell ref="E110:H110"/>
    <mergeCell ref="E111:G111"/>
    <mergeCell ref="E112:G112"/>
    <mergeCell ref="C113:E113"/>
    <mergeCell ref="F113:H113"/>
    <mergeCell ref="E116:G116"/>
    <mergeCell ref="E117:H117"/>
    <mergeCell ref="E118:G118"/>
    <mergeCell ref="E119:G119"/>
    <mergeCell ref="E120:G120"/>
    <mergeCell ref="E121:H121"/>
    <mergeCell ref="E122:G122"/>
    <mergeCell ref="E123:H123"/>
    <mergeCell ref="E124:G124"/>
    <mergeCell ref="E125:H125"/>
    <mergeCell ref="E146:G146"/>
    <mergeCell ref="E147:G147"/>
    <mergeCell ref="E134:G134"/>
    <mergeCell ref="E135:H135"/>
    <mergeCell ref="E132:G132"/>
    <mergeCell ref="E133:H133"/>
    <mergeCell ref="E130:G130"/>
    <mergeCell ref="E131:H131"/>
    <mergeCell ref="E128:G128"/>
    <mergeCell ref="E129:H129"/>
    <mergeCell ref="E126:G126"/>
    <mergeCell ref="E127:H127"/>
    <mergeCell ref="E138:G138"/>
    <mergeCell ref="E139:H139"/>
    <mergeCell ref="E136:G136"/>
    <mergeCell ref="E137:H137"/>
    <mergeCell ref="E144:G144"/>
    <mergeCell ref="E145:H145"/>
    <mergeCell ref="E142:G142"/>
    <mergeCell ref="E143:H143"/>
    <mergeCell ref="E140:G140"/>
    <mergeCell ref="E141:H141"/>
    <mergeCell ref="E155:G155"/>
    <mergeCell ref="C157:E157"/>
    <mergeCell ref="F157:H157"/>
    <mergeCell ref="E156:G156"/>
    <mergeCell ref="C148:E148"/>
    <mergeCell ref="F148:H148"/>
    <mergeCell ref="E151:G151"/>
    <mergeCell ref="E152:H152"/>
    <mergeCell ref="E153:G153"/>
    <mergeCell ref="E154:G154"/>
  </mergeCells>
  <conditionalFormatting sqref="C17:J18">
    <cfRule type="expression" dxfId="232" priority="67">
      <formula>$L$17=FALSE</formula>
    </cfRule>
  </conditionalFormatting>
  <conditionalFormatting sqref="C19:J20">
    <cfRule type="expression" dxfId="231" priority="68">
      <formula>$L$19=FALSE</formula>
    </cfRule>
  </conditionalFormatting>
  <conditionalFormatting sqref="C21:J22">
    <cfRule type="expression" dxfId="230" priority="69">
      <formula>$L$21=FALSE</formula>
    </cfRule>
  </conditionalFormatting>
  <conditionalFormatting sqref="C23:J24">
    <cfRule type="expression" dxfId="229" priority="70">
      <formula>$L$23=FALSE</formula>
    </cfRule>
  </conditionalFormatting>
  <conditionalFormatting sqref="C28:J29">
    <cfRule type="expression" dxfId="228" priority="52">
      <formula>$L$28=FALSE</formula>
    </cfRule>
  </conditionalFormatting>
  <conditionalFormatting sqref="C30:J30 C31:E31 H31:J31">
    <cfRule type="expression" dxfId="227" priority="53">
      <formula>$L$30=FALSE</formula>
    </cfRule>
  </conditionalFormatting>
  <conditionalFormatting sqref="C32:J33">
    <cfRule type="expression" dxfId="226" priority="54">
      <formula>$L$32=FALSE</formula>
    </cfRule>
  </conditionalFormatting>
  <conditionalFormatting sqref="C34:J35">
    <cfRule type="expression" dxfId="225" priority="55">
      <formula>$L$34=FALSE</formula>
    </cfRule>
  </conditionalFormatting>
  <conditionalFormatting sqref="C36:J37">
    <cfRule type="expression" dxfId="224" priority="56">
      <formula>$L$36=FALSE</formula>
    </cfRule>
  </conditionalFormatting>
  <conditionalFormatting sqref="C38:J38 C39:E39 H39:J39">
    <cfRule type="expression" dxfId="223" priority="57">
      <formula>$L$38=FALSE</formula>
    </cfRule>
  </conditionalFormatting>
  <conditionalFormatting sqref="C40:J40 C41:E41 H41:J41">
    <cfRule type="expression" dxfId="222" priority="58">
      <formula>$L$40=FALSE</formula>
    </cfRule>
  </conditionalFormatting>
  <conditionalFormatting sqref="C45:J45 C46:E46 H46:J46">
    <cfRule type="expression" dxfId="221" priority="45">
      <formula>$L$45=FALSE</formula>
    </cfRule>
  </conditionalFormatting>
  <conditionalFormatting sqref="C47:J48">
    <cfRule type="expression" dxfId="220" priority="46">
      <formula>$L$47=FALSE</formula>
    </cfRule>
  </conditionalFormatting>
  <conditionalFormatting sqref="C49:J49 C50:E50 H50:J50">
    <cfRule type="expression" dxfId="219" priority="47">
      <formula>$L$49=FALSE</formula>
    </cfRule>
  </conditionalFormatting>
  <conditionalFormatting sqref="C51:J51 C52:E52 H52:J52">
    <cfRule type="expression" dxfId="218" priority="48">
      <formula>$L$51=FALSE</formula>
    </cfRule>
  </conditionalFormatting>
  <conditionalFormatting sqref="C53:J54">
    <cfRule type="expression" dxfId="217" priority="49">
      <formula>$L$53=FALSE</formula>
    </cfRule>
  </conditionalFormatting>
  <conditionalFormatting sqref="C55:J56">
    <cfRule type="expression" dxfId="216" priority="50">
      <formula>$L$55=FALSE</formula>
    </cfRule>
  </conditionalFormatting>
  <conditionalFormatting sqref="C57:J57 C58">
    <cfRule type="expression" dxfId="215" priority="51">
      <formula>$L$57=FALSE</formula>
    </cfRule>
  </conditionalFormatting>
  <conditionalFormatting sqref="C59:J59">
    <cfRule type="expression" dxfId="214" priority="43">
      <formula>$L$57=FALSE</formula>
    </cfRule>
  </conditionalFormatting>
  <conditionalFormatting sqref="C60:J60">
    <cfRule type="expression" dxfId="213" priority="44">
      <formula>$L$59=FALSE</formula>
    </cfRule>
  </conditionalFormatting>
  <conditionalFormatting sqref="C64:J65">
    <cfRule type="expression" dxfId="212" priority="40">
      <formula>$L$64=FALSE</formula>
    </cfRule>
  </conditionalFormatting>
  <conditionalFormatting sqref="C66:J67">
    <cfRule type="expression" dxfId="211" priority="41">
      <formula>$L$66=FALSE</formula>
    </cfRule>
  </conditionalFormatting>
  <conditionalFormatting sqref="C71:J72">
    <cfRule type="expression" dxfId="210" priority="32">
      <formula>$L$71=FALSE</formula>
    </cfRule>
  </conditionalFormatting>
  <conditionalFormatting sqref="C73:J73 C74:E74 H74:J74">
    <cfRule type="expression" dxfId="209" priority="33">
      <formula>$L$73=FALSE</formula>
    </cfRule>
  </conditionalFormatting>
  <conditionalFormatting sqref="C75:J76">
    <cfRule type="expression" dxfId="208" priority="34">
      <formula>$L$75=FALSE</formula>
    </cfRule>
  </conditionalFormatting>
  <conditionalFormatting sqref="C77:J78">
    <cfRule type="expression" dxfId="207" priority="35">
      <formula>$L$77=FALSE</formula>
    </cfRule>
  </conditionalFormatting>
  <conditionalFormatting sqref="C79:J80">
    <cfRule type="expression" dxfId="206" priority="36">
      <formula>$L$79=FALSE</formula>
    </cfRule>
  </conditionalFormatting>
  <conditionalFormatting sqref="C81:J81 C82:E82 H82:J82">
    <cfRule type="expression" dxfId="205" priority="37">
      <formula>$L$81=FALSE</formula>
    </cfRule>
  </conditionalFormatting>
  <conditionalFormatting sqref="C86:J87">
    <cfRule type="expression" dxfId="204" priority="26">
      <formula>$L$86=FALSE</formula>
    </cfRule>
  </conditionalFormatting>
  <conditionalFormatting sqref="C88:J88 C89:E89 H89:J89">
    <cfRule type="expression" dxfId="203" priority="27">
      <formula>$L$88=FALSE</formula>
    </cfRule>
  </conditionalFormatting>
  <conditionalFormatting sqref="C90:J91">
    <cfRule type="expression" dxfId="202" priority="28">
      <formula>$L$90=FALSE</formula>
    </cfRule>
  </conditionalFormatting>
  <conditionalFormatting sqref="C92:J93">
    <cfRule type="expression" dxfId="201" priority="29">
      <formula>$L$92=FALSE</formula>
    </cfRule>
  </conditionalFormatting>
  <conditionalFormatting sqref="C94:J95">
    <cfRule type="expression" dxfId="200" priority="30">
      <formula>$L$94=FALSE</formula>
    </cfRule>
  </conditionalFormatting>
  <conditionalFormatting sqref="C96:J96 C97:E97 H97:J97">
    <cfRule type="expression" dxfId="199" priority="31">
      <formula>$L$96=FALSE</formula>
    </cfRule>
  </conditionalFormatting>
  <conditionalFormatting sqref="C101:J102">
    <cfRule type="expression" dxfId="198" priority="20">
      <formula>$L$101=FALSE</formula>
    </cfRule>
  </conditionalFormatting>
  <conditionalFormatting sqref="C103:J103 C104:E104 H104:J104">
    <cfRule type="expression" dxfId="197" priority="21">
      <formula>$L$103=FALSE</formula>
    </cfRule>
  </conditionalFormatting>
  <conditionalFormatting sqref="C105:J106">
    <cfRule type="expression" dxfId="196" priority="22">
      <formula>$L$105=FALSE</formula>
    </cfRule>
  </conditionalFormatting>
  <conditionalFormatting sqref="C107:J108">
    <cfRule type="expression" dxfId="195" priority="23">
      <formula>$L$107=FALSE</formula>
    </cfRule>
  </conditionalFormatting>
  <conditionalFormatting sqref="C109:J110">
    <cfRule type="expression" dxfId="194" priority="24">
      <formula>$L$109=FALSE</formula>
    </cfRule>
  </conditionalFormatting>
  <conditionalFormatting sqref="C111:J111 C112:E112 H112:J112">
    <cfRule type="expression" dxfId="193" priority="25">
      <formula>$L$111=FALSE</formula>
    </cfRule>
  </conditionalFormatting>
  <conditionalFormatting sqref="C116:J117">
    <cfRule type="expression" dxfId="192" priority="14">
      <formula>$L$116=FALSE</formula>
    </cfRule>
  </conditionalFormatting>
  <conditionalFormatting sqref="C118:J118 C119:E119 H119:J119">
    <cfRule type="expression" dxfId="191" priority="15">
      <formula>$L$118=FALSE</formula>
    </cfRule>
  </conditionalFormatting>
  <conditionalFormatting sqref="C120:J121">
    <cfRule type="expression" dxfId="190" priority="16">
      <formula>$L$120=FALSE</formula>
    </cfRule>
  </conditionalFormatting>
  <conditionalFormatting sqref="C122:J123">
    <cfRule type="expression" dxfId="189" priority="17">
      <formula>$L$122=FALSE</formula>
    </cfRule>
  </conditionalFormatting>
  <conditionalFormatting sqref="C124:J125">
    <cfRule type="expression" dxfId="188" priority="18">
      <formula>$L$124=FALSE</formula>
    </cfRule>
  </conditionalFormatting>
  <conditionalFormatting sqref="C126:J127">
    <cfRule type="expression" dxfId="187" priority="1">
      <formula>$L$126=FALSE</formula>
    </cfRule>
  </conditionalFormatting>
  <conditionalFormatting sqref="C128:J129">
    <cfRule type="expression" dxfId="186" priority="2">
      <formula>$L$128=FALSE</formula>
    </cfRule>
  </conditionalFormatting>
  <conditionalFormatting sqref="C130:J131">
    <cfRule type="expression" dxfId="185" priority="3">
      <formula>$L$130=FALSE</formula>
    </cfRule>
  </conditionalFormatting>
  <conditionalFormatting sqref="C132:J133">
    <cfRule type="expression" dxfId="184" priority="4">
      <formula>$L$132=FALSE</formula>
    </cfRule>
  </conditionalFormatting>
  <conditionalFormatting sqref="C134:J135">
    <cfRule type="expression" dxfId="183" priority="5">
      <formula>$L$134=FALSE</formula>
    </cfRule>
  </conditionalFormatting>
  <conditionalFormatting sqref="C136:J137">
    <cfRule type="expression" dxfId="182" priority="6">
      <formula>$L$136=FALSE</formula>
    </cfRule>
  </conditionalFormatting>
  <conditionalFormatting sqref="C138:J145">
    <cfRule type="expression" dxfId="181" priority="7">
      <formula>$L$138=FALSE</formula>
    </cfRule>
  </conditionalFormatting>
  <conditionalFormatting sqref="C146:J146 C147:E147 H147:J147">
    <cfRule type="expression" dxfId="180" priority="19">
      <formula>$L$146=FALSE</formula>
    </cfRule>
  </conditionalFormatting>
  <conditionalFormatting sqref="C151:J152">
    <cfRule type="expression" dxfId="179" priority="8">
      <formula>$L$151=FALSE</formula>
    </cfRule>
  </conditionalFormatting>
  <conditionalFormatting sqref="C153:J153 C154:E154 H154:J154">
    <cfRule type="expression" dxfId="178" priority="9">
      <formula>$L$153=FALSE</formula>
    </cfRule>
  </conditionalFormatting>
  <conditionalFormatting sqref="C155:J155 C156:E156 H156:J156">
    <cfRule type="expression" dxfId="177" priority="10">
      <formula>$L$155=FALSE</formula>
    </cfRule>
  </conditionalFormatting>
  <conditionalFormatting sqref="D13:J13">
    <cfRule type="expression" dxfId="176" priority="150">
      <formula>$L$13</formula>
    </cfRule>
  </conditionalFormatting>
  <conditionalFormatting sqref="D14:J14">
    <cfRule type="expression" dxfId="175" priority="149">
      <formula>$L$14</formula>
    </cfRule>
  </conditionalFormatting>
  <conditionalFormatting sqref="D58:J58">
    <cfRule type="expression" dxfId="174" priority="42">
      <formula>$L$55=FALSE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26" max="10" man="1"/>
    <brk id="42" max="10" man="1"/>
    <brk id="6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69" r:id="rId4" name="Check Box 45">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77870" r:id="rId5" name="Check Box 4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77888" r:id="rId6" name="Check Box 64">
              <controlPr defaultSize="0" autoFill="0" autoLine="0" autoPict="0" altText="">
                <anchor moveWithCells="1">
                  <from>
                    <xdr:col>1</xdr:col>
                    <xdr:colOff>0</xdr:colOff>
                    <xdr:row>16</xdr:row>
                    <xdr:rowOff>76200</xdr:rowOff>
                  </from>
                  <to>
                    <xdr:col>2</xdr:col>
                    <xdr:colOff>0</xdr:colOff>
                    <xdr:row>16</xdr:row>
                    <xdr:rowOff>314325</xdr:rowOff>
                  </to>
                </anchor>
              </controlPr>
            </control>
          </mc:Choice>
        </mc:AlternateContent>
        <mc:AlternateContent xmlns:mc="http://schemas.openxmlformats.org/markup-compatibility/2006">
          <mc:Choice Requires="x14">
            <control shapeId="77889" r:id="rId7" name="Check Box 65">
              <controlPr defaultSize="0" autoFill="0" autoLine="0" autoPict="0" altText="">
                <anchor moveWithCells="1">
                  <from>
                    <xdr:col>1</xdr:col>
                    <xdr:colOff>0</xdr:colOff>
                    <xdr:row>18</xdr:row>
                    <xdr:rowOff>66675</xdr:rowOff>
                  </from>
                  <to>
                    <xdr:col>2</xdr:col>
                    <xdr:colOff>0</xdr:colOff>
                    <xdr:row>18</xdr:row>
                    <xdr:rowOff>304800</xdr:rowOff>
                  </to>
                </anchor>
              </controlPr>
            </control>
          </mc:Choice>
        </mc:AlternateContent>
        <mc:AlternateContent xmlns:mc="http://schemas.openxmlformats.org/markup-compatibility/2006">
          <mc:Choice Requires="x14">
            <control shapeId="77891" r:id="rId8" name="Check Box 67">
              <controlPr defaultSize="0" autoFill="0" autoLine="0" autoPict="0" altText="">
                <anchor moveWithCells="1">
                  <from>
                    <xdr:col>1</xdr:col>
                    <xdr:colOff>0</xdr:colOff>
                    <xdr:row>20</xdr:row>
                    <xdr:rowOff>0</xdr:rowOff>
                  </from>
                  <to>
                    <xdr:col>2</xdr:col>
                    <xdr:colOff>0</xdr:colOff>
                    <xdr:row>21</xdr:row>
                    <xdr:rowOff>9525</xdr:rowOff>
                  </to>
                </anchor>
              </controlPr>
            </control>
          </mc:Choice>
        </mc:AlternateContent>
        <mc:AlternateContent xmlns:mc="http://schemas.openxmlformats.org/markup-compatibility/2006">
          <mc:Choice Requires="x14">
            <control shapeId="77892" r:id="rId9" name="Check Box 68">
              <controlPr defaultSize="0" autoFill="0" autoLine="0" autoPict="0" altText="">
                <anchor moveWithCells="1">
                  <from>
                    <xdr:col>1</xdr:col>
                    <xdr:colOff>0</xdr:colOff>
                    <xdr:row>20</xdr:row>
                    <xdr:rowOff>0</xdr:rowOff>
                  </from>
                  <to>
                    <xdr:col>2</xdr:col>
                    <xdr:colOff>0</xdr:colOff>
                    <xdr:row>21</xdr:row>
                    <xdr:rowOff>9525</xdr:rowOff>
                  </to>
                </anchor>
              </controlPr>
            </control>
          </mc:Choice>
        </mc:AlternateContent>
        <mc:AlternateContent xmlns:mc="http://schemas.openxmlformats.org/markup-compatibility/2006">
          <mc:Choice Requires="x14">
            <control shapeId="77893" r:id="rId10" name="Check Box 69">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894" r:id="rId11" name="Check Box 70">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904" r:id="rId12" name="Check Box 80">
              <controlPr defaultSize="0" autoFill="0" autoLine="0" autoPict="0" altText="">
                <anchor moveWithCells="1">
                  <from>
                    <xdr:col>1</xdr:col>
                    <xdr:colOff>0</xdr:colOff>
                    <xdr:row>27</xdr:row>
                    <xdr:rowOff>0</xdr:rowOff>
                  </from>
                  <to>
                    <xdr:col>2</xdr:col>
                    <xdr:colOff>0</xdr:colOff>
                    <xdr:row>28</xdr:row>
                    <xdr:rowOff>9525</xdr:rowOff>
                  </to>
                </anchor>
              </controlPr>
            </control>
          </mc:Choice>
        </mc:AlternateContent>
        <mc:AlternateContent xmlns:mc="http://schemas.openxmlformats.org/markup-compatibility/2006">
          <mc:Choice Requires="x14">
            <control shapeId="77905" r:id="rId13" name="Check Box 81">
              <controlPr defaultSize="0" autoFill="0" autoLine="0" autoPict="0" altText="">
                <anchor moveWithCells="1">
                  <from>
                    <xdr:col>1</xdr:col>
                    <xdr:colOff>0</xdr:colOff>
                    <xdr:row>28</xdr:row>
                    <xdr:rowOff>180975</xdr:rowOff>
                  </from>
                  <to>
                    <xdr:col>2</xdr:col>
                    <xdr:colOff>0</xdr:colOff>
                    <xdr:row>30</xdr:row>
                    <xdr:rowOff>0</xdr:rowOff>
                  </to>
                </anchor>
              </controlPr>
            </control>
          </mc:Choice>
        </mc:AlternateContent>
        <mc:AlternateContent xmlns:mc="http://schemas.openxmlformats.org/markup-compatibility/2006">
          <mc:Choice Requires="x14">
            <control shapeId="77906" r:id="rId14" name="Check Box 82">
              <controlPr defaultSize="0" autoFill="0" autoLine="0" autoPict="0" altText="">
                <anchor moveWithCells="1">
                  <from>
                    <xdr:col>1</xdr:col>
                    <xdr:colOff>0</xdr:colOff>
                    <xdr:row>31</xdr:row>
                    <xdr:rowOff>76200</xdr:rowOff>
                  </from>
                  <to>
                    <xdr:col>2</xdr:col>
                    <xdr:colOff>0</xdr:colOff>
                    <xdr:row>31</xdr:row>
                    <xdr:rowOff>314325</xdr:rowOff>
                  </to>
                </anchor>
              </controlPr>
            </control>
          </mc:Choice>
        </mc:AlternateContent>
        <mc:AlternateContent xmlns:mc="http://schemas.openxmlformats.org/markup-compatibility/2006">
          <mc:Choice Requires="x14">
            <control shapeId="77907" r:id="rId15" name="Check Box 83">
              <controlPr defaultSize="0" autoFill="0" autoLine="0" autoPict="0" altText="">
                <anchor moveWithCells="1">
                  <from>
                    <xdr:col>1</xdr:col>
                    <xdr:colOff>0</xdr:colOff>
                    <xdr:row>33</xdr:row>
                    <xdr:rowOff>76200</xdr:rowOff>
                  </from>
                  <to>
                    <xdr:col>2</xdr:col>
                    <xdr:colOff>0</xdr:colOff>
                    <xdr:row>33</xdr:row>
                    <xdr:rowOff>314325</xdr:rowOff>
                  </to>
                </anchor>
              </controlPr>
            </control>
          </mc:Choice>
        </mc:AlternateContent>
        <mc:AlternateContent xmlns:mc="http://schemas.openxmlformats.org/markup-compatibility/2006">
          <mc:Choice Requires="x14">
            <control shapeId="77908" r:id="rId16" name="Check Box 84">
              <controlPr defaultSize="0" autoFill="0" autoLine="0" autoPict="0" altText="">
                <anchor moveWithCells="1">
                  <from>
                    <xdr:col>1</xdr:col>
                    <xdr:colOff>0</xdr:colOff>
                    <xdr:row>35</xdr:row>
                    <xdr:rowOff>76200</xdr:rowOff>
                  </from>
                  <to>
                    <xdr:col>2</xdr:col>
                    <xdr:colOff>0</xdr:colOff>
                    <xdr:row>35</xdr:row>
                    <xdr:rowOff>314325</xdr:rowOff>
                  </to>
                </anchor>
              </controlPr>
            </control>
          </mc:Choice>
        </mc:AlternateContent>
        <mc:AlternateContent xmlns:mc="http://schemas.openxmlformats.org/markup-compatibility/2006">
          <mc:Choice Requires="x14">
            <control shapeId="77909" r:id="rId17" name="Check Box 85">
              <controlPr defaultSize="0" autoFill="0" autoLine="0" autoPict="0" altText="">
                <anchor moveWithCells="1">
                  <from>
                    <xdr:col>1</xdr:col>
                    <xdr:colOff>0</xdr:colOff>
                    <xdr:row>37</xdr:row>
                    <xdr:rowOff>76200</xdr:rowOff>
                  </from>
                  <to>
                    <xdr:col>2</xdr:col>
                    <xdr:colOff>0</xdr:colOff>
                    <xdr:row>37</xdr:row>
                    <xdr:rowOff>314325</xdr:rowOff>
                  </to>
                </anchor>
              </controlPr>
            </control>
          </mc:Choice>
        </mc:AlternateContent>
        <mc:AlternateContent xmlns:mc="http://schemas.openxmlformats.org/markup-compatibility/2006">
          <mc:Choice Requires="x14">
            <control shapeId="77910" r:id="rId18" name="Check Box 86">
              <controlPr defaultSize="0" autoFill="0" autoLine="0" autoPict="0" altText="">
                <anchor moveWithCells="1">
                  <from>
                    <xdr:col>1</xdr:col>
                    <xdr:colOff>0</xdr:colOff>
                    <xdr:row>39</xdr:row>
                    <xdr:rowOff>76200</xdr:rowOff>
                  </from>
                  <to>
                    <xdr:col>2</xdr:col>
                    <xdr:colOff>0</xdr:colOff>
                    <xdr:row>39</xdr:row>
                    <xdr:rowOff>314325</xdr:rowOff>
                  </to>
                </anchor>
              </controlPr>
            </control>
          </mc:Choice>
        </mc:AlternateContent>
        <mc:AlternateContent xmlns:mc="http://schemas.openxmlformats.org/markup-compatibility/2006">
          <mc:Choice Requires="x14">
            <control shapeId="77911" r:id="rId19" name="Check Box 87">
              <controlPr defaultSize="0" autoFill="0" autoLine="0" autoPict="0" altText="">
                <anchor moveWithCells="1">
                  <from>
                    <xdr:col>1</xdr:col>
                    <xdr:colOff>0</xdr:colOff>
                    <xdr:row>44</xdr:row>
                    <xdr:rowOff>266700</xdr:rowOff>
                  </from>
                  <to>
                    <xdr:col>2</xdr:col>
                    <xdr:colOff>0</xdr:colOff>
                    <xdr:row>44</xdr:row>
                    <xdr:rowOff>504825</xdr:rowOff>
                  </to>
                </anchor>
              </controlPr>
            </control>
          </mc:Choice>
        </mc:AlternateContent>
        <mc:AlternateContent xmlns:mc="http://schemas.openxmlformats.org/markup-compatibility/2006">
          <mc:Choice Requires="x14">
            <control shapeId="77912" r:id="rId20" name="Check Box 88">
              <controlPr defaultSize="0" autoFill="0" autoLine="0" autoPict="0" altText="">
                <anchor moveWithCells="1">
                  <from>
                    <xdr:col>1</xdr:col>
                    <xdr:colOff>9525</xdr:colOff>
                    <xdr:row>45</xdr:row>
                    <xdr:rowOff>1152525</xdr:rowOff>
                  </from>
                  <to>
                    <xdr:col>2</xdr:col>
                    <xdr:colOff>9525</xdr:colOff>
                    <xdr:row>47</xdr:row>
                    <xdr:rowOff>0</xdr:rowOff>
                  </to>
                </anchor>
              </controlPr>
            </control>
          </mc:Choice>
        </mc:AlternateContent>
        <mc:AlternateContent xmlns:mc="http://schemas.openxmlformats.org/markup-compatibility/2006">
          <mc:Choice Requires="x14">
            <control shapeId="77913" r:id="rId21" name="Check Box 89">
              <controlPr defaultSize="0" autoFill="0" autoLine="0" autoPict="0" altText="">
                <anchor moveWithCells="1">
                  <from>
                    <xdr:col>1</xdr:col>
                    <xdr:colOff>0</xdr:colOff>
                    <xdr:row>47</xdr:row>
                    <xdr:rowOff>171450</xdr:rowOff>
                  </from>
                  <to>
                    <xdr:col>2</xdr:col>
                    <xdr:colOff>0</xdr:colOff>
                    <xdr:row>48</xdr:row>
                    <xdr:rowOff>219075</xdr:rowOff>
                  </to>
                </anchor>
              </controlPr>
            </control>
          </mc:Choice>
        </mc:AlternateContent>
        <mc:AlternateContent xmlns:mc="http://schemas.openxmlformats.org/markup-compatibility/2006">
          <mc:Choice Requires="x14">
            <control shapeId="77914" r:id="rId22" name="Check Box 90">
              <controlPr defaultSize="0" autoFill="0" autoLine="0" autoPict="0" altText="">
                <anchor moveWithCells="1">
                  <from>
                    <xdr:col>1</xdr:col>
                    <xdr:colOff>0</xdr:colOff>
                    <xdr:row>50</xdr:row>
                    <xdr:rowOff>76200</xdr:rowOff>
                  </from>
                  <to>
                    <xdr:col>2</xdr:col>
                    <xdr:colOff>0</xdr:colOff>
                    <xdr:row>50</xdr:row>
                    <xdr:rowOff>314325</xdr:rowOff>
                  </to>
                </anchor>
              </controlPr>
            </control>
          </mc:Choice>
        </mc:AlternateContent>
        <mc:AlternateContent xmlns:mc="http://schemas.openxmlformats.org/markup-compatibility/2006">
          <mc:Choice Requires="x14">
            <control shapeId="77915" r:id="rId23" name="Check Box 91">
              <controlPr defaultSize="0" autoFill="0" autoLine="0" autoPict="0" altText="">
                <anchor moveWithCells="1">
                  <from>
                    <xdr:col>1</xdr:col>
                    <xdr:colOff>0</xdr:colOff>
                    <xdr:row>52</xdr:row>
                    <xdr:rowOff>76200</xdr:rowOff>
                  </from>
                  <to>
                    <xdr:col>2</xdr:col>
                    <xdr:colOff>0</xdr:colOff>
                    <xdr:row>52</xdr:row>
                    <xdr:rowOff>314325</xdr:rowOff>
                  </to>
                </anchor>
              </controlPr>
            </control>
          </mc:Choice>
        </mc:AlternateContent>
        <mc:AlternateContent xmlns:mc="http://schemas.openxmlformats.org/markup-compatibility/2006">
          <mc:Choice Requires="x14">
            <control shapeId="77916" r:id="rId24" name="Check Box 92">
              <controlPr defaultSize="0" autoFill="0" autoLine="0" autoPict="0" altText="">
                <anchor moveWithCells="1">
                  <from>
                    <xdr:col>1</xdr:col>
                    <xdr:colOff>0</xdr:colOff>
                    <xdr:row>54</xdr:row>
                    <xdr:rowOff>76200</xdr:rowOff>
                  </from>
                  <to>
                    <xdr:col>2</xdr:col>
                    <xdr:colOff>0</xdr:colOff>
                    <xdr:row>54</xdr:row>
                    <xdr:rowOff>314325</xdr:rowOff>
                  </to>
                </anchor>
              </controlPr>
            </control>
          </mc:Choice>
        </mc:AlternateContent>
        <mc:AlternateContent xmlns:mc="http://schemas.openxmlformats.org/markup-compatibility/2006">
          <mc:Choice Requires="x14">
            <control shapeId="77917" r:id="rId25" name="Check Box 93">
              <controlPr defaultSize="0" autoFill="0" autoLine="0" autoPict="0" altText="">
                <anchor moveWithCells="1">
                  <from>
                    <xdr:col>1</xdr:col>
                    <xdr:colOff>0</xdr:colOff>
                    <xdr:row>56</xdr:row>
                    <xdr:rowOff>76200</xdr:rowOff>
                  </from>
                  <to>
                    <xdr:col>2</xdr:col>
                    <xdr:colOff>0</xdr:colOff>
                    <xdr:row>56</xdr:row>
                    <xdr:rowOff>314325</xdr:rowOff>
                  </to>
                </anchor>
              </controlPr>
            </control>
          </mc:Choice>
        </mc:AlternateContent>
        <mc:AlternateContent xmlns:mc="http://schemas.openxmlformats.org/markup-compatibility/2006">
          <mc:Choice Requires="x14">
            <control shapeId="77919" r:id="rId26" name="Check Box 95">
              <controlPr defaultSize="0" autoFill="0" autoLine="0" autoPict="0" altText="">
                <anchor moveWithCells="1">
                  <from>
                    <xdr:col>1</xdr:col>
                    <xdr:colOff>0</xdr:colOff>
                    <xdr:row>57</xdr:row>
                    <xdr:rowOff>371475</xdr:rowOff>
                  </from>
                  <to>
                    <xdr:col>2</xdr:col>
                    <xdr:colOff>0</xdr:colOff>
                    <xdr:row>59</xdr:row>
                    <xdr:rowOff>0</xdr:rowOff>
                  </to>
                </anchor>
              </controlPr>
            </control>
          </mc:Choice>
        </mc:AlternateContent>
        <mc:AlternateContent xmlns:mc="http://schemas.openxmlformats.org/markup-compatibility/2006">
          <mc:Choice Requires="x14">
            <control shapeId="77920" r:id="rId27" name="Check Box 96">
              <controlPr defaultSize="0" autoFill="0" autoLine="0" autoPict="0" altText="">
                <anchor moveWithCells="1">
                  <from>
                    <xdr:col>1</xdr:col>
                    <xdr:colOff>0</xdr:colOff>
                    <xdr:row>63</xdr:row>
                    <xdr:rowOff>257175</xdr:rowOff>
                  </from>
                  <to>
                    <xdr:col>2</xdr:col>
                    <xdr:colOff>0</xdr:colOff>
                    <xdr:row>63</xdr:row>
                    <xdr:rowOff>495300</xdr:rowOff>
                  </to>
                </anchor>
              </controlPr>
            </control>
          </mc:Choice>
        </mc:AlternateContent>
        <mc:AlternateContent xmlns:mc="http://schemas.openxmlformats.org/markup-compatibility/2006">
          <mc:Choice Requires="x14">
            <control shapeId="77921" r:id="rId28" name="Check Box 97">
              <controlPr defaultSize="0" autoFill="0" autoLine="0" autoPict="0" altText="">
                <anchor moveWithCells="1">
                  <from>
                    <xdr:col>1</xdr:col>
                    <xdr:colOff>0</xdr:colOff>
                    <xdr:row>65</xdr:row>
                    <xdr:rowOff>76200</xdr:rowOff>
                  </from>
                  <to>
                    <xdr:col>2</xdr:col>
                    <xdr:colOff>0</xdr:colOff>
                    <xdr:row>65</xdr:row>
                    <xdr:rowOff>314325</xdr:rowOff>
                  </to>
                </anchor>
              </controlPr>
            </control>
          </mc:Choice>
        </mc:AlternateContent>
        <mc:AlternateContent xmlns:mc="http://schemas.openxmlformats.org/markup-compatibility/2006">
          <mc:Choice Requires="x14">
            <control shapeId="77923" r:id="rId29" name="Check Box 99">
              <controlPr defaultSize="0" autoFill="0" autoLine="0" autoPict="0" altText="">
                <anchor moveWithCells="1">
                  <from>
                    <xdr:col>1</xdr:col>
                    <xdr:colOff>0</xdr:colOff>
                    <xdr:row>70</xdr:row>
                    <xdr:rowOff>171450</xdr:rowOff>
                  </from>
                  <to>
                    <xdr:col>2</xdr:col>
                    <xdr:colOff>0</xdr:colOff>
                    <xdr:row>70</xdr:row>
                    <xdr:rowOff>409575</xdr:rowOff>
                  </to>
                </anchor>
              </controlPr>
            </control>
          </mc:Choice>
        </mc:AlternateContent>
        <mc:AlternateContent xmlns:mc="http://schemas.openxmlformats.org/markup-compatibility/2006">
          <mc:Choice Requires="x14">
            <control shapeId="77924" r:id="rId30" name="Check Box 100">
              <controlPr defaultSize="0" autoFill="0" autoLine="0" autoPict="0" altText="">
                <anchor moveWithCells="1">
                  <from>
                    <xdr:col>1</xdr:col>
                    <xdr:colOff>0</xdr:colOff>
                    <xdr:row>72</xdr:row>
                    <xdr:rowOff>57150</xdr:rowOff>
                  </from>
                  <to>
                    <xdr:col>2</xdr:col>
                    <xdr:colOff>0</xdr:colOff>
                    <xdr:row>72</xdr:row>
                    <xdr:rowOff>295275</xdr:rowOff>
                  </to>
                </anchor>
              </controlPr>
            </control>
          </mc:Choice>
        </mc:AlternateContent>
        <mc:AlternateContent xmlns:mc="http://schemas.openxmlformats.org/markup-compatibility/2006">
          <mc:Choice Requires="x14">
            <control shapeId="77925" r:id="rId31" name="Check Box 101">
              <controlPr defaultSize="0" autoFill="0" autoLine="0" autoPict="0" altText="">
                <anchor moveWithCells="1">
                  <from>
                    <xdr:col>1</xdr:col>
                    <xdr:colOff>0</xdr:colOff>
                    <xdr:row>73</xdr:row>
                    <xdr:rowOff>1571625</xdr:rowOff>
                  </from>
                  <to>
                    <xdr:col>2</xdr:col>
                    <xdr:colOff>0</xdr:colOff>
                    <xdr:row>75</xdr:row>
                    <xdr:rowOff>0</xdr:rowOff>
                  </to>
                </anchor>
              </controlPr>
            </control>
          </mc:Choice>
        </mc:AlternateContent>
        <mc:AlternateContent xmlns:mc="http://schemas.openxmlformats.org/markup-compatibility/2006">
          <mc:Choice Requires="x14">
            <control shapeId="77926" r:id="rId32" name="Check Box 102">
              <controlPr defaultSize="0" autoFill="0" autoLine="0" autoPict="0" altText="">
                <anchor moveWithCells="1">
                  <from>
                    <xdr:col>1</xdr:col>
                    <xdr:colOff>0</xdr:colOff>
                    <xdr:row>75</xdr:row>
                    <xdr:rowOff>180975</xdr:rowOff>
                  </from>
                  <to>
                    <xdr:col>2</xdr:col>
                    <xdr:colOff>0</xdr:colOff>
                    <xdr:row>77</xdr:row>
                    <xdr:rowOff>0</xdr:rowOff>
                  </to>
                </anchor>
              </controlPr>
            </control>
          </mc:Choice>
        </mc:AlternateContent>
        <mc:AlternateContent xmlns:mc="http://schemas.openxmlformats.org/markup-compatibility/2006">
          <mc:Choice Requires="x14">
            <control shapeId="77927" r:id="rId33" name="Check Box 103">
              <controlPr defaultSize="0" autoFill="0" autoLine="0" autoPict="0" altText="">
                <anchor moveWithCells="1">
                  <from>
                    <xdr:col>1</xdr:col>
                    <xdr:colOff>0</xdr:colOff>
                    <xdr:row>78</xdr:row>
                    <xdr:rowOff>266700</xdr:rowOff>
                  </from>
                  <to>
                    <xdr:col>2</xdr:col>
                    <xdr:colOff>0</xdr:colOff>
                    <xdr:row>78</xdr:row>
                    <xdr:rowOff>504825</xdr:rowOff>
                  </to>
                </anchor>
              </controlPr>
            </control>
          </mc:Choice>
        </mc:AlternateContent>
        <mc:AlternateContent xmlns:mc="http://schemas.openxmlformats.org/markup-compatibility/2006">
          <mc:Choice Requires="x14">
            <control shapeId="77928" r:id="rId34" name="Check Box 104">
              <controlPr defaultSize="0" autoFill="0" autoLine="0" autoPict="0" altText="">
                <anchor moveWithCells="1">
                  <from>
                    <xdr:col>1</xdr:col>
                    <xdr:colOff>0</xdr:colOff>
                    <xdr:row>80</xdr:row>
                    <xdr:rowOff>161925</xdr:rowOff>
                  </from>
                  <to>
                    <xdr:col>2</xdr:col>
                    <xdr:colOff>0</xdr:colOff>
                    <xdr:row>80</xdr:row>
                    <xdr:rowOff>400050</xdr:rowOff>
                  </to>
                </anchor>
              </controlPr>
            </control>
          </mc:Choice>
        </mc:AlternateContent>
        <mc:AlternateContent xmlns:mc="http://schemas.openxmlformats.org/markup-compatibility/2006">
          <mc:Choice Requires="x14">
            <control shapeId="77930" r:id="rId35" name="Check Box 106">
              <controlPr defaultSize="0" autoFill="0" autoLine="0" autoPict="0" altText="">
                <anchor moveWithCells="1">
                  <from>
                    <xdr:col>1</xdr:col>
                    <xdr:colOff>0</xdr:colOff>
                    <xdr:row>85</xdr:row>
                    <xdr:rowOff>76200</xdr:rowOff>
                  </from>
                  <to>
                    <xdr:col>2</xdr:col>
                    <xdr:colOff>0</xdr:colOff>
                    <xdr:row>85</xdr:row>
                    <xdr:rowOff>314325</xdr:rowOff>
                  </to>
                </anchor>
              </controlPr>
            </control>
          </mc:Choice>
        </mc:AlternateContent>
        <mc:AlternateContent xmlns:mc="http://schemas.openxmlformats.org/markup-compatibility/2006">
          <mc:Choice Requires="x14">
            <control shapeId="77931" r:id="rId36" name="Check Box 107">
              <controlPr defaultSize="0" autoFill="0" autoLine="0" autoPict="0" altText="">
                <anchor moveWithCells="1">
                  <from>
                    <xdr:col>1</xdr:col>
                    <xdr:colOff>0</xdr:colOff>
                    <xdr:row>87</xdr:row>
                    <xdr:rowOff>161925</xdr:rowOff>
                  </from>
                  <to>
                    <xdr:col>2</xdr:col>
                    <xdr:colOff>0</xdr:colOff>
                    <xdr:row>87</xdr:row>
                    <xdr:rowOff>400050</xdr:rowOff>
                  </to>
                </anchor>
              </controlPr>
            </control>
          </mc:Choice>
        </mc:AlternateContent>
        <mc:AlternateContent xmlns:mc="http://schemas.openxmlformats.org/markup-compatibility/2006">
          <mc:Choice Requires="x14">
            <control shapeId="77932" r:id="rId37" name="Check Box 108">
              <controlPr defaultSize="0" autoFill="0" autoLine="0" autoPict="0" altText="">
                <anchor moveWithCells="1">
                  <from>
                    <xdr:col>1</xdr:col>
                    <xdr:colOff>0</xdr:colOff>
                    <xdr:row>89</xdr:row>
                    <xdr:rowOff>85725</xdr:rowOff>
                  </from>
                  <to>
                    <xdr:col>2</xdr:col>
                    <xdr:colOff>0</xdr:colOff>
                    <xdr:row>89</xdr:row>
                    <xdr:rowOff>323850</xdr:rowOff>
                  </to>
                </anchor>
              </controlPr>
            </control>
          </mc:Choice>
        </mc:AlternateContent>
        <mc:AlternateContent xmlns:mc="http://schemas.openxmlformats.org/markup-compatibility/2006">
          <mc:Choice Requires="x14">
            <control shapeId="77933" r:id="rId38" name="Check Box 109">
              <controlPr defaultSize="0" autoFill="0" autoLine="0" autoPict="0" altText="">
                <anchor moveWithCells="1">
                  <from>
                    <xdr:col>1</xdr:col>
                    <xdr:colOff>0</xdr:colOff>
                    <xdr:row>91</xdr:row>
                    <xdr:rowOff>66675</xdr:rowOff>
                  </from>
                  <to>
                    <xdr:col>2</xdr:col>
                    <xdr:colOff>0</xdr:colOff>
                    <xdr:row>91</xdr:row>
                    <xdr:rowOff>304800</xdr:rowOff>
                  </to>
                </anchor>
              </controlPr>
            </control>
          </mc:Choice>
        </mc:AlternateContent>
        <mc:AlternateContent xmlns:mc="http://schemas.openxmlformats.org/markup-compatibility/2006">
          <mc:Choice Requires="x14">
            <control shapeId="77934" r:id="rId39" name="Check Box 110">
              <controlPr defaultSize="0" autoFill="0" autoLine="0" autoPict="0" altText="">
                <anchor moveWithCells="1">
                  <from>
                    <xdr:col>1</xdr:col>
                    <xdr:colOff>0</xdr:colOff>
                    <xdr:row>93</xdr:row>
                    <xdr:rowOff>266700</xdr:rowOff>
                  </from>
                  <to>
                    <xdr:col>2</xdr:col>
                    <xdr:colOff>0</xdr:colOff>
                    <xdr:row>93</xdr:row>
                    <xdr:rowOff>504825</xdr:rowOff>
                  </to>
                </anchor>
              </controlPr>
            </control>
          </mc:Choice>
        </mc:AlternateContent>
        <mc:AlternateContent xmlns:mc="http://schemas.openxmlformats.org/markup-compatibility/2006">
          <mc:Choice Requires="x14">
            <control shapeId="77935" r:id="rId40" name="Check Box 111">
              <controlPr defaultSize="0" autoFill="0" autoLine="0" autoPict="0" altText="">
                <anchor moveWithCells="1">
                  <from>
                    <xdr:col>1</xdr:col>
                    <xdr:colOff>0</xdr:colOff>
                    <xdr:row>95</xdr:row>
                    <xdr:rowOff>161925</xdr:rowOff>
                  </from>
                  <to>
                    <xdr:col>2</xdr:col>
                    <xdr:colOff>0</xdr:colOff>
                    <xdr:row>95</xdr:row>
                    <xdr:rowOff>400050</xdr:rowOff>
                  </to>
                </anchor>
              </controlPr>
            </control>
          </mc:Choice>
        </mc:AlternateContent>
        <mc:AlternateContent xmlns:mc="http://schemas.openxmlformats.org/markup-compatibility/2006">
          <mc:Choice Requires="x14">
            <control shapeId="77936" r:id="rId41" name="Check Box 112">
              <controlPr defaultSize="0" autoFill="0" autoLine="0" autoPict="0" altText="">
                <anchor moveWithCells="1">
                  <from>
                    <xdr:col>1</xdr:col>
                    <xdr:colOff>0</xdr:colOff>
                    <xdr:row>99</xdr:row>
                    <xdr:rowOff>276225</xdr:rowOff>
                  </from>
                  <to>
                    <xdr:col>2</xdr:col>
                    <xdr:colOff>0</xdr:colOff>
                    <xdr:row>101</xdr:row>
                    <xdr:rowOff>0</xdr:rowOff>
                  </to>
                </anchor>
              </controlPr>
            </control>
          </mc:Choice>
        </mc:AlternateContent>
        <mc:AlternateContent xmlns:mc="http://schemas.openxmlformats.org/markup-compatibility/2006">
          <mc:Choice Requires="x14">
            <control shapeId="77937" r:id="rId42" name="Check Box 113">
              <controlPr defaultSize="0" autoFill="0" autoLine="0" autoPict="0" altText="">
                <anchor moveWithCells="1">
                  <from>
                    <xdr:col>1</xdr:col>
                    <xdr:colOff>0</xdr:colOff>
                    <xdr:row>101</xdr:row>
                    <xdr:rowOff>190500</xdr:rowOff>
                  </from>
                  <to>
                    <xdr:col>2</xdr:col>
                    <xdr:colOff>0</xdr:colOff>
                    <xdr:row>103</xdr:row>
                    <xdr:rowOff>0</xdr:rowOff>
                  </to>
                </anchor>
              </controlPr>
            </control>
          </mc:Choice>
        </mc:AlternateContent>
        <mc:AlternateContent xmlns:mc="http://schemas.openxmlformats.org/markup-compatibility/2006">
          <mc:Choice Requires="x14">
            <control shapeId="77938" r:id="rId43" name="Check Box 114">
              <controlPr defaultSize="0" autoFill="0" autoLine="0" autoPict="0" altText="">
                <anchor moveWithCells="1">
                  <from>
                    <xdr:col>1</xdr:col>
                    <xdr:colOff>0</xdr:colOff>
                    <xdr:row>103</xdr:row>
                    <xdr:rowOff>1114425</xdr:rowOff>
                  </from>
                  <to>
                    <xdr:col>2</xdr:col>
                    <xdr:colOff>0</xdr:colOff>
                    <xdr:row>105</xdr:row>
                    <xdr:rowOff>0</xdr:rowOff>
                  </to>
                </anchor>
              </controlPr>
            </control>
          </mc:Choice>
        </mc:AlternateContent>
        <mc:AlternateContent xmlns:mc="http://schemas.openxmlformats.org/markup-compatibility/2006">
          <mc:Choice Requires="x14">
            <control shapeId="77939" r:id="rId44" name="Check Box 115">
              <controlPr defaultSize="0" autoFill="0" autoLine="0" autoPict="0" altText="">
                <anchor moveWithCells="1">
                  <from>
                    <xdr:col>1</xdr:col>
                    <xdr:colOff>0</xdr:colOff>
                    <xdr:row>106</xdr:row>
                    <xdr:rowOff>76200</xdr:rowOff>
                  </from>
                  <to>
                    <xdr:col>2</xdr:col>
                    <xdr:colOff>0</xdr:colOff>
                    <xdr:row>106</xdr:row>
                    <xdr:rowOff>314325</xdr:rowOff>
                  </to>
                </anchor>
              </controlPr>
            </control>
          </mc:Choice>
        </mc:AlternateContent>
        <mc:AlternateContent xmlns:mc="http://schemas.openxmlformats.org/markup-compatibility/2006">
          <mc:Choice Requires="x14">
            <control shapeId="77940" r:id="rId45" name="Check Box 116">
              <controlPr defaultSize="0" autoFill="0" autoLine="0" autoPict="0" altText="">
                <anchor moveWithCells="1">
                  <from>
                    <xdr:col>1</xdr:col>
                    <xdr:colOff>0</xdr:colOff>
                    <xdr:row>108</xdr:row>
                    <xdr:rowOff>85725</xdr:rowOff>
                  </from>
                  <to>
                    <xdr:col>2</xdr:col>
                    <xdr:colOff>0</xdr:colOff>
                    <xdr:row>108</xdr:row>
                    <xdr:rowOff>323850</xdr:rowOff>
                  </to>
                </anchor>
              </controlPr>
            </control>
          </mc:Choice>
        </mc:AlternateContent>
        <mc:AlternateContent xmlns:mc="http://schemas.openxmlformats.org/markup-compatibility/2006">
          <mc:Choice Requires="x14">
            <control shapeId="77941" r:id="rId46" name="Check Box 117">
              <controlPr defaultSize="0" autoFill="0" autoLine="0" autoPict="0" altText="">
                <anchor moveWithCells="1">
                  <from>
                    <xdr:col>1</xdr:col>
                    <xdr:colOff>0</xdr:colOff>
                    <xdr:row>109</xdr:row>
                    <xdr:rowOff>180975</xdr:rowOff>
                  </from>
                  <to>
                    <xdr:col>2</xdr:col>
                    <xdr:colOff>0</xdr:colOff>
                    <xdr:row>111</xdr:row>
                    <xdr:rowOff>0</xdr:rowOff>
                  </to>
                </anchor>
              </controlPr>
            </control>
          </mc:Choice>
        </mc:AlternateContent>
        <mc:AlternateContent xmlns:mc="http://schemas.openxmlformats.org/markup-compatibility/2006">
          <mc:Choice Requires="x14">
            <control shapeId="77942" r:id="rId47" name="Check Box 118">
              <controlPr defaultSize="0" autoFill="0" autoLine="0" autoPict="0" altText="">
                <anchor moveWithCells="1">
                  <from>
                    <xdr:col>1</xdr:col>
                    <xdr:colOff>0</xdr:colOff>
                    <xdr:row>115</xdr:row>
                    <xdr:rowOff>314325</xdr:rowOff>
                  </from>
                  <to>
                    <xdr:col>2</xdr:col>
                    <xdr:colOff>0</xdr:colOff>
                    <xdr:row>115</xdr:row>
                    <xdr:rowOff>552450</xdr:rowOff>
                  </to>
                </anchor>
              </controlPr>
            </control>
          </mc:Choice>
        </mc:AlternateContent>
        <mc:AlternateContent xmlns:mc="http://schemas.openxmlformats.org/markup-compatibility/2006">
          <mc:Choice Requires="x14">
            <control shapeId="77943" r:id="rId48" name="Check Box 119">
              <controlPr defaultSize="0" autoFill="0" autoLine="0" autoPict="0" altText="">
                <anchor moveWithCells="1">
                  <from>
                    <xdr:col>1</xdr:col>
                    <xdr:colOff>0</xdr:colOff>
                    <xdr:row>116</xdr:row>
                    <xdr:rowOff>190500</xdr:rowOff>
                  </from>
                  <to>
                    <xdr:col>2</xdr:col>
                    <xdr:colOff>0</xdr:colOff>
                    <xdr:row>118</xdr:row>
                    <xdr:rowOff>9525</xdr:rowOff>
                  </to>
                </anchor>
              </controlPr>
            </control>
          </mc:Choice>
        </mc:AlternateContent>
        <mc:AlternateContent xmlns:mc="http://schemas.openxmlformats.org/markup-compatibility/2006">
          <mc:Choice Requires="x14">
            <control shapeId="77944" r:id="rId49" name="Check Box 120">
              <controlPr defaultSize="0" autoFill="0" autoLine="0" autoPict="0" altText="">
                <anchor moveWithCells="1">
                  <from>
                    <xdr:col>1</xdr:col>
                    <xdr:colOff>0</xdr:colOff>
                    <xdr:row>119</xdr:row>
                    <xdr:rowOff>76200</xdr:rowOff>
                  </from>
                  <to>
                    <xdr:col>2</xdr:col>
                    <xdr:colOff>0</xdr:colOff>
                    <xdr:row>119</xdr:row>
                    <xdr:rowOff>314325</xdr:rowOff>
                  </to>
                </anchor>
              </controlPr>
            </control>
          </mc:Choice>
        </mc:AlternateContent>
        <mc:AlternateContent xmlns:mc="http://schemas.openxmlformats.org/markup-compatibility/2006">
          <mc:Choice Requires="x14">
            <control shapeId="77945" r:id="rId50" name="Check Box 121">
              <controlPr defaultSize="0" autoFill="0" autoLine="0" autoPict="0" altText="">
                <anchor moveWithCells="1">
                  <from>
                    <xdr:col>1</xdr:col>
                    <xdr:colOff>0</xdr:colOff>
                    <xdr:row>120</xdr:row>
                    <xdr:rowOff>180975</xdr:rowOff>
                  </from>
                  <to>
                    <xdr:col>2</xdr:col>
                    <xdr:colOff>0</xdr:colOff>
                    <xdr:row>122</xdr:row>
                    <xdr:rowOff>0</xdr:rowOff>
                  </to>
                </anchor>
              </controlPr>
            </control>
          </mc:Choice>
        </mc:AlternateContent>
        <mc:AlternateContent xmlns:mc="http://schemas.openxmlformats.org/markup-compatibility/2006">
          <mc:Choice Requires="x14">
            <control shapeId="77946" r:id="rId51" name="Check Box 122">
              <controlPr defaultSize="0" autoFill="0" autoLine="0" autoPict="0" altText="">
                <anchor moveWithCells="1">
                  <from>
                    <xdr:col>1</xdr:col>
                    <xdr:colOff>0</xdr:colOff>
                    <xdr:row>123</xdr:row>
                    <xdr:rowOff>66675</xdr:rowOff>
                  </from>
                  <to>
                    <xdr:col>2</xdr:col>
                    <xdr:colOff>0</xdr:colOff>
                    <xdr:row>123</xdr:row>
                    <xdr:rowOff>304800</xdr:rowOff>
                  </to>
                </anchor>
              </controlPr>
            </control>
          </mc:Choice>
        </mc:AlternateContent>
        <mc:AlternateContent xmlns:mc="http://schemas.openxmlformats.org/markup-compatibility/2006">
          <mc:Choice Requires="x14">
            <control shapeId="77947" r:id="rId52" name="Check Box 123">
              <controlPr defaultSize="0" autoFill="0" autoLine="0" autoPict="0" altText="">
                <anchor moveWithCells="1">
                  <from>
                    <xdr:col>1</xdr:col>
                    <xdr:colOff>0</xdr:colOff>
                    <xdr:row>124</xdr:row>
                    <xdr:rowOff>180975</xdr:rowOff>
                  </from>
                  <to>
                    <xdr:col>2</xdr:col>
                    <xdr:colOff>0</xdr:colOff>
                    <xdr:row>126</xdr:row>
                    <xdr:rowOff>0</xdr:rowOff>
                  </to>
                </anchor>
              </controlPr>
            </control>
          </mc:Choice>
        </mc:AlternateContent>
        <mc:AlternateContent xmlns:mc="http://schemas.openxmlformats.org/markup-compatibility/2006">
          <mc:Choice Requires="x14">
            <control shapeId="77948" r:id="rId53" name="Check Box 124">
              <controlPr defaultSize="0" autoFill="0" autoLine="0" autoPict="0" altText="">
                <anchor moveWithCells="1">
                  <from>
                    <xdr:col>1</xdr:col>
                    <xdr:colOff>0</xdr:colOff>
                    <xdr:row>150</xdr:row>
                    <xdr:rowOff>76200</xdr:rowOff>
                  </from>
                  <to>
                    <xdr:col>2</xdr:col>
                    <xdr:colOff>0</xdr:colOff>
                    <xdr:row>150</xdr:row>
                    <xdr:rowOff>314325</xdr:rowOff>
                  </to>
                </anchor>
              </controlPr>
            </control>
          </mc:Choice>
        </mc:AlternateContent>
        <mc:AlternateContent xmlns:mc="http://schemas.openxmlformats.org/markup-compatibility/2006">
          <mc:Choice Requires="x14">
            <control shapeId="77949" r:id="rId54" name="Check Box 125">
              <controlPr defaultSize="0" autoFill="0" autoLine="0" autoPict="0" altText="">
                <anchor moveWithCells="1">
                  <from>
                    <xdr:col>1</xdr:col>
                    <xdr:colOff>0</xdr:colOff>
                    <xdr:row>152</xdr:row>
                    <xdr:rowOff>161925</xdr:rowOff>
                  </from>
                  <to>
                    <xdr:col>2</xdr:col>
                    <xdr:colOff>0</xdr:colOff>
                    <xdr:row>152</xdr:row>
                    <xdr:rowOff>400050</xdr:rowOff>
                  </to>
                </anchor>
              </controlPr>
            </control>
          </mc:Choice>
        </mc:AlternateContent>
        <mc:AlternateContent xmlns:mc="http://schemas.openxmlformats.org/markup-compatibility/2006">
          <mc:Choice Requires="x14">
            <control shapeId="77950" r:id="rId55" name="Check Box 126">
              <controlPr defaultSize="0" autoFill="0" autoLine="0" autoPict="0" altText="">
                <anchor moveWithCells="1">
                  <from>
                    <xdr:col>1</xdr:col>
                    <xdr:colOff>0</xdr:colOff>
                    <xdr:row>153</xdr:row>
                    <xdr:rowOff>1114425</xdr:rowOff>
                  </from>
                  <to>
                    <xdr:col>2</xdr:col>
                    <xdr:colOff>0</xdr:colOff>
                    <xdr:row>155</xdr:row>
                    <xdr:rowOff>9525</xdr:rowOff>
                  </to>
                </anchor>
              </controlPr>
            </control>
          </mc:Choice>
        </mc:AlternateContent>
        <mc:AlternateContent xmlns:mc="http://schemas.openxmlformats.org/markup-compatibility/2006">
          <mc:Choice Requires="x14">
            <control shapeId="77951" r:id="rId56" name="Check Box 127">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2" r:id="rId57" name="Check Box 128">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3" r:id="rId58" name="Check Box 129">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4" r:id="rId59" name="Check Box 130">
              <controlPr defaultSize="0" autoFill="0" autoLine="0" autoPict="0" altText="">
                <anchor moveWithCells="1">
                  <from>
                    <xdr:col>1</xdr:col>
                    <xdr:colOff>0</xdr:colOff>
                    <xdr:row>143</xdr:row>
                    <xdr:rowOff>66675</xdr:rowOff>
                  </from>
                  <to>
                    <xdr:col>2</xdr:col>
                    <xdr:colOff>0</xdr:colOff>
                    <xdr:row>143</xdr:row>
                    <xdr:rowOff>304800</xdr:rowOff>
                  </to>
                </anchor>
              </controlPr>
            </control>
          </mc:Choice>
        </mc:AlternateContent>
        <mc:AlternateContent xmlns:mc="http://schemas.openxmlformats.org/markup-compatibility/2006">
          <mc:Choice Requires="x14">
            <control shapeId="77955" r:id="rId60" name="Check Box 131">
              <controlPr defaultSize="0" autoFill="0" autoLine="0" autoPict="0" altText="">
                <anchor moveWithCells="1">
                  <from>
                    <xdr:col>1</xdr:col>
                    <xdr:colOff>0</xdr:colOff>
                    <xdr:row>141</xdr:row>
                    <xdr:rowOff>0</xdr:rowOff>
                  </from>
                  <to>
                    <xdr:col>2</xdr:col>
                    <xdr:colOff>0</xdr:colOff>
                    <xdr:row>142</xdr:row>
                    <xdr:rowOff>9525</xdr:rowOff>
                  </to>
                </anchor>
              </controlPr>
            </control>
          </mc:Choice>
        </mc:AlternateContent>
        <mc:AlternateContent xmlns:mc="http://schemas.openxmlformats.org/markup-compatibility/2006">
          <mc:Choice Requires="x14">
            <control shapeId="77956" r:id="rId61" name="Check Box 132">
              <controlPr defaultSize="0" autoFill="0" autoLine="0" autoPict="0" altText="">
                <anchor moveWithCells="1">
                  <from>
                    <xdr:col>1</xdr:col>
                    <xdr:colOff>0</xdr:colOff>
                    <xdr:row>135</xdr:row>
                    <xdr:rowOff>161925</xdr:rowOff>
                  </from>
                  <to>
                    <xdr:col>2</xdr:col>
                    <xdr:colOff>0</xdr:colOff>
                    <xdr:row>135</xdr:row>
                    <xdr:rowOff>400050</xdr:rowOff>
                  </to>
                </anchor>
              </controlPr>
            </control>
          </mc:Choice>
        </mc:AlternateContent>
        <mc:AlternateContent xmlns:mc="http://schemas.openxmlformats.org/markup-compatibility/2006">
          <mc:Choice Requires="x14">
            <control shapeId="77957" r:id="rId62" name="Check Box 133">
              <controlPr defaultSize="0" autoFill="0" autoLine="0" autoPict="0" altText="">
                <anchor moveWithCells="1">
                  <from>
                    <xdr:col>1</xdr:col>
                    <xdr:colOff>0</xdr:colOff>
                    <xdr:row>132</xdr:row>
                    <xdr:rowOff>180975</xdr:rowOff>
                  </from>
                  <to>
                    <xdr:col>2</xdr:col>
                    <xdr:colOff>0</xdr:colOff>
                    <xdr:row>134</xdr:row>
                    <xdr:rowOff>0</xdr:rowOff>
                  </to>
                </anchor>
              </controlPr>
            </control>
          </mc:Choice>
        </mc:AlternateContent>
        <mc:AlternateContent xmlns:mc="http://schemas.openxmlformats.org/markup-compatibility/2006">
          <mc:Choice Requires="x14">
            <control shapeId="77958" r:id="rId63" name="Check Box 134">
              <controlPr defaultSize="0" autoFill="0" autoLine="0" autoPict="0" altText="">
                <anchor moveWithCells="1">
                  <from>
                    <xdr:col>1</xdr:col>
                    <xdr:colOff>0</xdr:colOff>
                    <xdr:row>130</xdr:row>
                    <xdr:rowOff>180975</xdr:rowOff>
                  </from>
                  <to>
                    <xdr:col>2</xdr:col>
                    <xdr:colOff>0</xdr:colOff>
                    <xdr:row>132</xdr:row>
                    <xdr:rowOff>0</xdr:rowOff>
                  </to>
                </anchor>
              </controlPr>
            </control>
          </mc:Choice>
        </mc:AlternateContent>
        <mc:AlternateContent xmlns:mc="http://schemas.openxmlformats.org/markup-compatibility/2006">
          <mc:Choice Requires="x14">
            <control shapeId="77959" r:id="rId64" name="Check Box 135">
              <controlPr defaultSize="0" autoFill="0" autoLine="0" autoPict="0" altText="">
                <anchor moveWithCells="1">
                  <from>
                    <xdr:col>1</xdr:col>
                    <xdr:colOff>0</xdr:colOff>
                    <xdr:row>129</xdr:row>
                    <xdr:rowOff>57150</xdr:rowOff>
                  </from>
                  <to>
                    <xdr:col>2</xdr:col>
                    <xdr:colOff>0</xdr:colOff>
                    <xdr:row>129</xdr:row>
                    <xdr:rowOff>295275</xdr:rowOff>
                  </to>
                </anchor>
              </controlPr>
            </control>
          </mc:Choice>
        </mc:AlternateContent>
        <mc:AlternateContent xmlns:mc="http://schemas.openxmlformats.org/markup-compatibility/2006">
          <mc:Choice Requires="x14">
            <control shapeId="77960" r:id="rId65" name="Check Box 136">
              <controlPr defaultSize="0" autoFill="0" autoLine="0" autoPict="0" altText="">
                <anchor moveWithCells="1">
                  <from>
                    <xdr:col>1</xdr:col>
                    <xdr:colOff>0</xdr:colOff>
                    <xdr:row>127</xdr:row>
                    <xdr:rowOff>171450</xdr:rowOff>
                  </from>
                  <to>
                    <xdr:col>2</xdr:col>
                    <xdr:colOff>0</xdr:colOff>
                    <xdr:row>127</xdr:row>
                    <xdr:rowOff>409575</xdr:rowOff>
                  </to>
                </anchor>
              </controlPr>
            </control>
          </mc:Choice>
        </mc:AlternateContent>
        <mc:AlternateContent xmlns:mc="http://schemas.openxmlformats.org/markup-compatibility/2006">
          <mc:Choice Requires="x14">
            <control shapeId="77961" r:id="rId66" name="Check Box 137">
              <controlPr defaultSize="0" autoFill="0" autoLine="0" autoPict="0" altText="">
                <anchor moveWithCells="1">
                  <from>
                    <xdr:col>1</xdr:col>
                    <xdr:colOff>0</xdr:colOff>
                    <xdr:row>145</xdr:row>
                    <xdr:rowOff>66675</xdr:rowOff>
                  </from>
                  <to>
                    <xdr:col>2</xdr:col>
                    <xdr:colOff>0</xdr:colOff>
                    <xdr:row>145</xdr:row>
                    <xdr:rowOff>304800</xdr:rowOff>
                  </to>
                </anchor>
              </controlPr>
            </control>
          </mc:Choice>
        </mc:AlternateContent>
        <mc:AlternateContent xmlns:mc="http://schemas.openxmlformats.org/markup-compatibility/2006">
          <mc:Choice Requires="x14">
            <control shapeId="77962" r:id="rId67" name="Check Box 138">
              <controlPr defaultSize="0" autoFill="0" autoLine="0" autoPict="0" altText="">
                <anchor moveWithCells="1">
                  <from>
                    <xdr:col>1</xdr:col>
                    <xdr:colOff>0</xdr:colOff>
                    <xdr:row>139</xdr:row>
                    <xdr:rowOff>161925</xdr:rowOff>
                  </from>
                  <to>
                    <xdr:col>2</xdr:col>
                    <xdr:colOff>0</xdr:colOff>
                    <xdr:row>139</xdr:row>
                    <xdr:rowOff>400050</xdr:rowOff>
                  </to>
                </anchor>
              </controlPr>
            </control>
          </mc:Choice>
        </mc:AlternateContent>
        <mc:AlternateContent xmlns:mc="http://schemas.openxmlformats.org/markup-compatibility/2006">
          <mc:Choice Requires="x14">
            <control shapeId="77963" r:id="rId68" name="Check Box 139">
              <controlPr defaultSize="0" autoFill="0" autoLine="0" autoPict="0" altText="">
                <anchor moveWithCells="1">
                  <from>
                    <xdr:col>1</xdr:col>
                    <xdr:colOff>9525</xdr:colOff>
                    <xdr:row>136</xdr:row>
                    <xdr:rowOff>180975</xdr:rowOff>
                  </from>
                  <to>
                    <xdr:col>2</xdr:col>
                    <xdr:colOff>9525</xdr:colOff>
                    <xdr:row>138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4" id="{50A72830-EC22-47D4-AFCD-A98C4719BDD6}">
            <xm:f>NOT(Projektgrundlagen!$I$25)</xm:f>
            <x14:dxf>
              <font>
                <strike/>
                <color theme="0" tint="-0.14996795556505021"/>
              </font>
              <fill>
                <patternFill>
                  <bgColor theme="0"/>
                </patternFill>
              </fill>
            </x14:dxf>
          </x14:cfRule>
          <xm:sqref>B20 B24</xm:sqref>
        </x14:conditionalFormatting>
        <x14:conditionalFormatting xmlns:xm="http://schemas.microsoft.com/office/excel/2006/main">
          <x14:cfRule type="expression" priority="140" id="{B317D8DF-8A7F-4932-B101-CFB37AD89CC5}">
            <xm:f>NOT(Projektgrundlagen!$I$25)</xm:f>
            <x14:dxf>
              <font>
                <strike/>
                <color theme="0" tint="-0.14996795556505021"/>
              </font>
              <fill>
                <patternFill>
                  <bgColor theme="0"/>
                </patternFill>
              </fill>
            </x14:dxf>
          </x14:cfRule>
          <xm:sqref>B22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81"/>
  <sheetViews>
    <sheetView showGridLines="0" topLeftCell="A48" zoomScaleNormal="100" zoomScaleSheetLayoutView="110" workbookViewId="0">
      <selection activeCell="I71" sqref="I71"/>
    </sheetView>
  </sheetViews>
  <sheetFormatPr baseColWidth="10" defaultColWidth="0" defaultRowHeight="0" customHeight="1" zeroHeight="1"/>
  <cols>
    <col min="1" max="1" width="5.7109375" style="347" customWidth="1"/>
    <col min="2" max="2" width="3.28515625" style="175" customWidth="1"/>
    <col min="3" max="3" width="4.140625" style="175" customWidth="1"/>
    <col min="4" max="4" width="3.28515625" style="175" customWidth="1"/>
    <col min="5" max="5" width="2.7109375" style="175" customWidth="1"/>
    <col min="6" max="6" width="44.42578125" style="175" customWidth="1"/>
    <col min="7" max="7" width="12.28515625" style="175" customWidth="1"/>
    <col min="8" max="9" width="7.28515625" style="175" customWidth="1"/>
    <col min="10" max="10" width="12.28515625" style="175" customWidth="1"/>
    <col min="11" max="11" width="12.7109375" style="176" customWidth="1"/>
    <col min="12" max="12" width="2.7109375" style="165" customWidth="1"/>
    <col min="13" max="13" width="11.42578125" style="166" hidden="1" customWidth="1"/>
    <col min="14" max="16" width="0" style="167" hidden="1" customWidth="1"/>
    <col min="17" max="16384" width="10.7109375" style="167" hidden="1"/>
  </cols>
  <sheetData>
    <row r="1" spans="1:16" ht="16.5"/>
    <row r="2" spans="1:16" s="105" customFormat="1" ht="16.5" customHeight="1">
      <c r="A2" s="296"/>
      <c r="B2" s="843" t="str">
        <f>IF(Projektgrundlagen!B2="","",Projektgrundlagen!B2)</f>
        <v>Technische Ausrüstung (Telekommunikationsanlagen)</v>
      </c>
      <c r="C2" s="843"/>
      <c r="D2" s="843"/>
      <c r="E2" s="843"/>
      <c r="F2" s="843"/>
      <c r="G2" s="844"/>
      <c r="H2" s="910" t="str">
        <f>IF(Projektgrundlagen!F2="","",Projektgrundlagen!F2)</f>
        <v/>
      </c>
      <c r="I2" s="850"/>
      <c r="J2" s="850" t="s">
        <v>591</v>
      </c>
      <c r="K2" s="851"/>
      <c r="L2" s="924" t="s">
        <v>592</v>
      </c>
      <c r="M2" s="164" t="s">
        <v>34</v>
      </c>
      <c r="P2" s="150" t="s">
        <v>101</v>
      </c>
    </row>
    <row r="3" spans="1:16" s="105" customFormat="1" ht="16.5">
      <c r="A3" s="296"/>
      <c r="B3" s="813" t="s">
        <v>43</v>
      </c>
      <c r="C3" s="813"/>
      <c r="D3" s="813"/>
      <c r="E3" s="813"/>
      <c r="F3" s="813"/>
      <c r="G3" s="814"/>
      <c r="H3" s="911" t="str">
        <f>IF(Projektgrundlagen!F3="","",Projektgrundlagen!F3)</f>
        <v/>
      </c>
      <c r="I3" s="912"/>
      <c r="J3" s="907" t="str">
        <f>IF(Projektgrundlagen!G3="","",Projektgrundlagen!G3)</f>
        <v/>
      </c>
      <c r="K3" s="908"/>
      <c r="L3" s="924"/>
      <c r="M3" s="106"/>
      <c r="P3" s="1" t="str">
        <f ca="1">MID(CELL("dateiname",A2),FIND("]",CELL("dateiname",A2))+1,255)</f>
        <v>D Besondere Leistung</v>
      </c>
    </row>
    <row r="4" spans="1:16" s="105" customFormat="1" ht="7.5" customHeight="1">
      <c r="A4" s="296"/>
      <c r="B4" s="256"/>
      <c r="C4" s="256"/>
      <c r="D4" s="256"/>
      <c r="E4" s="256"/>
      <c r="F4" s="256"/>
      <c r="G4" s="276"/>
      <c r="H4" s="117"/>
      <c r="I4" s="117"/>
      <c r="J4" s="142"/>
      <c r="K4" s="142"/>
      <c r="L4" s="924"/>
      <c r="M4" s="106"/>
    </row>
    <row r="5" spans="1:16" s="105" customFormat="1" ht="16.5">
      <c r="A5" s="296"/>
      <c r="B5" s="891" t="str">
        <f>IF(Projektgrundlagen!B5="","",Projektgrundlagen!B5)</f>
        <v>Maßnahmennr:</v>
      </c>
      <c r="C5" s="892"/>
      <c r="D5" s="892"/>
      <c r="E5" s="892"/>
      <c r="F5" s="925" t="str">
        <f>IF(Projektgrundlagen!E5="","",Projektgrundlagen!E5)</f>
        <v>-</v>
      </c>
      <c r="G5" s="925"/>
      <c r="H5" s="913" t="str">
        <f>IF(Projektgrundlagen!F5="","",Projektgrundlagen!F5)</f>
        <v>Vergabenr.:</v>
      </c>
      <c r="I5" s="913"/>
      <c r="J5" s="858">
        <f>IF(Projektgrundlagen!G5="","",Projektgrundlagen!G5)</f>
        <v>2</v>
      </c>
      <c r="K5" s="909"/>
      <c r="L5" s="924"/>
      <c r="M5" s="106"/>
    </row>
    <row r="6" spans="1:16" s="105" customFormat="1" ht="16.5">
      <c r="A6" s="296"/>
      <c r="B6" s="893" t="str">
        <f>IF(Projektgrundlagen!B6="","",Projektgrundlagen!B6)</f>
        <v>Bauherr:</v>
      </c>
      <c r="C6" s="894"/>
      <c r="D6" s="894"/>
      <c r="E6" s="894"/>
      <c r="F6" s="897" t="str">
        <f>IF(Projektgrundlagen!E6="","",Projektgrundlagen!E6)</f>
        <v>Tegernsee-Bahn Betriebsgesellschaft mbH</v>
      </c>
      <c r="G6" s="897"/>
      <c r="H6" s="897"/>
      <c r="I6" s="897"/>
      <c r="J6" s="897"/>
      <c r="K6" s="898"/>
      <c r="L6" s="924"/>
      <c r="M6" s="106"/>
    </row>
    <row r="7" spans="1:16" s="105" customFormat="1" ht="16.5">
      <c r="A7" s="296"/>
      <c r="B7" s="895" t="str">
        <f>IF(Projektgrundlagen!B7="","",Projektgrundlagen!B7)</f>
        <v>Maßnahme:</v>
      </c>
      <c r="C7" s="896"/>
      <c r="D7" s="896"/>
      <c r="E7" s="896"/>
      <c r="F7" s="899" t="str">
        <f>IF(Projektgrundlagen!E7="","",Projektgrundlagen!E7)</f>
        <v>Elektrifizierung und Infrastrukturausbau der Strecke 9560 Schaftlach - Tegernsee</v>
      </c>
      <c r="G7" s="899"/>
      <c r="H7" s="899"/>
      <c r="I7" s="899"/>
      <c r="J7" s="899"/>
      <c r="K7" s="900"/>
      <c r="L7" s="924"/>
      <c r="M7" s="106"/>
    </row>
    <row r="8" spans="1:16" s="105" customFormat="1" ht="16.5">
      <c r="A8" s="296"/>
      <c r="B8" s="889" t="str">
        <f>IF(Projektgrundlagen!B8="","",Projektgrundlagen!B8)</f>
        <v>Bieter:</v>
      </c>
      <c r="C8" s="890"/>
      <c r="D8" s="890"/>
      <c r="E8" s="890"/>
      <c r="F8" s="926" t="str">
        <f>IF(Projektgrundlagen!E8="","",Projektgrundlagen!E8)</f>
        <v/>
      </c>
      <c r="G8" s="926"/>
      <c r="H8" s="926"/>
      <c r="I8" s="926"/>
      <c r="J8" s="926"/>
      <c r="K8" s="927"/>
      <c r="L8" s="924"/>
      <c r="M8" s="106"/>
    </row>
    <row r="9" spans="1:16" ht="16.5">
      <c r="B9" s="364"/>
      <c r="C9" s="539"/>
      <c r="D9" s="172"/>
      <c r="E9" s="172"/>
      <c r="F9" s="173"/>
      <c r="G9" s="174"/>
      <c r="H9" s="173"/>
      <c r="I9" s="173"/>
      <c r="J9" s="365"/>
      <c r="K9" s="181"/>
    </row>
    <row r="10" spans="1:16" s="105" customFormat="1" ht="27" customHeight="1">
      <c r="A10" s="296"/>
      <c r="B10" s="923" t="s">
        <v>416</v>
      </c>
      <c r="C10" s="923"/>
      <c r="D10" s="923"/>
      <c r="E10" s="923"/>
      <c r="F10" s="923"/>
      <c r="G10" s="371"/>
      <c r="H10" s="488" t="s">
        <v>26</v>
      </c>
      <c r="I10" s="488" t="s">
        <v>25</v>
      </c>
      <c r="J10" s="377" t="s">
        <v>193</v>
      </c>
      <c r="K10" s="375" t="s">
        <v>192</v>
      </c>
      <c r="L10" s="103"/>
      <c r="M10" s="106"/>
    </row>
    <row r="11" spans="1:16" s="105" customFormat="1" ht="14.25" customHeight="1">
      <c r="A11" s="296"/>
      <c r="B11" s="372" t="s">
        <v>143</v>
      </c>
      <c r="C11" s="373"/>
      <c r="D11" s="373"/>
      <c r="E11" s="373"/>
      <c r="F11" s="373"/>
      <c r="G11" s="374" t="str">
        <f>IF(OR(Projektgrundlagen!$I$24,Projektgrundlagen!I25),"","Besondere Lstg. Straßenbau sind nicht Teil dieser Honorarermittlung!")</f>
        <v/>
      </c>
      <c r="H11" s="376"/>
      <c r="I11" s="376"/>
      <c r="J11" s="377"/>
      <c r="K11" s="375"/>
      <c r="L11" s="103"/>
      <c r="M11" s="106"/>
    </row>
    <row r="12" spans="1:16" ht="7.5" customHeight="1">
      <c r="B12" s="366"/>
      <c r="C12" s="540"/>
      <c r="D12" s="367"/>
      <c r="E12" s="367"/>
      <c r="F12" s="368"/>
      <c r="G12" s="369"/>
      <c r="H12" s="368"/>
      <c r="I12" s="368"/>
      <c r="J12" s="370"/>
      <c r="K12" s="222"/>
    </row>
    <row r="13" spans="1:16" ht="22.7" customHeight="1">
      <c r="B13" s="334" t="s">
        <v>477</v>
      </c>
      <c r="C13" s="335"/>
      <c r="D13" s="335"/>
      <c r="E13" s="335"/>
      <c r="F13" s="335"/>
      <c r="G13" s="335"/>
      <c r="H13" s="344"/>
      <c r="I13" s="344"/>
      <c r="J13" s="348"/>
      <c r="K13" s="349"/>
      <c r="L13" s="177"/>
    </row>
    <row r="14" spans="1:16" s="754" customFormat="1" ht="18">
      <c r="A14" s="742"/>
      <c r="B14" s="764"/>
      <c r="C14" s="743" t="s">
        <v>22</v>
      </c>
      <c r="D14" s="744"/>
      <c r="E14" s="758"/>
      <c r="F14" s="746"/>
      <c r="G14" s="747"/>
      <c r="H14" s="748"/>
      <c r="I14" s="749"/>
      <c r="J14" s="750"/>
      <c r="K14" s="751" t="str">
        <f>IF(M14,IF(J14&gt;0,H14*J14,0),"")</f>
        <v/>
      </c>
      <c r="L14" s="760"/>
      <c r="M14" s="753" t="b">
        <v>0</v>
      </c>
    </row>
    <row r="15" spans="1:16" s="754" customFormat="1" ht="16.5">
      <c r="A15" s="742"/>
      <c r="B15" s="755"/>
      <c r="C15" s="756"/>
      <c r="D15" s="757"/>
      <c r="E15" s="758"/>
      <c r="F15" s="759"/>
      <c r="G15" s="291"/>
      <c r="H15" s="609"/>
      <c r="I15" s="432"/>
      <c r="J15" s="431"/>
      <c r="K15" s="660"/>
      <c r="L15" s="760"/>
      <c r="M15" s="753"/>
    </row>
    <row r="16" spans="1:16" s="754" customFormat="1" ht="18">
      <c r="A16" s="742"/>
      <c r="B16" s="764"/>
      <c r="C16" s="743" t="s">
        <v>21</v>
      </c>
      <c r="D16" s="761"/>
      <c r="E16" s="762"/>
      <c r="F16" s="746"/>
      <c r="G16" s="747"/>
      <c r="H16" s="748"/>
      <c r="I16" s="749"/>
      <c r="J16" s="763"/>
      <c r="K16" s="751" t="str">
        <f t="shared" ref="K16" si="0">IF(M16,IF(J16&gt;0,H16*J16,0),"")</f>
        <v/>
      </c>
      <c r="L16" s="760"/>
      <c r="M16" s="753" t="b">
        <v>0</v>
      </c>
    </row>
    <row r="17" spans="1:13" s="754" customFormat="1" ht="17.25" thickBot="1">
      <c r="A17" s="742"/>
      <c r="B17" s="755"/>
      <c r="C17" s="756"/>
      <c r="D17" s="757"/>
      <c r="E17" s="758"/>
      <c r="F17" s="759"/>
      <c r="G17" s="291"/>
      <c r="H17" s="609"/>
      <c r="I17" s="432"/>
      <c r="J17" s="431"/>
      <c r="K17" s="660"/>
      <c r="L17" s="760"/>
      <c r="M17" s="753"/>
    </row>
    <row r="18" spans="1:13" ht="22.7" customHeight="1" thickBot="1">
      <c r="B18" s="350"/>
      <c r="C18" s="541" t="s">
        <v>9</v>
      </c>
      <c r="D18" s="351"/>
      <c r="E18" s="352"/>
      <c r="F18" s="290"/>
      <c r="G18" s="353"/>
      <c r="H18" s="290"/>
      <c r="I18" s="290"/>
      <c r="J18" s="354" t="s">
        <v>595</v>
      </c>
      <c r="K18" s="355">
        <f>SUM(K14:K17)</f>
        <v>0</v>
      </c>
    </row>
    <row r="19" spans="1:13" ht="7.5" customHeight="1">
      <c r="B19" s="179"/>
      <c r="C19" s="542"/>
      <c r="D19" s="168"/>
      <c r="E19" s="168"/>
      <c r="F19" s="160"/>
      <c r="G19" s="169"/>
      <c r="H19" s="160"/>
      <c r="I19" s="160"/>
      <c r="J19" s="163"/>
      <c r="K19" s="180"/>
    </row>
    <row r="20" spans="1:13" ht="22.7" customHeight="1">
      <c r="B20" s="334" t="s">
        <v>483</v>
      </c>
      <c r="C20" s="335"/>
      <c r="D20" s="335"/>
      <c r="E20" s="335"/>
      <c r="F20" s="335"/>
      <c r="G20" s="335"/>
      <c r="H20" s="344"/>
      <c r="I20" s="344"/>
      <c r="J20" s="348"/>
      <c r="K20" s="356"/>
    </row>
    <row r="21" spans="1:13" s="754" customFormat="1" ht="30" customHeight="1">
      <c r="A21" s="742"/>
      <c r="B21" s="170"/>
      <c r="C21" s="743" t="s">
        <v>20</v>
      </c>
      <c r="D21" s="744"/>
      <c r="E21" s="745"/>
      <c r="F21" s="746" t="s">
        <v>593</v>
      </c>
      <c r="G21" s="747"/>
      <c r="H21" s="748"/>
      <c r="I21" s="749"/>
      <c r="J21" s="750"/>
      <c r="K21" s="751" t="str">
        <f>IF(M21,IF(J21&gt;0,H21*J21,0),"")</f>
        <v/>
      </c>
      <c r="L21" s="752"/>
      <c r="M21" s="753" t="b">
        <v>0</v>
      </c>
    </row>
    <row r="22" spans="1:13" s="754" customFormat="1" ht="16.5">
      <c r="A22" s="742"/>
      <c r="B22" s="755"/>
      <c r="C22" s="756"/>
      <c r="D22" s="757"/>
      <c r="E22" s="758"/>
      <c r="F22" s="759"/>
      <c r="G22" s="291"/>
      <c r="H22" s="609"/>
      <c r="I22" s="432"/>
      <c r="J22" s="431"/>
      <c r="K22" s="660"/>
      <c r="L22" s="760"/>
      <c r="M22" s="753"/>
    </row>
    <row r="23" spans="1:13" s="754" customFormat="1" ht="18">
      <c r="A23" s="742"/>
      <c r="B23" s="170"/>
      <c r="C23" s="743" t="s">
        <v>19</v>
      </c>
      <c r="D23" s="761"/>
      <c r="E23" s="762"/>
      <c r="F23" s="746" t="s">
        <v>594</v>
      </c>
      <c r="G23" s="747"/>
      <c r="H23" s="748"/>
      <c r="I23" s="749"/>
      <c r="J23" s="763"/>
      <c r="K23" s="751" t="str">
        <f t="shared" ref="K23" si="1">IF(M23,IF(J23&gt;0,H23*J23,0),"")</f>
        <v/>
      </c>
      <c r="L23" s="752"/>
      <c r="M23" s="753" t="b">
        <v>0</v>
      </c>
    </row>
    <row r="24" spans="1:13" s="754" customFormat="1" ht="17.25" thickBot="1">
      <c r="A24" s="742"/>
      <c r="B24" s="755"/>
      <c r="C24" s="756"/>
      <c r="D24" s="757"/>
      <c r="E24" s="758"/>
      <c r="F24" s="759"/>
      <c r="G24" s="291"/>
      <c r="H24" s="609"/>
      <c r="I24" s="432"/>
      <c r="J24" s="431"/>
      <c r="K24" s="660"/>
      <c r="L24" s="760"/>
      <c r="M24" s="753"/>
    </row>
    <row r="25" spans="1:13" ht="22.7" customHeight="1" thickBot="1">
      <c r="B25" s="350"/>
      <c r="C25" s="541" t="s">
        <v>9</v>
      </c>
      <c r="D25" s="351"/>
      <c r="E25" s="357"/>
      <c r="F25" s="358"/>
      <c r="G25" s="359"/>
      <c r="H25" s="358"/>
      <c r="I25" s="358"/>
      <c r="J25" s="354" t="s">
        <v>596</v>
      </c>
      <c r="K25" s="355">
        <f>SUM(K21:K24)</f>
        <v>0</v>
      </c>
    </row>
    <row r="26" spans="1:13" ht="7.5" customHeight="1">
      <c r="B26" s="364"/>
      <c r="C26" s="539"/>
      <c r="D26" s="172"/>
      <c r="E26" s="172"/>
      <c r="F26" s="173"/>
      <c r="G26" s="174"/>
      <c r="H26" s="173"/>
      <c r="I26" s="173"/>
      <c r="J26" s="365"/>
      <c r="K26" s="139"/>
    </row>
    <row r="27" spans="1:13" ht="22.7" customHeight="1">
      <c r="B27" s="334" t="s">
        <v>497</v>
      </c>
      <c r="C27" s="335"/>
      <c r="D27" s="335"/>
      <c r="E27" s="335"/>
      <c r="F27" s="335"/>
      <c r="G27" s="335"/>
      <c r="H27" s="344"/>
      <c r="I27" s="344"/>
      <c r="J27" s="348"/>
      <c r="K27" s="356"/>
    </row>
    <row r="28" spans="1:13" s="754" customFormat="1" ht="18">
      <c r="A28" s="742"/>
      <c r="B28" s="170"/>
      <c r="C28" s="743" t="s">
        <v>18</v>
      </c>
      <c r="D28" s="744"/>
      <c r="E28" s="745"/>
      <c r="F28" s="746" t="s">
        <v>598</v>
      </c>
      <c r="G28" s="747"/>
      <c r="H28" s="748"/>
      <c r="I28" s="749"/>
      <c r="J28" s="750"/>
      <c r="K28" s="751" t="str">
        <f>IF(M28,IF(J28&gt;0,H28*J28,0),"")</f>
        <v/>
      </c>
      <c r="L28" s="752"/>
      <c r="M28" s="753" t="b">
        <v>0</v>
      </c>
    </row>
    <row r="29" spans="1:13" s="754" customFormat="1" ht="16.5">
      <c r="A29" s="742"/>
      <c r="B29" s="755"/>
      <c r="C29" s="756"/>
      <c r="D29" s="757"/>
      <c r="E29" s="765"/>
      <c r="F29" s="759"/>
      <c r="G29" s="291"/>
      <c r="H29" s="609"/>
      <c r="I29" s="432"/>
      <c r="J29" s="431"/>
      <c r="K29" s="660"/>
      <c r="L29" s="760"/>
      <c r="M29" s="753"/>
    </row>
    <row r="30" spans="1:13" s="754" customFormat="1" ht="18">
      <c r="A30" s="742"/>
      <c r="B30" s="170"/>
      <c r="C30" s="743" t="s">
        <v>17</v>
      </c>
      <c r="D30" s="761"/>
      <c r="E30" s="745"/>
      <c r="F30" s="746"/>
      <c r="G30" s="747"/>
      <c r="H30" s="748"/>
      <c r="I30" s="749"/>
      <c r="J30" s="763"/>
      <c r="K30" s="751" t="str">
        <f t="shared" ref="K30:K37" si="2">IF(M30,IF(J30&gt;0,H30*J30,0),"")</f>
        <v/>
      </c>
      <c r="L30" s="752"/>
      <c r="M30" s="753" t="b">
        <v>0</v>
      </c>
    </row>
    <row r="31" spans="1:13" s="754" customFormat="1" ht="17.25" thickBot="1">
      <c r="A31" s="742"/>
      <c r="B31" s="755"/>
      <c r="C31" s="756"/>
      <c r="D31" s="757"/>
      <c r="E31" s="765"/>
      <c r="F31" s="759"/>
      <c r="G31" s="291"/>
      <c r="H31" s="609"/>
      <c r="I31" s="432"/>
      <c r="J31" s="431"/>
      <c r="K31" s="660"/>
      <c r="L31" s="760"/>
      <c r="M31" s="753"/>
    </row>
    <row r="32" spans="1:13" ht="22.7" customHeight="1" thickBot="1">
      <c r="B32" s="350"/>
      <c r="C32" s="541" t="s">
        <v>9</v>
      </c>
      <c r="D32" s="351"/>
      <c r="E32" s="357"/>
      <c r="F32" s="358"/>
      <c r="G32" s="359"/>
      <c r="H32" s="358"/>
      <c r="I32" s="358"/>
      <c r="J32" s="354" t="s">
        <v>597</v>
      </c>
      <c r="K32" s="355">
        <f>SUM(K28:K31)</f>
        <v>0</v>
      </c>
    </row>
    <row r="33" spans="1:13" ht="7.5" customHeight="1">
      <c r="B33" s="364"/>
      <c r="C33" s="539"/>
      <c r="D33" s="172"/>
      <c r="E33" s="172"/>
      <c r="F33" s="173"/>
      <c r="G33" s="174"/>
      <c r="H33" s="173"/>
      <c r="I33" s="173"/>
      <c r="J33" s="365"/>
      <c r="K33" s="139"/>
    </row>
    <row r="34" spans="1:13" ht="22.7" customHeight="1">
      <c r="B34" s="334" t="s">
        <v>510</v>
      </c>
      <c r="C34" s="335"/>
      <c r="D34" s="335"/>
      <c r="E34" s="335"/>
      <c r="F34" s="335"/>
      <c r="G34" s="335"/>
      <c r="H34" s="344"/>
      <c r="I34" s="344"/>
      <c r="J34" s="348"/>
      <c r="K34" s="356"/>
    </row>
    <row r="35" spans="1:13" s="754" customFormat="1" ht="18">
      <c r="A35" s="742"/>
      <c r="B35" s="170"/>
      <c r="C35" s="766" t="s">
        <v>16</v>
      </c>
      <c r="D35" s="761"/>
      <c r="E35" s="745"/>
      <c r="F35" s="746"/>
      <c r="G35" s="747"/>
      <c r="H35" s="748"/>
      <c r="I35" s="749"/>
      <c r="J35" s="763"/>
      <c r="K35" s="751" t="str">
        <f t="shared" si="2"/>
        <v/>
      </c>
      <c r="L35" s="752"/>
      <c r="M35" s="753" t="b">
        <v>0</v>
      </c>
    </row>
    <row r="36" spans="1:13" s="754" customFormat="1" ht="16.5">
      <c r="A36" s="742"/>
      <c r="B36" s="755"/>
      <c r="C36" s="756"/>
      <c r="D36" s="757"/>
      <c r="E36" s="765"/>
      <c r="F36" s="759"/>
      <c r="G36" s="291"/>
      <c r="H36" s="609"/>
      <c r="I36" s="432"/>
      <c r="J36" s="431"/>
      <c r="K36" s="660"/>
      <c r="L36" s="760"/>
      <c r="M36" s="753"/>
    </row>
    <row r="37" spans="1:13" s="754" customFormat="1" ht="18">
      <c r="A37" s="742"/>
      <c r="B37" s="171"/>
      <c r="C37" s="766" t="s">
        <v>115</v>
      </c>
      <c r="D37" s="761"/>
      <c r="E37" s="745"/>
      <c r="F37" s="746"/>
      <c r="G37" s="747"/>
      <c r="H37" s="748"/>
      <c r="I37" s="749"/>
      <c r="J37" s="763"/>
      <c r="K37" s="751" t="str">
        <f t="shared" si="2"/>
        <v/>
      </c>
      <c r="L37" s="752"/>
      <c r="M37" s="753" t="b">
        <v>0</v>
      </c>
    </row>
    <row r="38" spans="1:13" s="754" customFormat="1" ht="17.25" thickBot="1">
      <c r="A38" s="742"/>
      <c r="B38" s="767"/>
      <c r="C38" s="756"/>
      <c r="D38" s="757"/>
      <c r="E38" s="765"/>
      <c r="F38" s="759"/>
      <c r="G38" s="291"/>
      <c r="H38" s="609"/>
      <c r="I38" s="432"/>
      <c r="J38" s="431"/>
      <c r="K38" s="660"/>
      <c r="L38" s="760"/>
      <c r="M38" s="753"/>
    </row>
    <row r="39" spans="1:13" ht="22.7" customHeight="1" thickBot="1">
      <c r="B39" s="350"/>
      <c r="C39" s="541" t="s">
        <v>9</v>
      </c>
      <c r="D39" s="351"/>
      <c r="E39" s="357"/>
      <c r="F39" s="358"/>
      <c r="G39" s="359"/>
      <c r="H39" s="358"/>
      <c r="I39" s="358"/>
      <c r="J39" s="354" t="s">
        <v>599</v>
      </c>
      <c r="K39" s="355">
        <f>SUM(K35:K38)</f>
        <v>0</v>
      </c>
    </row>
    <row r="40" spans="1:13" ht="7.5" customHeight="1">
      <c r="B40" s="364"/>
      <c r="C40" s="539"/>
      <c r="D40" s="172"/>
      <c r="E40" s="172"/>
      <c r="F40" s="173"/>
      <c r="G40" s="174"/>
      <c r="H40" s="173"/>
      <c r="I40" s="173"/>
      <c r="J40" s="365"/>
      <c r="K40" s="139"/>
    </row>
    <row r="41" spans="1:13" ht="22.7" customHeight="1">
      <c r="B41" s="334" t="s">
        <v>515</v>
      </c>
      <c r="C41" s="335"/>
      <c r="D41" s="335"/>
      <c r="E41" s="335"/>
      <c r="F41" s="335"/>
      <c r="G41" s="335"/>
      <c r="H41" s="344"/>
      <c r="I41" s="344"/>
      <c r="J41" s="348"/>
      <c r="K41" s="356"/>
    </row>
    <row r="42" spans="1:13" s="754" customFormat="1" ht="60" customHeight="1">
      <c r="A42" s="742"/>
      <c r="B42" s="170"/>
      <c r="C42" s="768" t="s">
        <v>601</v>
      </c>
      <c r="D42" s="761"/>
      <c r="E42" s="745"/>
      <c r="F42" s="746" t="s">
        <v>603</v>
      </c>
      <c r="G42" s="747"/>
      <c r="H42" s="748"/>
      <c r="I42" s="749"/>
      <c r="J42" s="763"/>
      <c r="K42" s="751" t="str">
        <f t="shared" ref="K42" si="3">IF(M42,IF(J42&gt;0,H42*J42,0),"")</f>
        <v/>
      </c>
      <c r="L42" s="752"/>
      <c r="M42" s="753" t="b">
        <v>0</v>
      </c>
    </row>
    <row r="43" spans="1:13" s="754" customFormat="1" ht="16.5">
      <c r="A43" s="742"/>
      <c r="B43" s="755"/>
      <c r="C43" s="756"/>
      <c r="D43" s="757"/>
      <c r="E43" s="765"/>
      <c r="F43" s="759"/>
      <c r="G43" s="291"/>
      <c r="H43" s="609"/>
      <c r="I43" s="432"/>
      <c r="J43" s="431"/>
      <c r="K43" s="660"/>
      <c r="L43" s="760"/>
      <c r="M43" s="753"/>
    </row>
    <row r="44" spans="1:13" s="754" customFormat="1" ht="18">
      <c r="A44" s="742"/>
      <c r="B44" s="170"/>
      <c r="C44" s="768" t="s">
        <v>602</v>
      </c>
      <c r="D44" s="761"/>
      <c r="E44" s="745"/>
      <c r="F44" s="746"/>
      <c r="G44" s="747"/>
      <c r="H44" s="748"/>
      <c r="I44" s="749"/>
      <c r="J44" s="763"/>
      <c r="K44" s="751" t="str">
        <f t="shared" ref="K44" si="4">IF(M44,IF(J44&gt;0,H44*J44,0),"")</f>
        <v/>
      </c>
      <c r="L44" s="752"/>
      <c r="M44" s="753" t="b">
        <v>0</v>
      </c>
    </row>
    <row r="45" spans="1:13" s="754" customFormat="1" ht="17.25" thickBot="1">
      <c r="A45" s="742"/>
      <c r="B45" s="755"/>
      <c r="C45" s="756"/>
      <c r="D45" s="757"/>
      <c r="E45" s="765"/>
      <c r="F45" s="759"/>
      <c r="G45" s="291"/>
      <c r="H45" s="609"/>
      <c r="I45" s="432"/>
      <c r="J45" s="431"/>
      <c r="K45" s="660"/>
      <c r="L45" s="760"/>
      <c r="M45" s="753"/>
    </row>
    <row r="46" spans="1:13" ht="22.7" customHeight="1" thickBot="1">
      <c r="B46" s="350"/>
      <c r="C46" s="541" t="s">
        <v>9</v>
      </c>
      <c r="D46" s="351"/>
      <c r="E46" s="357"/>
      <c r="F46" s="358"/>
      <c r="G46" s="359"/>
      <c r="H46" s="358"/>
      <c r="I46" s="358"/>
      <c r="J46" s="354" t="s">
        <v>600</v>
      </c>
      <c r="K46" s="355">
        <f>SUM(K42:K45)</f>
        <v>0</v>
      </c>
    </row>
    <row r="47" spans="1:13" ht="7.5" customHeight="1">
      <c r="B47" s="364"/>
      <c r="C47" s="539"/>
      <c r="D47" s="172"/>
      <c r="E47" s="172"/>
      <c r="F47" s="173"/>
      <c r="G47" s="174"/>
      <c r="H47" s="173"/>
      <c r="I47" s="173"/>
      <c r="J47" s="365"/>
      <c r="K47" s="139"/>
    </row>
    <row r="48" spans="1:13" ht="22.7" customHeight="1">
      <c r="B48" s="334" t="s">
        <v>525</v>
      </c>
      <c r="C48" s="335"/>
      <c r="D48" s="335"/>
      <c r="E48" s="335"/>
      <c r="F48" s="335"/>
      <c r="G48" s="335"/>
      <c r="H48" s="344"/>
      <c r="I48" s="344"/>
      <c r="J48" s="348"/>
      <c r="K48" s="356"/>
    </row>
    <row r="49" spans="1:13" s="754" customFormat="1" ht="18">
      <c r="A49" s="742"/>
      <c r="B49" s="171"/>
      <c r="C49" s="768" t="s">
        <v>605</v>
      </c>
      <c r="D49" s="761"/>
      <c r="E49" s="745"/>
      <c r="F49" s="746"/>
      <c r="G49" s="747"/>
      <c r="H49" s="748"/>
      <c r="I49" s="749"/>
      <c r="J49" s="763"/>
      <c r="K49" s="751" t="str">
        <f t="shared" ref="K49" si="5">IF(M49,IF(J49&gt;0,H49*J49,0),"")</f>
        <v/>
      </c>
      <c r="L49" s="752"/>
      <c r="M49" s="753" t="b">
        <v>0</v>
      </c>
    </row>
    <row r="50" spans="1:13" s="754" customFormat="1" ht="16.5">
      <c r="A50" s="742"/>
      <c r="B50" s="767"/>
      <c r="C50" s="756"/>
      <c r="D50" s="757"/>
      <c r="E50" s="765"/>
      <c r="F50" s="759"/>
      <c r="G50" s="291"/>
      <c r="H50" s="609"/>
      <c r="I50" s="432"/>
      <c r="J50" s="431"/>
      <c r="K50" s="660"/>
      <c r="L50" s="760"/>
      <c r="M50" s="753"/>
    </row>
    <row r="51" spans="1:13" s="754" customFormat="1" ht="18">
      <c r="A51" s="742"/>
      <c r="B51" s="170"/>
      <c r="C51" s="768" t="s">
        <v>606</v>
      </c>
      <c r="D51" s="761"/>
      <c r="E51" s="745"/>
      <c r="F51" s="746"/>
      <c r="G51" s="747"/>
      <c r="H51" s="748"/>
      <c r="I51" s="749"/>
      <c r="J51" s="763"/>
      <c r="K51" s="751" t="str">
        <f t="shared" ref="K51" si="6">IF(M51,IF(J51&gt;0,H51*J51,0),"")</f>
        <v/>
      </c>
      <c r="L51" s="752"/>
      <c r="M51" s="753" t="b">
        <v>0</v>
      </c>
    </row>
    <row r="52" spans="1:13" s="754" customFormat="1" ht="17.25" thickBot="1">
      <c r="A52" s="742"/>
      <c r="B52" s="755"/>
      <c r="C52" s="756"/>
      <c r="D52" s="757"/>
      <c r="E52" s="765"/>
      <c r="F52" s="759"/>
      <c r="G52" s="291"/>
      <c r="H52" s="609"/>
      <c r="I52" s="432"/>
      <c r="J52" s="431"/>
      <c r="K52" s="660"/>
      <c r="L52" s="760"/>
      <c r="M52" s="753"/>
    </row>
    <row r="53" spans="1:13" ht="22.7" customHeight="1" thickBot="1">
      <c r="B53" s="350"/>
      <c r="C53" s="541" t="s">
        <v>9</v>
      </c>
      <c r="D53" s="351"/>
      <c r="E53" s="357"/>
      <c r="F53" s="358"/>
      <c r="G53" s="359"/>
      <c r="H53" s="358"/>
      <c r="I53" s="358"/>
      <c r="J53" s="354" t="s">
        <v>604</v>
      </c>
      <c r="K53" s="355">
        <f>SUM(K49:K52)</f>
        <v>0</v>
      </c>
    </row>
    <row r="54" spans="1:13" ht="7.5" customHeight="1">
      <c r="B54" s="364"/>
      <c r="C54" s="539"/>
      <c r="D54" s="172"/>
      <c r="E54" s="172"/>
      <c r="F54" s="173"/>
      <c r="G54" s="174"/>
      <c r="H54" s="173"/>
      <c r="I54" s="173"/>
      <c r="J54" s="365"/>
      <c r="K54" s="139"/>
    </row>
    <row r="55" spans="1:13" ht="22.7" customHeight="1">
      <c r="B55" s="334" t="s">
        <v>535</v>
      </c>
      <c r="C55" s="335"/>
      <c r="D55" s="335"/>
      <c r="E55" s="335"/>
      <c r="F55" s="335"/>
      <c r="G55" s="335"/>
      <c r="H55" s="344"/>
      <c r="I55" s="344"/>
      <c r="J55" s="348"/>
      <c r="K55" s="356"/>
    </row>
    <row r="56" spans="1:13" s="754" customFormat="1" ht="18">
      <c r="A56" s="742"/>
      <c r="B56" s="170"/>
      <c r="C56" s="768" t="s">
        <v>607</v>
      </c>
      <c r="D56" s="761"/>
      <c r="E56" s="745"/>
      <c r="F56" s="746"/>
      <c r="G56" s="747"/>
      <c r="H56" s="748"/>
      <c r="I56" s="749"/>
      <c r="J56" s="763"/>
      <c r="K56" s="751" t="str">
        <f t="shared" ref="K56" si="7">IF(M56,IF(J56&gt;0,H56*J56,0),"")</f>
        <v/>
      </c>
      <c r="L56" s="752"/>
      <c r="M56" s="753" t="b">
        <v>0</v>
      </c>
    </row>
    <row r="57" spans="1:13" s="754" customFormat="1" ht="16.5">
      <c r="A57" s="742"/>
      <c r="B57" s="755"/>
      <c r="C57" s="756"/>
      <c r="D57" s="757"/>
      <c r="E57" s="765"/>
      <c r="F57" s="759"/>
      <c r="G57" s="291"/>
      <c r="H57" s="609"/>
      <c r="I57" s="432"/>
      <c r="J57" s="431"/>
      <c r="K57" s="660"/>
      <c r="L57" s="760"/>
      <c r="M57" s="753"/>
    </row>
    <row r="58" spans="1:13" s="754" customFormat="1" ht="18">
      <c r="A58" s="742"/>
      <c r="B58" s="171"/>
      <c r="C58" s="768" t="s">
        <v>608</v>
      </c>
      <c r="D58" s="761"/>
      <c r="E58" s="745"/>
      <c r="F58" s="746"/>
      <c r="G58" s="747"/>
      <c r="H58" s="748"/>
      <c r="I58" s="749"/>
      <c r="J58" s="763"/>
      <c r="K58" s="751" t="str">
        <f t="shared" ref="K58" si="8">IF(M58,IF(J58&gt;0,H58*J58,0),"")</f>
        <v/>
      </c>
      <c r="L58" s="752"/>
      <c r="M58" s="753" t="b">
        <v>0</v>
      </c>
    </row>
    <row r="59" spans="1:13" s="754" customFormat="1" ht="17.25" thickBot="1">
      <c r="A59" s="742"/>
      <c r="B59" s="767"/>
      <c r="C59" s="756"/>
      <c r="D59" s="757"/>
      <c r="E59" s="765"/>
      <c r="F59" s="759"/>
      <c r="G59" s="291"/>
      <c r="H59" s="609"/>
      <c r="I59" s="432"/>
      <c r="J59" s="431"/>
      <c r="K59" s="660"/>
      <c r="L59" s="760"/>
      <c r="M59" s="753"/>
    </row>
    <row r="60" spans="1:13" ht="22.7" customHeight="1" thickBot="1">
      <c r="B60" s="350"/>
      <c r="C60" s="541" t="s">
        <v>9</v>
      </c>
      <c r="D60" s="351"/>
      <c r="E60" s="357"/>
      <c r="F60" s="358"/>
      <c r="G60" s="359"/>
      <c r="H60" s="358"/>
      <c r="I60" s="358"/>
      <c r="J60" s="354" t="s">
        <v>609</v>
      </c>
      <c r="K60" s="355">
        <f>SUM(K56:K59)</f>
        <v>0</v>
      </c>
    </row>
    <row r="61" spans="1:13" ht="7.5" customHeight="1">
      <c r="B61" s="364"/>
      <c r="C61" s="539"/>
      <c r="D61" s="172"/>
      <c r="E61" s="172"/>
      <c r="F61" s="173"/>
      <c r="G61" s="174"/>
      <c r="H61" s="173"/>
      <c r="I61" s="173"/>
      <c r="J61" s="365"/>
      <c r="K61" s="139"/>
    </row>
    <row r="62" spans="1:13" ht="22.7" customHeight="1">
      <c r="B62" s="334" t="s">
        <v>544</v>
      </c>
      <c r="C62" s="335"/>
      <c r="D62" s="335"/>
      <c r="E62" s="335"/>
      <c r="F62" s="335"/>
      <c r="G62" s="335"/>
      <c r="H62" s="344"/>
      <c r="I62" s="344"/>
      <c r="J62" s="348"/>
      <c r="K62" s="356"/>
    </row>
    <row r="63" spans="1:13" s="754" customFormat="1" ht="18">
      <c r="A63" s="742"/>
      <c r="B63" s="170"/>
      <c r="C63" s="768" t="s">
        <v>610</v>
      </c>
      <c r="D63" s="761"/>
      <c r="E63" s="745"/>
      <c r="F63" s="746" t="s">
        <v>407</v>
      </c>
      <c r="G63" s="747"/>
      <c r="H63" s="748"/>
      <c r="I63" s="749"/>
      <c r="J63" s="763"/>
      <c r="K63" s="751" t="str">
        <f t="shared" ref="K63" si="9">IF(M63,IF(J63&gt;0,H63*J63,0),"")</f>
        <v/>
      </c>
      <c r="L63" s="752"/>
      <c r="M63" s="753" t="b">
        <v>0</v>
      </c>
    </row>
    <row r="64" spans="1:13" s="754" customFormat="1" ht="16.5">
      <c r="A64" s="742"/>
      <c r="B64" s="755"/>
      <c r="C64" s="756"/>
      <c r="D64" s="757"/>
      <c r="E64" s="765"/>
      <c r="F64" s="759"/>
      <c r="G64" s="291"/>
      <c r="H64" s="609"/>
      <c r="I64" s="432"/>
      <c r="J64" s="431"/>
      <c r="K64" s="660"/>
      <c r="L64" s="760"/>
      <c r="M64" s="753"/>
    </row>
    <row r="65" spans="1:13" s="754" customFormat="1" ht="18">
      <c r="A65" s="742"/>
      <c r="B65" s="170"/>
      <c r="C65" s="768" t="s">
        <v>611</v>
      </c>
      <c r="D65" s="761"/>
      <c r="E65" s="745"/>
      <c r="F65" s="746" t="s">
        <v>408</v>
      </c>
      <c r="G65" s="747"/>
      <c r="H65" s="748"/>
      <c r="I65" s="749"/>
      <c r="J65" s="763"/>
      <c r="K65" s="751" t="str">
        <f t="shared" ref="K65" si="10">IF(M65,IF(J65&gt;0,H65*J65,0),"")</f>
        <v/>
      </c>
      <c r="L65" s="752"/>
      <c r="M65" s="753" t="b">
        <v>0</v>
      </c>
    </row>
    <row r="66" spans="1:13" s="754" customFormat="1" ht="17.25" thickBot="1">
      <c r="A66" s="742"/>
      <c r="B66" s="755"/>
      <c r="C66" s="756"/>
      <c r="D66" s="757"/>
      <c r="E66" s="765"/>
      <c r="F66" s="759"/>
      <c r="G66" s="291"/>
      <c r="H66" s="609"/>
      <c r="I66" s="432"/>
      <c r="J66" s="431"/>
      <c r="K66" s="660"/>
      <c r="L66" s="760"/>
      <c r="M66" s="753"/>
    </row>
    <row r="67" spans="1:13" ht="22.7" customHeight="1" thickBot="1">
      <c r="B67" s="350"/>
      <c r="C67" s="543" t="s">
        <v>9</v>
      </c>
      <c r="D67" s="351"/>
      <c r="E67" s="352"/>
      <c r="F67" s="290"/>
      <c r="G67" s="353"/>
      <c r="H67" s="290"/>
      <c r="I67" s="290"/>
      <c r="J67" s="354" t="s">
        <v>612</v>
      </c>
      <c r="K67" s="355">
        <f>SUM(K63:K66)</f>
        <v>0</v>
      </c>
    </row>
    <row r="68" spans="1:13" ht="7.5" customHeight="1">
      <c r="B68" s="179"/>
      <c r="C68" s="542"/>
      <c r="D68" s="168"/>
      <c r="E68" s="168"/>
      <c r="F68" s="160"/>
      <c r="G68" s="169"/>
      <c r="H68" s="160"/>
      <c r="I68" s="160"/>
      <c r="J68" s="163"/>
      <c r="K68" s="180"/>
    </row>
    <row r="69" spans="1:13" ht="22.7" customHeight="1">
      <c r="B69" s="334" t="s">
        <v>546</v>
      </c>
      <c r="C69" s="335"/>
      <c r="D69" s="335"/>
      <c r="E69" s="335"/>
      <c r="F69" s="335"/>
      <c r="G69" s="361"/>
      <c r="H69" s="344"/>
      <c r="I69" s="344"/>
      <c r="J69" s="348"/>
      <c r="K69" s="356"/>
    </row>
    <row r="70" spans="1:13" s="754" customFormat="1" ht="30" customHeight="1">
      <c r="A70" s="742"/>
      <c r="B70" s="769"/>
      <c r="C70" s="768" t="s">
        <v>613</v>
      </c>
      <c r="D70" s="744"/>
      <c r="E70" s="745"/>
      <c r="F70" s="746" t="s">
        <v>615</v>
      </c>
      <c r="G70" s="747"/>
      <c r="H70" s="748"/>
      <c r="I70" s="770"/>
      <c r="J70" s="750"/>
      <c r="K70" s="751" t="str">
        <f>IF(M70,IF(J70&gt;0,H70*J70,0),"")</f>
        <v/>
      </c>
      <c r="L70" s="752"/>
      <c r="M70" s="753" t="b">
        <v>0</v>
      </c>
    </row>
    <row r="71" spans="1:13" s="754" customFormat="1" ht="16.5">
      <c r="A71" s="742"/>
      <c r="B71" s="755"/>
      <c r="C71" s="756"/>
      <c r="D71" s="757"/>
      <c r="E71" s="765"/>
      <c r="F71" s="759"/>
      <c r="G71" s="291"/>
      <c r="H71" s="609"/>
      <c r="I71" s="432"/>
      <c r="J71" s="431"/>
      <c r="K71" s="660"/>
      <c r="L71" s="760"/>
      <c r="M71" s="753"/>
    </row>
    <row r="72" spans="1:13" s="754" customFormat="1" ht="16.5" customHeight="1">
      <c r="A72" s="742"/>
      <c r="B72" s="771"/>
      <c r="C72" s="768" t="s">
        <v>614</v>
      </c>
      <c r="D72" s="761"/>
      <c r="E72" s="745"/>
      <c r="F72" s="746" t="s">
        <v>616</v>
      </c>
      <c r="G72" s="747"/>
      <c r="H72" s="748"/>
      <c r="I72" s="770"/>
      <c r="J72" s="763"/>
      <c r="K72" s="751" t="str">
        <f t="shared" ref="K72" si="11">IF(M72,IF(J72&gt;0,H72*J72,0),"")</f>
        <v/>
      </c>
      <c r="L72" s="752"/>
      <c r="M72" s="753" t="b">
        <v>0</v>
      </c>
    </row>
    <row r="73" spans="1:13" s="754" customFormat="1" ht="17.25" thickBot="1">
      <c r="A73" s="742"/>
      <c r="B73" s="755"/>
      <c r="C73" s="756"/>
      <c r="D73" s="757"/>
      <c r="E73" s="765"/>
      <c r="F73" s="759"/>
      <c r="G73" s="291"/>
      <c r="H73" s="609"/>
      <c r="I73" s="432"/>
      <c r="J73" s="431"/>
      <c r="K73" s="660"/>
      <c r="L73" s="760"/>
      <c r="M73" s="753"/>
    </row>
    <row r="74" spans="1:13" ht="22.7" customHeight="1" thickBot="1">
      <c r="B74" s="360"/>
      <c r="C74" s="543" t="s">
        <v>9</v>
      </c>
      <c r="D74" s="351"/>
      <c r="E74" s="352"/>
      <c r="F74" s="290"/>
      <c r="G74" s="353"/>
      <c r="H74" s="290"/>
      <c r="I74" s="290"/>
      <c r="J74" s="354" t="s">
        <v>617</v>
      </c>
      <c r="K74" s="355">
        <f>SUM(K70:K73)</f>
        <v>0</v>
      </c>
    </row>
    <row r="75" spans="1:13" ht="17.25" thickBot="1">
      <c r="B75" s="159"/>
      <c r="C75" s="159"/>
      <c r="D75" s="159"/>
      <c r="E75" s="159"/>
      <c r="F75" s="159"/>
      <c r="G75" s="159"/>
      <c r="H75" s="159"/>
      <c r="I75" s="159"/>
      <c r="J75" s="159"/>
      <c r="K75" s="158"/>
    </row>
    <row r="76" spans="1:13" ht="30" customHeight="1" thickBot="1">
      <c r="B76" s="379"/>
      <c r="C76" s="544" t="s">
        <v>9</v>
      </c>
      <c r="D76" s="380"/>
      <c r="E76" s="380"/>
      <c r="F76" s="381"/>
      <c r="G76" s="382"/>
      <c r="H76" s="381"/>
      <c r="I76" s="381"/>
      <c r="J76" s="383" t="s">
        <v>41</v>
      </c>
      <c r="K76" s="292">
        <f>IF(COUNT(K18,K25,K32,K39,K46,K53,K60,K67,K74)&gt;0,SUM(K18,K25,K32,K39,K46,K53,K60,K67,K74),"")</f>
        <v>0</v>
      </c>
    </row>
    <row r="77" spans="1:13" ht="12.75" customHeight="1"/>
    <row r="78" spans="1:13" ht="12.75" customHeight="1"/>
    <row r="79" spans="1:13" ht="12.75" customHeight="1"/>
    <row r="80" spans="1:13" ht="12.75" customHeight="1"/>
    <row r="81" ht="12.75" customHeight="1"/>
  </sheetData>
  <sheetProtection formatRows="0"/>
  <mergeCells count="18">
    <mergeCell ref="F5:G5"/>
    <mergeCell ref="F8:K8"/>
    <mergeCell ref="B8:E8"/>
    <mergeCell ref="B3:G3"/>
    <mergeCell ref="B5:E5"/>
    <mergeCell ref="B10:F10"/>
    <mergeCell ref="L2:L8"/>
    <mergeCell ref="B2:G2"/>
    <mergeCell ref="H2:I2"/>
    <mergeCell ref="J2:K2"/>
    <mergeCell ref="H3:I3"/>
    <mergeCell ref="J3:K3"/>
    <mergeCell ref="H5:I5"/>
    <mergeCell ref="J5:K5"/>
    <mergeCell ref="B6:E6"/>
    <mergeCell ref="B7:E7"/>
    <mergeCell ref="F6:K6"/>
    <mergeCell ref="F7:K7"/>
  </mergeCells>
  <conditionalFormatting sqref="F14">
    <cfRule type="expression" dxfId="166" priority="1987">
      <formula>AND($M14,F14="")</formula>
    </cfRule>
  </conditionalFormatting>
  <conditionalFormatting sqref="F16">
    <cfRule type="expression" dxfId="165" priority="4">
      <formula>AND($M16,F16="")</formula>
    </cfRule>
  </conditionalFormatting>
  <conditionalFormatting sqref="F21">
    <cfRule type="expression" dxfId="164" priority="1202">
      <formula>AND($M21,F21="")</formula>
    </cfRule>
  </conditionalFormatting>
  <conditionalFormatting sqref="F23">
    <cfRule type="expression" dxfId="163" priority="714">
      <formula>AND($M23,F23="")</formula>
    </cfRule>
  </conditionalFormatting>
  <conditionalFormatting sqref="F28">
    <cfRule type="expression" dxfId="162" priority="715">
      <formula>AND($M28,F28="")</formula>
    </cfRule>
  </conditionalFormatting>
  <conditionalFormatting sqref="F30 F35 F37 F42 F44 F49 F51 F56 F58 F63 F65">
    <cfRule type="expression" dxfId="161" priority="69">
      <formula>AND($M30,F30="")</formula>
    </cfRule>
  </conditionalFormatting>
  <conditionalFormatting sqref="F70">
    <cfRule type="expression" dxfId="160" priority="704">
      <formula>AND($M70,F70="")</formula>
    </cfRule>
  </conditionalFormatting>
  <conditionalFormatting sqref="F72">
    <cfRule type="expression" dxfId="159" priority="188">
      <formula>AND($M72,F72="")</formula>
    </cfRule>
  </conditionalFormatting>
  <conditionalFormatting sqref="H14">
    <cfRule type="expression" dxfId="158" priority="1759">
      <formula>AND(M14,H14="")</formula>
    </cfRule>
  </conditionalFormatting>
  <conditionalFormatting sqref="H16">
    <cfRule type="expression" dxfId="157" priority="10">
      <formula>AND(M16,H16="")</formula>
    </cfRule>
  </conditionalFormatting>
  <conditionalFormatting sqref="H21">
    <cfRule type="expression" dxfId="156" priority="1327">
      <formula>AND(M21,H21="")</formula>
    </cfRule>
  </conditionalFormatting>
  <conditionalFormatting sqref="H23">
    <cfRule type="expression" dxfId="155" priority="1322">
      <formula>AND(M23,H23="")</formula>
    </cfRule>
  </conditionalFormatting>
  <conditionalFormatting sqref="H28">
    <cfRule type="expression" dxfId="154" priority="1296">
      <formula>AND(M28,H28="")</formula>
    </cfRule>
  </conditionalFormatting>
  <conditionalFormatting sqref="H30 H35 H37 H42 H44 H49 H51 H56 H58 H63 H65">
    <cfRule type="expression" dxfId="153" priority="75">
      <formula>AND(M30,H30="")</formula>
    </cfRule>
  </conditionalFormatting>
  <conditionalFormatting sqref="H70">
    <cfRule type="expression" dxfId="152" priority="1268">
      <formula>AND(M70,H70="")</formula>
    </cfRule>
  </conditionalFormatting>
  <conditionalFormatting sqref="H72">
    <cfRule type="expression" dxfId="151" priority="194">
      <formula>AND(M72,H72="")</formula>
    </cfRule>
  </conditionalFormatting>
  <conditionalFormatting sqref="H14:I14">
    <cfRule type="expression" dxfId="150" priority="1755">
      <formula>NOT($M14)</formula>
    </cfRule>
  </conditionalFormatting>
  <conditionalFormatting sqref="H16:I16">
    <cfRule type="expression" dxfId="149" priority="7">
      <formula>NOT($M16)</formula>
    </cfRule>
  </conditionalFormatting>
  <conditionalFormatting sqref="H21:I21">
    <cfRule type="expression" dxfId="148" priority="1324">
      <formula>NOT($M21)</formula>
    </cfRule>
  </conditionalFormatting>
  <conditionalFormatting sqref="H23:I23">
    <cfRule type="expression" dxfId="147" priority="1319">
      <formula>NOT($M23)</formula>
    </cfRule>
  </conditionalFormatting>
  <conditionalFormatting sqref="H28:I28">
    <cfRule type="expression" dxfId="146" priority="1293">
      <formula>NOT($M28)</formula>
    </cfRule>
  </conditionalFormatting>
  <conditionalFormatting sqref="H30:I30 H35:I35 H37:I37 H42:I42 H44:I44 H49:I49 H51:I51 H56:I56 H58:I58 H63:I63 H65:I65">
    <cfRule type="expression" dxfId="145" priority="72">
      <formula>NOT($M30)</formula>
    </cfRule>
  </conditionalFormatting>
  <conditionalFormatting sqref="H70:I70">
    <cfRule type="expression" dxfId="144" priority="1265">
      <formula>NOT($M70)</formula>
    </cfRule>
  </conditionalFormatting>
  <conditionalFormatting sqref="H72:I72">
    <cfRule type="expression" dxfId="143" priority="191">
      <formula>NOT($M72)</formula>
    </cfRule>
  </conditionalFormatting>
  <conditionalFormatting sqref="I14">
    <cfRule type="expression" dxfId="142" priority="1756">
      <formula>AND(M14,I14="")</formula>
    </cfRule>
  </conditionalFormatting>
  <conditionalFormatting sqref="I16">
    <cfRule type="expression" dxfId="141" priority="9">
      <formula>AND(M16,I16="")</formula>
    </cfRule>
  </conditionalFormatting>
  <conditionalFormatting sqref="I21">
    <cfRule type="expression" dxfId="140" priority="1326">
      <formula>AND(M21,I21="")</formula>
    </cfRule>
  </conditionalFormatting>
  <conditionalFormatting sqref="I23">
    <cfRule type="expression" dxfId="139" priority="1321">
      <formula>AND(M23,I23="")</formula>
    </cfRule>
  </conditionalFormatting>
  <conditionalFormatting sqref="I28">
    <cfRule type="expression" dxfId="138" priority="1295">
      <formula>AND(M28,I28="")</formula>
    </cfRule>
  </conditionalFormatting>
  <conditionalFormatting sqref="I30 I35 I37 I42 I44 I49 I51 I56 I58 I63 I65">
    <cfRule type="expression" dxfId="137" priority="74">
      <formula>AND(M30,I30="")</formula>
    </cfRule>
  </conditionalFormatting>
  <conditionalFormatting sqref="I70">
    <cfRule type="expression" dxfId="136" priority="1267">
      <formula>AND(M70,I70="")</formula>
    </cfRule>
  </conditionalFormatting>
  <conditionalFormatting sqref="I72">
    <cfRule type="expression" dxfId="135" priority="193">
      <formula>AND(M72,I72="")</formula>
    </cfRule>
  </conditionalFormatting>
  <conditionalFormatting sqref="J14">
    <cfRule type="expression" dxfId="134" priority="1977">
      <formula>M14=FALSE</formula>
    </cfRule>
    <cfRule type="expression" dxfId="133" priority="1978">
      <formula>AND(M14,J14="")</formula>
    </cfRule>
    <cfRule type="expression" dxfId="132" priority="1982">
      <formula>M14=FALSE</formula>
    </cfRule>
    <cfRule type="expression" dxfId="131" priority="1983">
      <formula>AND(M14,J14="")</formula>
    </cfRule>
    <cfRule type="expression" dxfId="130" priority="1988">
      <formula>M14=FALSE</formula>
    </cfRule>
    <cfRule type="expression" dxfId="129" priority="1989">
      <formula>AND(M14,J14="")</formula>
    </cfRule>
  </conditionalFormatting>
  <conditionalFormatting sqref="J16">
    <cfRule type="expression" dxfId="128" priority="11">
      <formula>M16=FALSE</formula>
    </cfRule>
    <cfRule type="expression" dxfId="127" priority="12">
      <formula>AND(M16,J16="")</formula>
    </cfRule>
    <cfRule type="expression" dxfId="126" priority="13">
      <formula>M16=FALSE</formula>
    </cfRule>
    <cfRule type="expression" dxfId="125" priority="14">
      <formula>AND(M16,J16="")</formula>
    </cfRule>
    <cfRule type="expression" dxfId="124" priority="16">
      <formula>M16=FALSE</formula>
    </cfRule>
    <cfRule type="expression" dxfId="123" priority="17">
      <formula>AND(M16,J16="")</formula>
    </cfRule>
  </conditionalFormatting>
  <conditionalFormatting sqref="J21">
    <cfRule type="expression" dxfId="122" priority="2087">
      <formula>M21=FALSE</formula>
    </cfRule>
    <cfRule type="expression" dxfId="121" priority="2088">
      <formula>AND(M21,J21="")</formula>
    </cfRule>
    <cfRule type="expression" dxfId="120" priority="2092">
      <formula>M21=FALSE</formula>
    </cfRule>
    <cfRule type="expression" dxfId="119" priority="2093">
      <formula>AND(M21,J21="")</formula>
    </cfRule>
    <cfRule type="expression" dxfId="118" priority="2098">
      <formula>M21=FALSE</formula>
    </cfRule>
    <cfRule type="expression" dxfId="117" priority="2099">
      <formula>AND(M21,J21="")</formula>
    </cfRule>
  </conditionalFormatting>
  <conditionalFormatting sqref="J23">
    <cfRule type="expression" dxfId="116" priority="2071">
      <formula>M23=FALSE</formula>
    </cfRule>
    <cfRule type="expression" dxfId="115" priority="2072">
      <formula>AND(M23,J23="")</formula>
    </cfRule>
    <cfRule type="expression" dxfId="114" priority="2076">
      <formula>M23=FALSE</formula>
    </cfRule>
    <cfRule type="expression" dxfId="113" priority="2077">
      <formula>AND(M23,J23="")</formula>
    </cfRule>
    <cfRule type="expression" dxfId="112" priority="2082">
      <formula>M23=FALSE</formula>
    </cfRule>
    <cfRule type="expression" dxfId="111" priority="2083">
      <formula>AND(M23,J23="")</formula>
    </cfRule>
  </conditionalFormatting>
  <conditionalFormatting sqref="J28">
    <cfRule type="expression" dxfId="110" priority="2151">
      <formula>M28=FALSE</formula>
    </cfRule>
    <cfRule type="expression" dxfId="109" priority="2152">
      <formula>AND(M28,J28="")</formula>
    </cfRule>
    <cfRule type="expression" dxfId="108" priority="2156">
      <formula>M28=FALSE</formula>
    </cfRule>
    <cfRule type="expression" dxfId="107" priority="2157">
      <formula>AND(M28,J28="")</formula>
    </cfRule>
    <cfRule type="expression" dxfId="106" priority="2162">
      <formula>M28=FALSE</formula>
    </cfRule>
    <cfRule type="expression" dxfId="105" priority="2163">
      <formula>AND(M28,J28="")</formula>
    </cfRule>
  </conditionalFormatting>
  <conditionalFormatting sqref="J30 J35 J37 J42 J44 J49 J51 J56 J58 J63 J65">
    <cfRule type="expression" dxfId="104" priority="77">
      <formula>M30=FALSE</formula>
    </cfRule>
    <cfRule type="expression" dxfId="103" priority="78">
      <formula>AND(M30,J30="")</formula>
    </cfRule>
    <cfRule type="expression" dxfId="102" priority="79">
      <formula>M30=FALSE</formula>
    </cfRule>
    <cfRule type="expression" dxfId="101" priority="80">
      <formula>AND(M30,J30="")</formula>
    </cfRule>
    <cfRule type="expression" dxfId="100" priority="82">
      <formula>M30=FALSE</formula>
    </cfRule>
    <cfRule type="expression" dxfId="99" priority="83">
      <formula>AND(M30,J30="")</formula>
    </cfRule>
  </conditionalFormatting>
  <conditionalFormatting sqref="J70">
    <cfRule type="expression" dxfId="98" priority="2257">
      <formula>M70=FALSE</formula>
    </cfRule>
    <cfRule type="expression" dxfId="97" priority="2258">
      <formula>AND(M70,J70="")</formula>
    </cfRule>
    <cfRule type="expression" dxfId="96" priority="2262">
      <formula>M70=FALSE</formula>
    </cfRule>
    <cfRule type="expression" dxfId="95" priority="2263">
      <formula>AND(M70,J70="")</formula>
    </cfRule>
    <cfRule type="expression" dxfId="94" priority="2268">
      <formula>M70=FALSE</formula>
    </cfRule>
    <cfRule type="expression" dxfId="93" priority="2269">
      <formula>AND(M70,J70="")</formula>
    </cfRule>
  </conditionalFormatting>
  <conditionalFormatting sqref="J72">
    <cfRule type="expression" dxfId="92" priority="196">
      <formula>M72=FALSE</formula>
    </cfRule>
    <cfRule type="expression" dxfId="91" priority="197">
      <formula>AND(M72,J72="")</formula>
    </cfRule>
    <cfRule type="expression" dxfId="90" priority="198">
      <formula>M72=FALSE</formula>
    </cfRule>
    <cfRule type="expression" dxfId="89" priority="199">
      <formula>AND(M72,J72="")</formula>
    </cfRule>
    <cfRule type="expression" dxfId="88" priority="201">
      <formula>M72=FALSE</formula>
    </cfRule>
    <cfRule type="expression" dxfId="87" priority="202">
      <formula>AND(M72,J72="")</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19" max="11" man="1"/>
    <brk id="2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69870" r:id="rId5" name="Kontrollkästchen 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4" r:id="rId6" name="Kontrollkästchen 2">
              <controlPr defaultSize="0" autoFill="0" autoLine="0" autoPict="0" altText="">
                <anchor moveWithCells="1">
                  <from>
                    <xdr:col>1</xdr:col>
                    <xdr:colOff>0</xdr:colOff>
                    <xdr:row>20</xdr:row>
                    <xdr:rowOff>95250</xdr:rowOff>
                  </from>
                  <to>
                    <xdr:col>2</xdr:col>
                    <xdr:colOff>0</xdr:colOff>
                    <xdr:row>20</xdr:row>
                    <xdr:rowOff>304800</xdr:rowOff>
                  </to>
                </anchor>
              </controlPr>
            </control>
          </mc:Choice>
        </mc:AlternateContent>
        <mc:AlternateContent xmlns:mc="http://schemas.openxmlformats.org/markup-compatibility/2006">
          <mc:Choice Requires="x14">
            <control shapeId="69875" r:id="rId7" name="Kontrollkästchen 2">
              <controlPr defaultSize="0" autoFill="0" autoLine="0" autoPict="0" altText="">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9884" r:id="rId8" name="Kontrollkästchen 2">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9885" r:id="rId9" name="Check Box 1277">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69886" r:id="rId10" name="Check Box 1278">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887" r:id="rId11" name="Check Box 1279">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9899" r:id="rId12" name="Check Box 1291">
              <controlPr defaultSize="0" autoFill="0" autoLine="0" autoPict="0" altText="">
                <anchor moveWithCells="1">
                  <from>
                    <xdr:col>1</xdr:col>
                    <xdr:colOff>0</xdr:colOff>
                    <xdr:row>69</xdr:row>
                    <xdr:rowOff>95250</xdr:rowOff>
                  </from>
                  <to>
                    <xdr:col>2</xdr:col>
                    <xdr:colOff>0</xdr:colOff>
                    <xdr:row>69</xdr:row>
                    <xdr:rowOff>304800</xdr:rowOff>
                  </to>
                </anchor>
              </controlPr>
            </control>
          </mc:Choice>
        </mc:AlternateContent>
        <mc:AlternateContent xmlns:mc="http://schemas.openxmlformats.org/markup-compatibility/2006">
          <mc:Choice Requires="x14">
            <control shapeId="69936" r:id="rId13" name="Check Box 1328">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69937" r:id="rId14" name="Check Box 1329">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69938" r:id="rId15" name="Check Box 1330">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939" r:id="rId16" name="Check Box 1331">
              <controlPr defaultSize="0" autoFill="0" autoLine="0" autoPict="0" altText="">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69963" r:id="rId17" name="Check Box 1355">
              <controlPr defaultSize="0" autoFill="0" autoLine="0" autoPict="0" altText="">
                <anchor moveWithCells="1">
                  <from>
                    <xdr:col>1</xdr:col>
                    <xdr:colOff>0</xdr:colOff>
                    <xdr:row>41</xdr:row>
                    <xdr:rowOff>276225</xdr:rowOff>
                  </from>
                  <to>
                    <xdr:col>2</xdr:col>
                    <xdr:colOff>0</xdr:colOff>
                    <xdr:row>41</xdr:row>
                    <xdr:rowOff>504825</xdr:rowOff>
                  </to>
                </anchor>
              </controlPr>
            </control>
          </mc:Choice>
        </mc:AlternateContent>
        <mc:AlternateContent xmlns:mc="http://schemas.openxmlformats.org/markup-compatibility/2006">
          <mc:Choice Requires="x14">
            <control shapeId="69964" r:id="rId18" name="Check Box 1356">
              <controlPr defaultSize="0" autoFill="0" autoLine="0" autoPict="0" altText="">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69965" r:id="rId19" name="Check Box 1357">
              <controlPr defaultSize="0" autoFill="0" autoLine="0" autoPict="0" altText="">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69966" r:id="rId20" name="Check Box 1358">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72" r:id="rId21" name="Check Box 1364">
              <controlPr defaultSize="0" autoFill="0" autoLine="0" autoPict="0" altText="">
                <anchor moveWithCells="1">
                  <from>
                    <xdr:col>1</xdr:col>
                    <xdr:colOff>0</xdr:colOff>
                    <xdr:row>71</xdr:row>
                    <xdr:rowOff>0</xdr:rowOff>
                  </from>
                  <to>
                    <xdr:col>2</xdr:col>
                    <xdr:colOff>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NOT(Projektgrundlagen!$I$24)</xm:f>
            <x14:dxf>
              <font>
                <strike/>
                <color theme="0" tint="-0.14996795556505021"/>
              </font>
              <fill>
                <patternFill>
                  <bgColor theme="0"/>
                </patternFill>
              </fill>
            </x14:dxf>
          </x14:cfRule>
          <xm:sqref>B15</xm:sqref>
        </x14:conditionalFormatting>
        <x14:conditionalFormatting xmlns:xm="http://schemas.microsoft.com/office/excel/2006/main">
          <x14:cfRule type="expression" priority="347" id="{48FF8C20-B8F1-4F78-BECB-7E655728312B}">
            <xm:f>NOT(Projektgrundlagen!$I$24)</xm:f>
            <x14:dxf>
              <font>
                <strike/>
                <color theme="0" tint="-0.14996795556505021"/>
              </font>
              <fill>
                <patternFill>
                  <bgColor theme="0"/>
                </patternFill>
              </fill>
            </x14:dxf>
          </x14:cfRule>
          <xm:sqref>B17</xm:sqref>
        </x14:conditionalFormatting>
        <x14:conditionalFormatting xmlns:xm="http://schemas.microsoft.com/office/excel/2006/main">
          <x14:cfRule type="expression" priority="223" id="{DD85DF51-D45B-4744-8889-26D288738D81}">
            <xm:f>(COUNTIF(Projektgrundlagen!$I$24:$I$25,TRUE)&lt;&gt;1)</xm:f>
            <x14:dxf>
              <font>
                <strike/>
                <color theme="0" tint="-0.14996795556505021"/>
              </font>
              <fill>
                <patternFill>
                  <bgColor theme="0"/>
                </patternFill>
              </fill>
            </x14:dxf>
          </x14:cfRule>
          <xm:sqref>B71:B72</xm:sqref>
        </x14:conditionalFormatting>
        <x14:conditionalFormatting xmlns:xm="http://schemas.microsoft.com/office/excel/2006/main">
          <x14:cfRule type="expression" priority="221" id="{57C83463-554D-4B3A-A07A-C34773E05476}">
            <xm:f>OR(NOT(Projektgrundlagen!$I$24),NOT(Projektgrundlagen!$I$25))</xm:f>
            <x14:dxf>
              <font>
                <strike/>
                <color theme="0" tint="-0.14996795556505021"/>
              </font>
              <fill>
                <patternFill>
                  <bgColor theme="0"/>
                </patternFill>
              </fill>
            </x14:dxf>
          </x14:cfRule>
          <xm:sqref>B73</xm:sqref>
        </x14:conditionalFormatting>
        <x14:conditionalFormatting xmlns:xm="http://schemas.microsoft.com/office/excel/2006/main">
          <x14:cfRule type="expression" priority="679" id="{3B8DE357-A3F6-4AE7-9D87-E48FB6793C47}">
            <xm:f>(COUNTIF(Projektgrundlagen!$I$24:$I$25,TRUE)&lt;&gt;1)</xm:f>
            <x14:dxf>
              <font>
                <strike/>
                <color theme="0" tint="-0.14996795556505021"/>
              </font>
              <fill>
                <patternFill>
                  <bgColor theme="0"/>
                </patternFill>
              </fill>
            </x14:dxf>
          </x14:cfRule>
          <xm:sqref>B14:K14</xm:sqref>
        </x14:conditionalFormatting>
        <x14:conditionalFormatting xmlns:xm="http://schemas.microsoft.com/office/excel/2006/main">
          <x14:cfRule type="expression" priority="34" id="{FA6366C5-E2F4-4D1D-B129-700B98CB59FC}">
            <xm:f>(COUNTIF(Projektgrundlagen!$I$24:$I$25,TRUE)&lt;&gt;1)</xm:f>
            <x14:dxf>
              <font>
                <strike/>
                <color theme="0" tint="-0.14996795556505021"/>
              </font>
              <fill>
                <patternFill>
                  <bgColor theme="0"/>
                </patternFill>
              </fill>
            </x14:dxf>
          </x14:cfRule>
          <xm:sqref>B21:K24</xm:sqref>
        </x14:conditionalFormatting>
        <x14:conditionalFormatting xmlns:xm="http://schemas.microsoft.com/office/excel/2006/main">
          <x14:cfRule type="expression" priority="333" id="{6033F4A1-DAF4-4300-A163-92DED1B175EE}">
            <xm:f>(COUNTIF(Projektgrundlagen!$I$24:$I$25,TRUE)&lt;&gt;1)</xm:f>
            <x14:dxf>
              <font>
                <strike/>
                <color theme="0" tint="-0.14996795556505021"/>
              </font>
              <fill>
                <patternFill>
                  <bgColor theme="0"/>
                </patternFill>
              </fill>
            </x14:dxf>
          </x14:cfRule>
          <xm:sqref>C71:K73 B28:K31 B35:K38 B42:K45 B49:K52 B56:K59 B63:K66 C15:K17 B16 B70:K70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X116"/>
  <sheetViews>
    <sheetView showGridLines="0" tabSelected="1" topLeftCell="A33" zoomScaleNormal="100" zoomScaleSheetLayoutView="100" zoomScalePageLayoutView="118" workbookViewId="0">
      <selection activeCell="I50" sqref="I50"/>
    </sheetView>
  </sheetViews>
  <sheetFormatPr baseColWidth="10" defaultColWidth="11.28515625" defaultRowHeight="16.5" zeroHeight="1"/>
  <cols>
    <col min="1" max="1" width="5.7109375" style="295" customWidth="1"/>
    <col min="2" max="2" width="4.42578125" style="559" customWidth="1"/>
    <col min="3" max="5" width="3.28515625" style="1" customWidth="1"/>
    <col min="6" max="6" width="22.28515625" style="1" customWidth="1"/>
    <col min="7" max="7" width="10.7109375" style="1" customWidth="1"/>
    <col min="8" max="10" width="19" style="1" customWidth="1"/>
    <col min="11" max="11" width="2.7109375" style="1" customWidth="1"/>
    <col min="12" max="12" width="12.5703125" style="144" hidden="1" customWidth="1"/>
    <col min="13" max="13" width="14.7109375" style="123" hidden="1" customWidth="1"/>
    <col min="14" max="14" width="14.7109375" style="79" hidden="1" customWidth="1"/>
    <col min="15" max="15" width="16.5703125" style="79" hidden="1" customWidth="1"/>
    <col min="16" max="16" width="12.140625" style="1" hidden="1" customWidth="1"/>
    <col min="17" max="17" width="12.42578125" style="1" hidden="1" customWidth="1"/>
    <col min="18" max="24" width="11.28515625" style="1" hidden="1" customWidth="1"/>
    <col min="25" max="16384" width="11.28515625" style="1"/>
  </cols>
  <sheetData>
    <row r="1" spans="1:21"/>
    <row r="2" spans="1:21" ht="16.5" customHeight="1">
      <c r="B2" s="903" t="str">
        <f>IF(Projektgrundlagen!B2="","",Projektgrundlagen!B2)</f>
        <v>Technische Ausrüstung (Telekommunikationsanlagen)</v>
      </c>
      <c r="C2" s="903"/>
      <c r="D2" s="903"/>
      <c r="E2" s="903"/>
      <c r="F2" s="903"/>
      <c r="G2" s="903"/>
      <c r="H2" s="904"/>
      <c r="I2" s="259" t="str">
        <f>IF(Projektgrundlagen!F2="","",Projektgrundlagen!F2)</f>
        <v/>
      </c>
      <c r="J2" s="218" t="s">
        <v>111</v>
      </c>
      <c r="K2" s="947" t="s">
        <v>106</v>
      </c>
      <c r="L2" s="63" t="s">
        <v>34</v>
      </c>
      <c r="P2" s="143" t="s">
        <v>101</v>
      </c>
      <c r="U2" s="143"/>
    </row>
    <row r="3" spans="1:21" ht="16.5" customHeight="1">
      <c r="B3" s="954" t="s">
        <v>106</v>
      </c>
      <c r="C3" s="954"/>
      <c r="D3" s="954"/>
      <c r="E3" s="954"/>
      <c r="F3" s="954"/>
      <c r="G3" s="954"/>
      <c r="H3" s="955"/>
      <c r="I3" s="269" t="str">
        <f>IF(Projektgrundlagen!F3="","",Projektgrundlagen!F3)</f>
        <v/>
      </c>
      <c r="J3" s="278" t="str">
        <f>IF(Projektgrundlagen!G3="","",Projektgrundlagen!G3)</f>
        <v/>
      </c>
      <c r="K3" s="948"/>
      <c r="P3" s="1" t="str">
        <f ca="1">MID(CELL("dateiname",A2),FIND("]",CELL("dateiname",A2))+1,255)</f>
        <v>E Honorarberechnung</v>
      </c>
    </row>
    <row r="4" spans="1:21" ht="7.5" customHeight="1">
      <c r="B4" s="560"/>
      <c r="C4" s="254"/>
      <c r="D4" s="254"/>
      <c r="E4" s="254"/>
      <c r="F4" s="254"/>
      <c r="G4" s="254"/>
      <c r="H4" s="253"/>
      <c r="I4" s="253"/>
      <c r="J4" s="253"/>
      <c r="K4" s="948"/>
    </row>
    <row r="5" spans="1:21">
      <c r="B5" s="809" t="str">
        <f>IF(Projektgrundlagen!B5="","",Projektgrundlagen!B5)</f>
        <v>Maßnahmennr:</v>
      </c>
      <c r="C5" s="810"/>
      <c r="D5" s="810"/>
      <c r="E5" s="810"/>
      <c r="F5" s="858" t="str">
        <f>IF(Projektgrundlagen!E5="","",Projektgrundlagen!E5)</f>
        <v>-</v>
      </c>
      <c r="G5" s="858"/>
      <c r="H5" s="858"/>
      <c r="I5" s="262" t="str">
        <f>IF(Projektgrundlagen!F5="","",Projektgrundlagen!F5)</f>
        <v>Vergabenr.:</v>
      </c>
      <c r="J5" s="279">
        <f>IF(Projektgrundlagen!G5="","",Projektgrundlagen!G5)</f>
        <v>2</v>
      </c>
      <c r="K5" s="948"/>
      <c r="P5" s="131"/>
    </row>
    <row r="6" spans="1:21">
      <c r="B6" s="811" t="str">
        <f>IF(Projektgrundlagen!B6="","",Projektgrundlagen!B6)</f>
        <v>Bauherr:</v>
      </c>
      <c r="C6" s="812"/>
      <c r="D6" s="812"/>
      <c r="E6" s="812"/>
      <c r="F6" s="834" t="str">
        <f>IF(Projektgrundlagen!E6="","",Projektgrundlagen!E6)</f>
        <v>Tegernsee-Bahn Betriebsgesellschaft mbH</v>
      </c>
      <c r="G6" s="834"/>
      <c r="H6" s="834"/>
      <c r="I6" s="834"/>
      <c r="J6" s="835"/>
      <c r="K6" s="948"/>
      <c r="P6" s="131"/>
    </row>
    <row r="7" spans="1:21">
      <c r="B7" s="848" t="str">
        <f>Projektgrundlagen!B7</f>
        <v>Maßnahme:</v>
      </c>
      <c r="C7" s="849"/>
      <c r="D7" s="849"/>
      <c r="E7" s="849"/>
      <c r="F7" s="952" t="str">
        <f>IF(Projektgrundlagen!E7="","",Projektgrundlagen!E7)</f>
        <v>Elektrifizierung und Infrastrukturausbau der Strecke 9560 Schaftlach - Tegernsee</v>
      </c>
      <c r="G7" s="952"/>
      <c r="H7" s="952"/>
      <c r="I7" s="952"/>
      <c r="J7" s="953"/>
      <c r="K7" s="948"/>
    </row>
    <row r="8" spans="1:21">
      <c r="B8" s="785" t="s">
        <v>75</v>
      </c>
      <c r="C8" s="786"/>
      <c r="D8" s="786"/>
      <c r="E8" s="786"/>
      <c r="F8" s="832" t="str">
        <f>IF(Projektgrundlagen!E8="","",Projektgrundlagen!E8)</f>
        <v/>
      </c>
      <c r="G8" s="832"/>
      <c r="H8" s="832"/>
      <c r="I8" s="832"/>
      <c r="J8" s="833"/>
      <c r="K8" s="948"/>
      <c r="P8" s="131"/>
    </row>
    <row r="9" spans="1:21">
      <c r="B9" s="561"/>
      <c r="C9" s="238"/>
      <c r="D9" s="238"/>
      <c r="E9" s="238"/>
      <c r="F9" s="257"/>
      <c r="G9" s="257"/>
      <c r="H9" s="257"/>
      <c r="I9" s="257"/>
      <c r="J9" s="257"/>
    </row>
    <row r="10" spans="1:21" s="105" customFormat="1" ht="30" customHeight="1">
      <c r="A10" s="600"/>
      <c r="B10" s="962" t="s">
        <v>106</v>
      </c>
      <c r="C10" s="962"/>
      <c r="D10" s="962"/>
      <c r="E10" s="962"/>
      <c r="F10" s="962"/>
      <c r="G10" s="962"/>
      <c r="H10" s="962"/>
      <c r="I10" s="320"/>
      <c r="J10" s="320"/>
      <c r="K10" s="106"/>
      <c r="L10" s="106"/>
      <c r="M10" s="618"/>
      <c r="N10" s="106"/>
    </row>
    <row r="11" spans="1:21" ht="15" customHeight="1">
      <c r="A11" s="600"/>
      <c r="B11" s="629" t="s">
        <v>1</v>
      </c>
      <c r="C11" s="323"/>
      <c r="D11" s="215"/>
      <c r="E11" s="215"/>
      <c r="F11" s="321"/>
      <c r="G11" s="322"/>
      <c r="H11" s="323"/>
      <c r="I11" s="325"/>
      <c r="J11" s="324" t="s">
        <v>54</v>
      </c>
      <c r="L11" s="79"/>
    </row>
    <row r="12" spans="1:21" ht="7.5" customHeight="1">
      <c r="A12" s="600"/>
      <c r="B12" s="562"/>
      <c r="C12" s="5"/>
      <c r="D12" s="5"/>
      <c r="E12" s="5"/>
      <c r="F12" s="5"/>
      <c r="G12" s="5"/>
      <c r="H12" s="5"/>
      <c r="I12" s="5"/>
      <c r="J12" s="5"/>
    </row>
    <row r="13" spans="1:21" s="20" customFormat="1" ht="16.5" customHeight="1">
      <c r="A13" s="601"/>
      <c r="B13" s="563"/>
      <c r="C13" s="476" t="s">
        <v>80</v>
      </c>
      <c r="D13" s="477"/>
      <c r="E13" s="477"/>
      <c r="F13" s="477"/>
      <c r="G13" s="477"/>
      <c r="H13" s="477"/>
      <c r="I13" s="478"/>
      <c r="J13" s="479"/>
      <c r="L13" s="612" t="s">
        <v>76</v>
      </c>
      <c r="M13" s="613" t="s">
        <v>74</v>
      </c>
    </row>
    <row r="14" spans="1:21" customFormat="1" ht="16.5" customHeight="1">
      <c r="A14" s="602"/>
      <c r="B14" s="692">
        <v>1</v>
      </c>
      <c r="C14" s="6" t="s">
        <v>53</v>
      </c>
      <c r="D14" s="223"/>
      <c r="E14" s="198"/>
      <c r="F14" s="198"/>
      <c r="G14" s="198"/>
      <c r="H14" s="293" t="s">
        <v>460</v>
      </c>
      <c r="I14" s="55">
        <f>IF('A Anrechenbare Kosten'!G22="",0,'A Anrechenbare Kosten'!G22)</f>
        <v>350000</v>
      </c>
      <c r="J14" s="60"/>
      <c r="L14" s="79" t="e">
        <f>NOT(M14)</f>
        <v>#REF!</v>
      </c>
      <c r="M14" s="619" t="e">
        <f>'A Anrechenbare Kosten'!I22</f>
        <v>#REF!</v>
      </c>
      <c r="N14" s="125"/>
      <c r="O14" s="125"/>
    </row>
    <row r="15" spans="1:21" ht="16.5" customHeight="1">
      <c r="A15" s="600"/>
      <c r="B15" s="693">
        <v>2</v>
      </c>
      <c r="C15" s="388" t="s">
        <v>117</v>
      </c>
      <c r="D15" s="532"/>
      <c r="E15" s="389"/>
      <c r="F15" s="389"/>
      <c r="G15" s="390"/>
      <c r="H15" s="391" t="s">
        <v>461</v>
      </c>
      <c r="I15" s="233">
        <f>'H §56 HOAI'!E7</f>
        <v>2</v>
      </c>
      <c r="J15" s="60"/>
      <c r="L15" s="79"/>
    </row>
    <row r="16" spans="1:21" ht="16.5" customHeight="1">
      <c r="A16" s="600"/>
      <c r="B16" s="693">
        <v>3</v>
      </c>
      <c r="C16" s="406" t="s">
        <v>173</v>
      </c>
      <c r="D16" s="387"/>
      <c r="F16" s="387"/>
      <c r="G16" s="387"/>
      <c r="H16" s="387"/>
      <c r="I16" s="282"/>
      <c r="J16" s="60"/>
      <c r="M16" s="613" t="s">
        <v>77</v>
      </c>
      <c r="N16" s="613" t="s">
        <v>78</v>
      </c>
      <c r="O16" s="613" t="s">
        <v>79</v>
      </c>
    </row>
    <row r="17" spans="1:17" ht="16.5" customHeight="1">
      <c r="A17" s="597" t="str">
        <f>IF(COUNTIF($L$17:$L$18,TRUE)&lt;&gt;1,"è","")</f>
        <v/>
      </c>
      <c r="B17" s="689" t="s">
        <v>38</v>
      </c>
      <c r="C17" s="205"/>
      <c r="D17" s="949" t="s">
        <v>181</v>
      </c>
      <c r="E17" s="950"/>
      <c r="F17" s="950"/>
      <c r="G17" s="950"/>
      <c r="H17" s="950"/>
      <c r="I17" s="35"/>
      <c r="J17" s="60"/>
      <c r="L17" s="144" t="b">
        <v>1</v>
      </c>
      <c r="M17" s="618" t="b">
        <f>IF(COUNTIF(L17:L18,TRUE)=0,TRUE,FALSE)</f>
        <v>0</v>
      </c>
      <c r="N17" s="106" t="b">
        <f>IF(COUNTIF(L17:L18,TRUE)&gt;1,TRUE,FALSE)</f>
        <v>0</v>
      </c>
      <c r="O17" s="79" t="e">
        <f>AND(NOT(M17),NOT(N17),L14,OR(L17,L18))</f>
        <v>#REF!</v>
      </c>
    </row>
    <row r="18" spans="1:17" ht="16.5" customHeight="1">
      <c r="A18" s="597" t="str">
        <f>IF(COUNTIF($L$17:$L$18,TRUE)&lt;&gt;1,"è","")</f>
        <v/>
      </c>
      <c r="B18" s="694" t="s">
        <v>172</v>
      </c>
      <c r="C18" s="205"/>
      <c r="D18" s="792" t="s">
        <v>205</v>
      </c>
      <c r="E18" s="784"/>
      <c r="F18" s="784"/>
      <c r="G18" s="784"/>
      <c r="H18" s="784"/>
      <c r="I18" s="469"/>
      <c r="J18" s="61"/>
      <c r="L18" s="144" t="b">
        <v>0</v>
      </c>
      <c r="M18" s="618"/>
      <c r="N18" s="106"/>
      <c r="O18" s="621" t="s">
        <v>175</v>
      </c>
      <c r="Q18" s="131"/>
    </row>
    <row r="19" spans="1:17" ht="17.25" customHeight="1">
      <c r="A19" s="600"/>
      <c r="B19" s="567"/>
      <c r="C19" s="145"/>
      <c r="D19" s="145"/>
      <c r="E19" s="145"/>
      <c r="F19" s="146"/>
      <c r="G19" s="147"/>
      <c r="H19" s="147"/>
      <c r="I19" s="147"/>
      <c r="J19" s="66"/>
      <c r="L19" s="622"/>
      <c r="O19" s="79" t="e">
        <f>AND(NOT(M17),NOT(N17),M14,OR(L17,L18))</f>
        <v>#REF!</v>
      </c>
    </row>
    <row r="20" spans="1:17" s="20" customFormat="1">
      <c r="A20" s="601"/>
      <c r="B20" s="563"/>
      <c r="C20" s="476" t="s">
        <v>130</v>
      </c>
      <c r="D20" s="477"/>
      <c r="E20" s="477"/>
      <c r="F20" s="477"/>
      <c r="G20" s="477"/>
      <c r="H20" s="477"/>
      <c r="I20" s="478"/>
      <c r="J20" s="479"/>
      <c r="L20" s="623"/>
      <c r="M20" s="123"/>
      <c r="N20" s="123"/>
      <c r="O20" s="123"/>
    </row>
    <row r="21" spans="1:17" ht="16.5" customHeight="1">
      <c r="A21" s="600"/>
      <c r="B21" s="691">
        <v>4</v>
      </c>
      <c r="C21" s="6" t="s">
        <v>459</v>
      </c>
      <c r="D21" s="412"/>
      <c r="E21" s="198"/>
      <c r="F21" s="198"/>
      <c r="G21" s="198"/>
      <c r="H21" s="520" t="s">
        <v>462</v>
      </c>
      <c r="I21" s="398"/>
      <c r="J21" s="456"/>
    </row>
    <row r="22" spans="1:17" ht="16.5" customHeight="1">
      <c r="A22" s="600"/>
      <c r="B22" s="687" t="s">
        <v>2</v>
      </c>
      <c r="C22" s="523"/>
      <c r="D22" s="300" t="str">
        <f>IF(OR(L26,L31),"Basishonorarsatz der Honorartafel vor Abweichung","Basishonorarsatz der Honorartafel ")</f>
        <v xml:space="preserve">Basishonorarsatz der Honorartafel </v>
      </c>
      <c r="E22" s="215"/>
      <c r="F22" s="300"/>
      <c r="G22" s="300"/>
      <c r="H22" s="512"/>
      <c r="I22" s="454">
        <f>'H §56 HOAI'!F10</f>
        <v>71996.399999999994</v>
      </c>
      <c r="J22" s="55">
        <f>I22</f>
        <v>71996.399999999994</v>
      </c>
    </row>
    <row r="23" spans="1:17" ht="16.5" customHeight="1">
      <c r="A23" s="597"/>
      <c r="B23" s="688" t="s">
        <v>3</v>
      </c>
      <c r="C23" s="186"/>
      <c r="D23" s="387" t="str">
        <f>IF(OR(L26,L31),"Honorarsatz außerhalb der Honorartafel vor Abweichung","Honorarsatz außerhalb der Honorartafel ")</f>
        <v xml:space="preserve">Honorarsatz außerhalb der Honorartafel </v>
      </c>
      <c r="F23" s="387"/>
      <c r="G23" s="387"/>
      <c r="H23" s="519"/>
      <c r="I23" s="547"/>
      <c r="J23" s="55"/>
      <c r="M23" s="613"/>
      <c r="N23" s="613"/>
      <c r="O23" s="613"/>
    </row>
    <row r="24" spans="1:17" ht="16.5" customHeight="1">
      <c r="A24" s="600"/>
      <c r="B24" s="688"/>
      <c r="C24" s="294"/>
      <c r="D24" s="35"/>
      <c r="E24" s="951"/>
      <c r="F24" s="951"/>
      <c r="G24" s="951"/>
      <c r="H24" s="951"/>
      <c r="I24" s="951"/>
      <c r="J24" s="457"/>
      <c r="O24" s="144"/>
      <c r="Q24" s="131"/>
    </row>
    <row r="25" spans="1:17" ht="16.5" customHeight="1">
      <c r="A25" s="600"/>
      <c r="B25" s="688"/>
      <c r="C25" s="35"/>
      <c r="D25" s="9"/>
      <c r="E25" s="960" t="s">
        <v>463</v>
      </c>
      <c r="F25" s="960"/>
      <c r="G25" s="960"/>
      <c r="H25" s="960"/>
      <c r="I25" s="961"/>
      <c r="J25" s="457"/>
      <c r="Q25" s="131"/>
    </row>
    <row r="26" spans="1:17" ht="16.5" customHeight="1">
      <c r="A26" s="600"/>
      <c r="B26" s="689" t="s">
        <v>4</v>
      </c>
      <c r="C26" s="226"/>
      <c r="D26" s="393" t="str">
        <f>IF(OR(L26,L31),"Abweichung vom Basishonorarsatz der Honorartafel (Überschreitung)","Abweichung vom Honorarsatz außerhalb der Honorartafel (Überschreitung)")</f>
        <v>Abweichung vom Honorarsatz außerhalb der Honorartafel (Überschreitung)</v>
      </c>
      <c r="E26" s="392"/>
      <c r="F26" s="392"/>
      <c r="G26" s="392"/>
      <c r="H26" s="392"/>
      <c r="I26" s="392"/>
      <c r="J26" s="458"/>
      <c r="L26" s="144" t="b">
        <v>0</v>
      </c>
      <c r="P26" s="119"/>
    </row>
    <row r="27" spans="1:17" ht="16.5" customHeight="1">
      <c r="A27" s="597" t="str">
        <f>IF(AND(L26,I27=""),"è","")</f>
        <v/>
      </c>
      <c r="B27" s="690" t="s">
        <v>5</v>
      </c>
      <c r="C27" s="4"/>
      <c r="D27" s="1" t="s">
        <v>185</v>
      </c>
      <c r="H27" s="232" t="s">
        <v>116</v>
      </c>
      <c r="I27" s="455"/>
      <c r="J27" s="435"/>
    </row>
    <row r="28" spans="1:17" ht="16.5" customHeight="1">
      <c r="A28" s="600"/>
      <c r="B28" s="690" t="s">
        <v>6</v>
      </c>
      <c r="C28" s="4"/>
      <c r="D28" s="1" t="s">
        <v>202</v>
      </c>
      <c r="I28" s="455"/>
      <c r="J28" s="55">
        <f>IF(AND(L26,NOT(L31)),I28*I27/100,0)</f>
        <v>0</v>
      </c>
    </row>
    <row r="29" spans="1:17" ht="16.5" customHeight="1">
      <c r="A29" s="600"/>
      <c r="B29" s="688"/>
      <c r="C29" s="4"/>
      <c r="D29" s="425"/>
      <c r="E29" s="1" t="s">
        <v>187</v>
      </c>
      <c r="H29" s="425"/>
      <c r="I29" s="425"/>
      <c r="J29" s="459"/>
    </row>
    <row r="30" spans="1:17" ht="16.5" customHeight="1">
      <c r="A30" s="600"/>
      <c r="B30" s="688"/>
      <c r="C30" s="3"/>
      <c r="D30" s="395"/>
      <c r="E30" s="956"/>
      <c r="F30" s="956"/>
      <c r="G30" s="956"/>
      <c r="H30" s="956"/>
      <c r="I30" s="957"/>
      <c r="J30" s="32"/>
    </row>
    <row r="31" spans="1:17" ht="16.5" customHeight="1">
      <c r="A31" s="600"/>
      <c r="B31" s="689" t="s">
        <v>7</v>
      </c>
      <c r="C31" s="227"/>
      <c r="D31" s="393" t="str">
        <f>IF(OR(L26,L31),"Abweichung vom Basishonorarsatz (Unterschreitung)","Abweichung vom Honorarsatz außerhalb der Honorartafel (Unterschreitung)")</f>
        <v>Abweichung vom Honorarsatz außerhalb der Honorartafel (Unterschreitung)</v>
      </c>
      <c r="E31" s="468"/>
      <c r="F31" s="394"/>
      <c r="G31" s="394"/>
      <c r="H31" s="394"/>
      <c r="I31" s="397"/>
      <c r="J31" s="221"/>
      <c r="L31" s="144" t="b">
        <v>0</v>
      </c>
      <c r="P31" s="119"/>
    </row>
    <row r="32" spans="1:17" ht="16.5" customHeight="1">
      <c r="A32" s="597" t="str">
        <f>IF(AND(L31,I32=""),"è","")</f>
        <v/>
      </c>
      <c r="B32" s="690" t="s">
        <v>27</v>
      </c>
      <c r="C32" s="4"/>
      <c r="D32" s="1" t="s">
        <v>186</v>
      </c>
      <c r="F32" s="182"/>
      <c r="H32" s="232" t="s">
        <v>116</v>
      </c>
      <c r="I32" s="455"/>
      <c r="J32" s="55">
        <f>IF(AND(NOT(L26),L31),(J22+J23)*I32/100,0)</f>
        <v>0</v>
      </c>
      <c r="L32" s="79"/>
    </row>
    <row r="33" spans="1:17" ht="16.5" customHeight="1">
      <c r="A33" s="600"/>
      <c r="B33" s="688"/>
      <c r="C33" s="4"/>
      <c r="E33" s="1" t="s">
        <v>187</v>
      </c>
      <c r="J33" s="460"/>
    </row>
    <row r="34" spans="1:17" ht="16.5" customHeight="1">
      <c r="A34" s="600"/>
      <c r="B34" s="688"/>
      <c r="C34" s="4"/>
      <c r="D34" s="395"/>
      <c r="E34" s="958" t="s">
        <v>188</v>
      </c>
      <c r="F34" s="958"/>
      <c r="G34" s="958"/>
      <c r="H34" s="958"/>
      <c r="I34" s="959"/>
      <c r="J34" s="433"/>
      <c r="P34" s="119" t="s">
        <v>231</v>
      </c>
    </row>
    <row r="35" spans="1:17" ht="16.5" customHeight="1">
      <c r="A35" s="600"/>
      <c r="B35" s="689" t="s">
        <v>230</v>
      </c>
      <c r="C35" s="403"/>
      <c r="D35" s="422" t="s">
        <v>174</v>
      </c>
      <c r="E35" s="404"/>
      <c r="F35" s="402"/>
      <c r="G35" s="402"/>
      <c r="H35" s="402"/>
      <c r="I35" s="405"/>
      <c r="J35" s="396">
        <f>J22</f>
        <v>71996.399999999994</v>
      </c>
      <c r="P35" s="634">
        <f>IF(J35&gt;0,J35,IF(I23&lt;&gt;"",I23,I22))</f>
        <v>71996.399999999994</v>
      </c>
    </row>
    <row r="36" spans="1:17" ht="7.5" customHeight="1">
      <c r="A36" s="600"/>
      <c r="B36" s="572"/>
      <c r="C36" s="67"/>
      <c r="D36" s="67"/>
      <c r="E36" s="67"/>
      <c r="F36" s="67"/>
      <c r="G36" s="67"/>
      <c r="H36" s="66"/>
      <c r="I36" s="78"/>
      <c r="J36" s="225"/>
    </row>
    <row r="37" spans="1:17" ht="16.5" customHeight="1">
      <c r="A37" s="600"/>
      <c r="B37" s="573" t="s">
        <v>40</v>
      </c>
      <c r="C37" s="6" t="s">
        <v>118</v>
      </c>
      <c r="D37" s="614"/>
      <c r="E37" s="615"/>
      <c r="F37" s="223"/>
      <c r="G37" s="184"/>
      <c r="H37" s="184"/>
      <c r="I37" s="184"/>
      <c r="J37" s="460"/>
      <c r="M37" s="613" t="s">
        <v>77</v>
      </c>
      <c r="N37" s="612" t="s">
        <v>78</v>
      </c>
      <c r="O37" s="612" t="s">
        <v>81</v>
      </c>
    </row>
    <row r="38" spans="1:17" ht="30" customHeight="1">
      <c r="A38" s="600"/>
      <c r="B38" s="574"/>
      <c r="C38" s="4"/>
      <c r="D38" s="558"/>
      <c r="E38" s="928" t="s">
        <v>84</v>
      </c>
      <c r="F38" s="928"/>
      <c r="G38" s="928"/>
      <c r="H38" s="928"/>
      <c r="I38" s="929"/>
      <c r="J38" s="461"/>
      <c r="L38" s="79"/>
      <c r="M38" s="618" t="b">
        <f>IF(COUNTIF(L39:L40,TRUE)=0,TRUE,FALSE)</f>
        <v>1</v>
      </c>
      <c r="N38" s="106" t="b">
        <f>IF(COUNTIF(O39:O40,TRUE)&gt;1,TRUE,FALSE)</f>
        <v>0</v>
      </c>
      <c r="O38" s="79" t="b">
        <f>AND(NOT(M38),NOT(N38))</f>
        <v>0</v>
      </c>
    </row>
    <row r="39" spans="1:17" ht="16.5" customHeight="1">
      <c r="A39" s="600"/>
      <c r="B39" s="568" t="s">
        <v>8</v>
      </c>
      <c r="C39" s="220"/>
      <c r="D39" s="933" t="s">
        <v>88</v>
      </c>
      <c r="E39" s="933"/>
      <c r="F39" s="933"/>
      <c r="G39" s="933"/>
      <c r="H39" s="521" t="s">
        <v>116</v>
      </c>
      <c r="I39" s="234"/>
      <c r="J39" s="32"/>
      <c r="L39" s="79" t="b">
        <f>IF(COUNT(I39)=1,TRUE,FALSE)</f>
        <v>0</v>
      </c>
      <c r="O39" s="79" t="b">
        <f>AND(L39,I39&gt;0,I39&lt;=100)</f>
        <v>0</v>
      </c>
    </row>
    <row r="40" spans="1:17" ht="16.5" customHeight="1">
      <c r="A40" s="600"/>
      <c r="B40" s="569" t="s">
        <v>28</v>
      </c>
      <c r="C40" s="4"/>
      <c r="D40" s="934" t="s">
        <v>90</v>
      </c>
      <c r="E40" s="934"/>
      <c r="F40" s="934"/>
      <c r="G40" s="934"/>
      <c r="H40" s="232" t="s">
        <v>116</v>
      </c>
      <c r="I40" s="234"/>
      <c r="J40" s="32"/>
      <c r="L40" s="79" t="b">
        <f>IF(COUNT(I40)=1,TRUE,FALSE)</f>
        <v>0</v>
      </c>
      <c r="O40" s="79" t="b">
        <f>AND(L40,I40&gt;0%)</f>
        <v>0</v>
      </c>
    </row>
    <row r="41" spans="1:17" ht="16.5" customHeight="1">
      <c r="A41" s="600"/>
      <c r="B41" s="575" t="s">
        <v>51</v>
      </c>
      <c r="C41" s="406"/>
      <c r="D41" s="529" t="str">
        <f>IF(AND(O38,O39),"Es ergibt sich eine Honorarminderung in Höhe von",IF(AND(O38,O40),"Es ergibt sich eine Honorarerhöhung in Höhe von",""))</f>
        <v/>
      </c>
      <c r="E41" s="301"/>
      <c r="F41" s="301"/>
      <c r="G41" s="301"/>
      <c r="H41" s="301"/>
      <c r="I41" s="407"/>
      <c r="J41" s="56">
        <f>IF(J35&gt;0,(IF(AND(O38,O39),I39,IF(AND(O38,I40),I40,0))/100)*J35,0)</f>
        <v>0</v>
      </c>
    </row>
    <row r="42" spans="1:17" ht="16.5" customHeight="1">
      <c r="A42" s="600"/>
      <c r="B42" s="571" t="s">
        <v>52</v>
      </c>
      <c r="C42" s="401"/>
      <c r="D42" s="533" t="str">
        <f>IF(AND(O38,O39),"Basishonorar der Leistungsphasen 1 bis 4 nach Minderung",IF(AND(O38,O40),"Basishonorar der Leistungsphasen 1 bis 4 nach Erhöhung","Basishonorar der Leistungsphasen 1 bis 9"))</f>
        <v>Basishonorar der Leistungsphasen 1 bis 9</v>
      </c>
      <c r="E42" s="408"/>
      <c r="F42" s="408"/>
      <c r="G42" s="408"/>
      <c r="H42" s="408"/>
      <c r="I42" s="409"/>
      <c r="J42" s="396">
        <f>IF(AND(O38,O39),J35-J41,IF(AND(O38,O40),J35+J41,J35))</f>
        <v>71996.399999999994</v>
      </c>
    </row>
    <row r="43" spans="1:17" ht="7.5" customHeight="1">
      <c r="A43" s="600"/>
      <c r="B43" s="576"/>
      <c r="C43" s="223"/>
      <c r="D43" s="223"/>
      <c r="E43" s="223"/>
      <c r="F43" s="223"/>
      <c r="G43" s="223"/>
      <c r="H43" s="7"/>
      <c r="I43" s="112"/>
      <c r="J43" s="241"/>
    </row>
    <row r="44" spans="1:17" ht="16.5" customHeight="1">
      <c r="A44" s="600"/>
      <c r="B44" s="564">
        <v>6</v>
      </c>
      <c r="C44" s="556" t="s">
        <v>42</v>
      </c>
      <c r="D44" s="412"/>
      <c r="E44" s="412"/>
      <c r="F44" s="413"/>
      <c r="G44" s="414"/>
      <c r="H44" s="415" t="s">
        <v>465</v>
      </c>
      <c r="I44" s="400"/>
      <c r="J44" s="462"/>
      <c r="Q44" s="131"/>
    </row>
    <row r="45" spans="1:17" ht="16.5" customHeight="1">
      <c r="A45" s="600"/>
      <c r="B45" s="570" t="s">
        <v>194</v>
      </c>
      <c r="C45" s="229"/>
      <c r="D45" s="1" t="s">
        <v>138</v>
      </c>
      <c r="F45" s="230"/>
      <c r="G45" s="230"/>
      <c r="H45" s="74" t="s">
        <v>116</v>
      </c>
      <c r="I45" s="231">
        <f>'StB-C1 Grundlstg mSt'!J176+'C Grundleistung'!J159</f>
        <v>48.25</v>
      </c>
      <c r="J45" s="61"/>
      <c r="Q45" s="131"/>
    </row>
    <row r="46" spans="1:17" ht="16.5" customHeight="1">
      <c r="A46" s="600"/>
      <c r="B46" s="566" t="s">
        <v>208</v>
      </c>
      <c r="C46" s="401"/>
      <c r="D46" s="422" t="s">
        <v>139</v>
      </c>
      <c r="E46" s="402"/>
      <c r="F46" s="402"/>
      <c r="G46" s="402"/>
      <c r="H46" s="402"/>
      <c r="I46" s="993"/>
      <c r="J46" s="396">
        <f>IF(AND(O38,OR(O39,O40)),J42*I45%,J35*I45%)</f>
        <v>34738.262999999999</v>
      </c>
    </row>
    <row r="47" spans="1:17" ht="7.5" customHeight="1">
      <c r="A47" s="600"/>
      <c r="B47" s="578"/>
      <c r="C47" s="35"/>
      <c r="D47" s="224"/>
      <c r="E47" s="224"/>
      <c r="F47" s="224"/>
      <c r="G47" s="224"/>
      <c r="H47" s="224"/>
      <c r="I47" s="224"/>
      <c r="J47" s="224"/>
      <c r="L47" s="79"/>
      <c r="N47" s="124"/>
      <c r="O47" s="124"/>
    </row>
    <row r="48" spans="1:17" ht="16.5" customHeight="1">
      <c r="A48" s="600"/>
      <c r="B48" s="564" t="s">
        <v>625</v>
      </c>
      <c r="C48" s="556" t="s">
        <v>629</v>
      </c>
      <c r="D48" s="412"/>
      <c r="E48" s="412"/>
      <c r="F48" s="413"/>
      <c r="G48" s="414"/>
      <c r="H48" s="415" t="s">
        <v>465</v>
      </c>
      <c r="I48" s="400"/>
      <c r="J48" s="462"/>
      <c r="Q48" s="131"/>
    </row>
    <row r="49" spans="1:17" ht="16.5" customHeight="1">
      <c r="A49" s="600"/>
      <c r="B49" s="570" t="s">
        <v>626</v>
      </c>
      <c r="C49" s="229"/>
      <c r="D49" s="1" t="s">
        <v>629</v>
      </c>
      <c r="F49" s="230"/>
      <c r="G49" s="230"/>
      <c r="H49" s="74" t="s">
        <v>116</v>
      </c>
      <c r="I49" s="234"/>
      <c r="J49" s="61"/>
      <c r="Q49" s="131"/>
    </row>
    <row r="50" spans="1:17" ht="16.5" customHeight="1">
      <c r="A50" s="600"/>
      <c r="B50" s="566" t="s">
        <v>627</v>
      </c>
      <c r="C50" s="401"/>
      <c r="D50" s="422" t="s">
        <v>630</v>
      </c>
      <c r="E50" s="402"/>
      <c r="F50" s="402"/>
      <c r="G50" s="402"/>
      <c r="H50" s="402"/>
      <c r="I50" s="410"/>
      <c r="J50" s="396">
        <f>J46*(1+I49%)</f>
        <v>34738.262999999999</v>
      </c>
    </row>
    <row r="51" spans="1:17" ht="16.5" customHeight="1">
      <c r="A51" s="597"/>
      <c r="B51" s="663" t="s">
        <v>628</v>
      </c>
      <c r="C51" s="527"/>
      <c r="D51" s="527"/>
      <c r="E51" s="527"/>
      <c r="F51" s="527"/>
      <c r="G51" s="527"/>
      <c r="H51" s="661"/>
      <c r="I51" s="662"/>
      <c r="J51" s="664"/>
      <c r="M51" s="613"/>
      <c r="N51" s="613"/>
      <c r="O51" s="613"/>
      <c r="P51" s="119"/>
    </row>
    <row r="52" spans="1:17" ht="7.5" customHeight="1">
      <c r="A52" s="600"/>
      <c r="B52" s="578"/>
      <c r="C52" s="35"/>
      <c r="D52" s="224"/>
      <c r="E52" s="224"/>
      <c r="F52" s="224"/>
      <c r="G52" s="224"/>
      <c r="H52" s="224"/>
      <c r="I52" s="224"/>
      <c r="J52" s="224"/>
      <c r="L52" s="79"/>
      <c r="N52" s="124"/>
      <c r="O52" s="124"/>
    </row>
    <row r="53" spans="1:17" ht="16.5" customHeight="1">
      <c r="A53" s="600"/>
      <c r="B53" s="564">
        <v>9</v>
      </c>
      <c r="C53" s="6" t="s">
        <v>137</v>
      </c>
      <c r="D53" s="223"/>
      <c r="E53" s="223"/>
      <c r="F53" s="223"/>
      <c r="G53" s="228"/>
      <c r="H53" s="293" t="s">
        <v>464</v>
      </c>
      <c r="I53" s="223"/>
      <c r="J53" s="464"/>
    </row>
    <row r="54" spans="1:17" ht="16.5" customHeight="1">
      <c r="A54" s="600"/>
      <c r="B54" s="575" t="s">
        <v>144</v>
      </c>
      <c r="C54" s="399"/>
      <c r="D54" s="529" t="s">
        <v>136</v>
      </c>
      <c r="E54" s="529"/>
      <c r="F54" s="554"/>
      <c r="G54" s="554"/>
      <c r="H54" s="554"/>
      <c r="I54" s="555"/>
      <c r="J54" s="56">
        <f>IF('D Besondere Leistung'!K76="",0,'D Besondere Leistung'!K76)</f>
        <v>0</v>
      </c>
    </row>
    <row r="55" spans="1:17" ht="16.5" customHeight="1">
      <c r="A55" s="600"/>
      <c r="B55" s="580" t="s">
        <v>145</v>
      </c>
      <c r="C55" s="401"/>
      <c r="D55" s="422" t="s">
        <v>153</v>
      </c>
      <c r="E55" s="402"/>
      <c r="F55" s="402"/>
      <c r="G55" s="402"/>
      <c r="H55" s="402"/>
      <c r="I55" s="411"/>
      <c r="J55" s="396">
        <f>IFERROR(J54+J50,0)</f>
        <v>34738.262999999999</v>
      </c>
    </row>
    <row r="56" spans="1:17" ht="7.5" customHeight="1">
      <c r="A56" s="600"/>
      <c r="B56" s="578"/>
      <c r="C56" s="35"/>
      <c r="D56" s="224"/>
      <c r="E56" s="224"/>
      <c r="F56" s="224"/>
      <c r="G56" s="224"/>
      <c r="H56" s="224"/>
      <c r="I56" s="224"/>
      <c r="J56" s="224"/>
    </row>
    <row r="57" spans="1:17" ht="16.5" customHeight="1">
      <c r="A57" s="600"/>
      <c r="B57" s="577">
        <v>10</v>
      </c>
      <c r="C57" s="549" t="s">
        <v>36</v>
      </c>
      <c r="D57" s="69"/>
      <c r="E57" s="69"/>
      <c r="F57" s="121"/>
      <c r="G57" s="122"/>
      <c r="H57" s="121"/>
      <c r="I57" s="121"/>
      <c r="J57" s="463"/>
      <c r="M57" s="613" t="s">
        <v>77</v>
      </c>
      <c r="N57" s="613" t="s">
        <v>78</v>
      </c>
      <c r="O57" s="613" t="s">
        <v>81</v>
      </c>
    </row>
    <row r="58" spans="1:17" ht="16.5" customHeight="1">
      <c r="A58" s="597" t="str">
        <f>IF(COUNTIF($L$58:$L$60,TRUE)&lt;&gt;1,"è","")</f>
        <v/>
      </c>
      <c r="B58" s="568" t="s">
        <v>146</v>
      </c>
      <c r="C58" s="235"/>
      <c r="D58" s="550" t="s">
        <v>212</v>
      </c>
      <c r="E58" s="535"/>
      <c r="F58" s="551"/>
      <c r="G58" s="552"/>
      <c r="H58" s="551"/>
      <c r="I58" s="553"/>
      <c r="J58" s="465"/>
      <c r="L58" s="144" t="b">
        <v>0</v>
      </c>
      <c r="M58" s="618" t="b">
        <f>IF(COUNTIF(L58:L60,TRUE)=0,TRUE,FALSE)</f>
        <v>0</v>
      </c>
      <c r="N58" s="106" t="b">
        <f>IF(COUNTIF(L58:L60,TRUE)&gt;1,TRUE,FALSE)</f>
        <v>0</v>
      </c>
      <c r="O58" s="79" t="b">
        <f>AND(NOT(M58),NOT(N58),J55&lt;&gt;"")</f>
        <v>1</v>
      </c>
    </row>
    <row r="59" spans="1:17" ht="16.5" customHeight="1">
      <c r="A59" s="597" t="str">
        <f>IF(COUNTIF($L$58:$L$60,TRUE)&lt;&gt;1,"è","")</f>
        <v/>
      </c>
      <c r="B59" s="569" t="s">
        <v>147</v>
      </c>
      <c r="C59" s="242"/>
      <c r="D59" s="206" t="s">
        <v>85</v>
      </c>
      <c r="E59" s="207"/>
      <c r="F59" s="416"/>
      <c r="G59" s="416"/>
      <c r="H59" s="417"/>
      <c r="I59" s="72"/>
      <c r="J59" s="55">
        <f>IF(AND(L59,O59,$O$58),I59*$J$55,0)</f>
        <v>0</v>
      </c>
      <c r="K59" s="87"/>
      <c r="L59" s="144" t="b">
        <v>1</v>
      </c>
      <c r="O59" s="79" t="b">
        <f>AND(I59&gt;=0%,I59&lt;=100%,I59&lt;&gt;"")</f>
        <v>0</v>
      </c>
      <c r="Q59" s="131"/>
    </row>
    <row r="60" spans="1:17" ht="16.5" customHeight="1">
      <c r="A60" s="597" t="str">
        <f>IF(COUNTIF($L$58:$L$60,TRUE)&lt;&gt;1,"è","")</f>
        <v/>
      </c>
      <c r="B60" s="568" t="s">
        <v>179</v>
      </c>
      <c r="C60" s="242"/>
      <c r="D60" s="206" t="s">
        <v>86</v>
      </c>
      <c r="E60" s="207"/>
      <c r="F60" s="416"/>
      <c r="G60" s="416"/>
      <c r="H60" s="417"/>
      <c r="I60" s="120"/>
      <c r="J60" s="55">
        <f>IF(AND(L60,O60,$O$58),I60,0)</f>
        <v>0</v>
      </c>
      <c r="L60" s="622" t="b">
        <v>0</v>
      </c>
      <c r="O60" s="624" t="b">
        <f>AND(I60&gt;=0,I60&lt;&gt;"")</f>
        <v>0</v>
      </c>
    </row>
    <row r="61" spans="1:17" ht="16.5" customHeight="1">
      <c r="A61" s="600"/>
      <c r="B61" s="565">
        <v>11</v>
      </c>
      <c r="C61" s="197"/>
      <c r="D61" s="183" t="s">
        <v>87</v>
      </c>
      <c r="E61" s="183"/>
      <c r="F61" s="57"/>
      <c r="G61" s="57"/>
      <c r="H61" s="58"/>
      <c r="I61" s="213"/>
      <c r="J61" s="65"/>
      <c r="L61" s="622" t="b">
        <v>0</v>
      </c>
    </row>
    <row r="62" spans="1:17" ht="16.5" customHeight="1">
      <c r="A62" s="600"/>
      <c r="B62" s="569" t="s">
        <v>209</v>
      </c>
      <c r="C62" s="11"/>
      <c r="D62" s="227"/>
      <c r="E62" s="482" t="s">
        <v>204</v>
      </c>
      <c r="F62" s="482"/>
      <c r="G62" s="482"/>
      <c r="H62" s="616"/>
      <c r="I62" s="530"/>
      <c r="J62" s="85"/>
      <c r="L62" s="622" t="b">
        <v>0</v>
      </c>
      <c r="N62" s="249"/>
    </row>
    <row r="63" spans="1:17" ht="16.5" customHeight="1">
      <c r="A63" s="600"/>
      <c r="B63" s="569"/>
      <c r="C63" s="11"/>
      <c r="D63" s="183" t="s">
        <v>203</v>
      </c>
      <c r="E63" s="183"/>
      <c r="F63" s="57"/>
      <c r="G63" s="57"/>
      <c r="H63" s="58"/>
      <c r="I63" s="59"/>
      <c r="J63" s="85"/>
      <c r="L63" s="622"/>
    </row>
    <row r="64" spans="1:17" ht="16.5" customHeight="1">
      <c r="A64" s="600"/>
      <c r="B64" s="571" t="s">
        <v>210</v>
      </c>
      <c r="C64" s="11"/>
      <c r="D64" s="227"/>
      <c r="E64" s="811" t="s">
        <v>58</v>
      </c>
      <c r="F64" s="812"/>
      <c r="G64" s="812"/>
      <c r="H64" s="812"/>
      <c r="I64" s="482"/>
      <c r="J64" s="85"/>
      <c r="L64" s="622" t="b">
        <v>0</v>
      </c>
      <c r="N64" s="249"/>
    </row>
    <row r="65" spans="1:22" ht="16.5" customHeight="1">
      <c r="A65" s="600"/>
      <c r="B65" s="571" t="s">
        <v>211</v>
      </c>
      <c r="C65" s="3"/>
      <c r="D65" s="227"/>
      <c r="E65" s="930" t="s">
        <v>73</v>
      </c>
      <c r="F65" s="931"/>
      <c r="G65" s="931"/>
      <c r="H65" s="931"/>
      <c r="I65" s="932"/>
      <c r="J65" s="84"/>
      <c r="L65" s="622" t="b">
        <v>0</v>
      </c>
    </row>
    <row r="66" spans="1:22" ht="7.5" customHeight="1">
      <c r="A66" s="600"/>
      <c r="B66" s="567"/>
      <c r="C66" s="145"/>
      <c r="D66" s="145"/>
      <c r="E66" s="145"/>
      <c r="F66" s="146"/>
      <c r="G66" s="147"/>
      <c r="H66" s="147"/>
      <c r="I66" s="147"/>
      <c r="J66" s="66"/>
      <c r="L66" s="622"/>
    </row>
    <row r="67" spans="1:22" s="20" customFormat="1">
      <c r="A67" s="601"/>
      <c r="B67" s="563"/>
      <c r="C67" s="476" t="s">
        <v>140</v>
      </c>
      <c r="D67" s="477"/>
      <c r="E67" s="477"/>
      <c r="F67" s="477"/>
      <c r="G67" s="477"/>
      <c r="H67" s="477"/>
      <c r="I67" s="478"/>
      <c r="J67" s="480"/>
      <c r="L67" s="623"/>
      <c r="M67" s="123"/>
      <c r="N67" s="507"/>
      <c r="O67" s="123"/>
    </row>
    <row r="68" spans="1:22" ht="16.5" customHeight="1">
      <c r="A68" s="600"/>
      <c r="B68" s="581">
        <v>12</v>
      </c>
      <c r="C68" s="190"/>
      <c r="D68" s="527" t="str">
        <f>"Honorar "&amp;B2&amp;" netto"</f>
        <v>Honorar Technische Ausrüstung (Telekommunikationsanlagen) netto</v>
      </c>
      <c r="E68" s="527"/>
      <c r="F68" s="527"/>
      <c r="G68" s="527"/>
      <c r="H68" s="527"/>
      <c r="I68" s="528"/>
      <c r="J68" s="56">
        <f>IF(AND(OR(J46&gt;0,J55&gt;0),O58),SUM(J59:J60)+J55,0)</f>
        <v>34738.262999999999</v>
      </c>
      <c r="M68" s="620"/>
    </row>
    <row r="69" spans="1:22" ht="16.5" customHeight="1">
      <c r="A69" s="600"/>
      <c r="B69" s="582">
        <v>13</v>
      </c>
      <c r="C69" s="188"/>
      <c r="D69" s="189" t="s">
        <v>89</v>
      </c>
      <c r="E69" s="189"/>
      <c r="F69" s="189"/>
      <c r="G69" s="189"/>
      <c r="H69" s="189"/>
      <c r="I69" s="68">
        <v>0.19</v>
      </c>
      <c r="J69" s="243">
        <f>J68*I69</f>
        <v>6600.2699700000003</v>
      </c>
      <c r="L69" s="625"/>
      <c r="M69" s="613"/>
    </row>
    <row r="70" spans="1:22" ht="17.25" thickBot="1">
      <c r="A70" s="600"/>
      <c r="B70" s="583"/>
      <c r="C70" s="386"/>
      <c r="D70" s="7"/>
      <c r="E70" s="7"/>
      <c r="F70" s="7"/>
      <c r="G70" s="7"/>
      <c r="H70" s="7"/>
      <c r="I70" s="7"/>
      <c r="J70" s="384"/>
    </row>
    <row r="71" spans="1:22" ht="30" customHeight="1" thickBot="1">
      <c r="A71" s="600"/>
      <c r="B71" s="584">
        <v>14</v>
      </c>
      <c r="C71" s="526" t="str">
        <f>IF(I69&gt;0,"Honorar "&amp;B2&amp;" brutto","Honorar für "&amp;B2&amp;" netto")</f>
        <v>Honorar Technische Ausrüstung (Telekommunikationsanlagen) brutto</v>
      </c>
      <c r="D71" s="385"/>
      <c r="E71" s="385"/>
      <c r="F71" s="385"/>
      <c r="G71" s="385"/>
      <c r="H71" s="385"/>
      <c r="I71" s="506" t="str">
        <f>IF(AND(L17,NOT(L18)),"[vorläufig]  ",IF(AND(NOT(L17),L18),"[endgültig]  ",""))</f>
        <v xml:space="preserve">[vorläufig]  </v>
      </c>
      <c r="J71" s="378">
        <f>J69+J68</f>
        <v>41338.53297</v>
      </c>
      <c r="M71" s="620"/>
    </row>
    <row r="72" spans="1:22">
      <c r="A72" s="600"/>
      <c r="C72" s="143"/>
    </row>
    <row r="73" spans="1:22" s="20" customFormat="1">
      <c r="A73" s="601"/>
      <c r="B73" s="563"/>
      <c r="C73" s="476" t="s">
        <v>48</v>
      </c>
      <c r="D73" s="477"/>
      <c r="E73" s="477"/>
      <c r="F73" s="477"/>
      <c r="G73" s="477"/>
      <c r="H73" s="477"/>
      <c r="I73" s="478"/>
      <c r="J73" s="479"/>
      <c r="L73" s="623"/>
      <c r="M73" s="123"/>
      <c r="N73" s="123"/>
      <c r="O73" s="123"/>
    </row>
    <row r="74" spans="1:22" ht="16.5" customHeight="1">
      <c r="A74" s="600"/>
      <c r="B74" s="564">
        <v>15</v>
      </c>
      <c r="C74" s="190" t="s">
        <v>31</v>
      </c>
      <c r="D74" s="534"/>
      <c r="E74" s="69"/>
      <c r="F74" s="69"/>
      <c r="G74" s="69"/>
      <c r="H74" s="69"/>
      <c r="I74" s="69"/>
      <c r="J74" s="463"/>
    </row>
    <row r="75" spans="1:22" ht="16.5" customHeight="1">
      <c r="A75" s="600"/>
      <c r="B75" s="568" t="s">
        <v>195</v>
      </c>
      <c r="C75" s="64"/>
      <c r="D75" s="937" t="s">
        <v>32</v>
      </c>
      <c r="E75" s="938"/>
      <c r="F75" s="938"/>
      <c r="G75" s="938"/>
      <c r="H75" s="208" t="s">
        <v>63</v>
      </c>
      <c r="I75" s="418"/>
      <c r="J75" s="85"/>
      <c r="L75" s="79" t="b">
        <v>1</v>
      </c>
      <c r="O75" s="126"/>
    </row>
    <row r="76" spans="1:22" ht="16.5" customHeight="1">
      <c r="A76" s="600"/>
      <c r="B76" s="568" t="s">
        <v>196</v>
      </c>
      <c r="C76" s="86"/>
      <c r="D76" s="937" t="s">
        <v>33</v>
      </c>
      <c r="E76" s="938"/>
      <c r="F76" s="938"/>
      <c r="G76" s="938"/>
      <c r="H76" s="208" t="s">
        <v>63</v>
      </c>
      <c r="I76" s="419"/>
      <c r="J76" s="85"/>
      <c r="L76" s="79" t="b">
        <v>1</v>
      </c>
    </row>
    <row r="77" spans="1:22" ht="16.5" customHeight="1">
      <c r="A77" s="600"/>
      <c r="B77" s="569" t="s">
        <v>197</v>
      </c>
      <c r="C77" s="86"/>
      <c r="D77" s="939" t="s">
        <v>227</v>
      </c>
      <c r="E77" s="940"/>
      <c r="F77" s="940"/>
      <c r="G77" s="940"/>
      <c r="H77" s="209" t="s">
        <v>63</v>
      </c>
      <c r="I77" s="418"/>
      <c r="J77" s="85"/>
      <c r="L77" s="79" t="b">
        <v>1</v>
      </c>
    </row>
    <row r="78" spans="1:22" ht="7.5" customHeight="1">
      <c r="A78" s="600"/>
      <c r="B78" s="567"/>
      <c r="C78" s="145"/>
      <c r="D78" s="145"/>
      <c r="E78" s="145"/>
      <c r="F78" s="146"/>
      <c r="G78" s="147"/>
      <c r="H78" s="147"/>
      <c r="I78" s="147"/>
      <c r="J78" s="66"/>
      <c r="L78" s="622"/>
    </row>
    <row r="79" spans="1:22" ht="16.5" customHeight="1">
      <c r="A79" s="600"/>
      <c r="B79" s="564">
        <v>16</v>
      </c>
      <c r="C79" s="191" t="s">
        <v>180</v>
      </c>
      <c r="D79" s="187"/>
      <c r="E79" s="187"/>
      <c r="F79" s="187"/>
      <c r="G79" s="187"/>
      <c r="H79" s="184"/>
      <c r="I79" s="192"/>
      <c r="J79" s="420"/>
      <c r="N79" s="503"/>
      <c r="O79" s="626" t="s">
        <v>154</v>
      </c>
      <c r="P79" s="626" t="s">
        <v>158</v>
      </c>
      <c r="Q79" s="626" t="s">
        <v>113</v>
      </c>
      <c r="R79" s="665"/>
      <c r="S79" s="666"/>
    </row>
    <row r="80" spans="1:22" ht="16.5" customHeight="1">
      <c r="A80" s="600"/>
      <c r="B80" s="585"/>
      <c r="C80" s="188"/>
      <c r="D80" s="189" t="s">
        <v>50</v>
      </c>
      <c r="E80" s="189"/>
      <c r="F80" s="189"/>
      <c r="G80" s="189"/>
      <c r="H80" s="185" t="s">
        <v>49</v>
      </c>
      <c r="I80" s="193"/>
      <c r="J80" s="115"/>
      <c r="N80" s="627" t="s">
        <v>133</v>
      </c>
      <c r="O80" s="245" t="b">
        <f>IF(SUM(P80:R80)&gt;0,TRUE,FALSE)</f>
        <v>1</v>
      </c>
      <c r="P80" s="244">
        <f>'StB-C1 Grundlstg mSt'!J48+'C Grundleistung'!J25</f>
        <v>2</v>
      </c>
      <c r="Q80" s="98">
        <f>'D Besondere Leistung'!K18</f>
        <v>0</v>
      </c>
      <c r="R80" s="667"/>
      <c r="S80" s="244"/>
      <c r="T80" s="98"/>
      <c r="U80" s="244"/>
      <c r="V80" s="244"/>
    </row>
    <row r="81" spans="1:21" ht="16.5" customHeight="1">
      <c r="A81" s="600"/>
      <c r="B81" s="586"/>
      <c r="C81" s="65"/>
      <c r="D81" s="194"/>
      <c r="E81" s="7" t="s">
        <v>413</v>
      </c>
      <c r="F81" s="7"/>
      <c r="G81" s="7"/>
      <c r="H81" s="7"/>
      <c r="I81" s="24"/>
      <c r="J81" s="32"/>
      <c r="L81" s="144" t="b">
        <v>0</v>
      </c>
      <c r="N81" s="627" t="s">
        <v>155</v>
      </c>
      <c r="O81" s="245" t="b">
        <f>IF(SUM(P81:R81)&gt;0,TRUE,FALSE)</f>
        <v>1</v>
      </c>
      <c r="P81" s="244">
        <f>'StB-C1 Grundlstg mSt'!J76+'C Grundleistung'!J42</f>
        <v>8</v>
      </c>
      <c r="Q81" s="98">
        <f>'D Besondere Leistung'!K25</f>
        <v>0</v>
      </c>
      <c r="R81" s="667"/>
      <c r="S81" s="244"/>
      <c r="T81" s="98"/>
      <c r="U81" s="244"/>
    </row>
    <row r="82" spans="1:21" ht="16.5" customHeight="1">
      <c r="A82" s="600"/>
      <c r="B82" s="586"/>
      <c r="C82" s="84"/>
      <c r="D82" s="194"/>
      <c r="E82" s="529" t="s">
        <v>161</v>
      </c>
      <c r="F82" s="529"/>
      <c r="G82" s="529"/>
      <c r="H82" s="529"/>
      <c r="I82" s="531"/>
      <c r="J82" s="32"/>
      <c r="L82" s="144" t="b">
        <v>0</v>
      </c>
      <c r="N82" s="627" t="s">
        <v>156</v>
      </c>
      <c r="O82" s="245" t="b">
        <f>IF(SUM(P82:R82)&gt;0,TRUE,FALSE)</f>
        <v>1</v>
      </c>
      <c r="P82" s="244">
        <f>'StB-C1 Grundlstg mSt'!J120+'C Grundleistung'!J61</f>
        <v>15.5</v>
      </c>
      <c r="Q82" s="98">
        <f>'D Besondere Leistung'!K67</f>
        <v>0</v>
      </c>
      <c r="R82" s="667"/>
      <c r="S82" s="244"/>
      <c r="T82" s="98"/>
      <c r="U82" s="244"/>
    </row>
    <row r="83" spans="1:21" ht="16.5" customHeight="1">
      <c r="A83" s="600"/>
      <c r="B83" s="569" t="s">
        <v>148</v>
      </c>
      <c r="C83" s="695"/>
      <c r="D83" s="211" t="str">
        <f>IF(AND(L82,NOT(L83)),"Leistungsphase 1 - 2","alle vertraglichen Leistungsphasen")</f>
        <v>alle vertraglichen Leistungsphasen</v>
      </c>
      <c r="E83" s="211"/>
      <c r="F83" s="211"/>
      <c r="G83" s="212" t="s">
        <v>131</v>
      </c>
      <c r="H83" s="941"/>
      <c r="I83" s="942"/>
      <c r="J83" s="32"/>
      <c r="N83" s="627" t="s">
        <v>157</v>
      </c>
      <c r="O83" s="245" t="b">
        <f>IF(SUM(P83:R83)&gt;0,TRUE,FALSE)</f>
        <v>1</v>
      </c>
      <c r="P83" s="244">
        <f>'StB-C1 Grundlstg mSt'!J135+'C Grundleistung'!J68</f>
        <v>2</v>
      </c>
      <c r="Q83" s="98">
        <f>'D Besondere Leistung'!K74</f>
        <v>0</v>
      </c>
      <c r="R83" s="667"/>
      <c r="S83" s="244"/>
      <c r="T83" s="98"/>
      <c r="U83" s="244"/>
    </row>
    <row r="84" spans="1:21" ht="16.5" customHeight="1">
      <c r="A84" s="600"/>
      <c r="B84" s="569" t="s">
        <v>149</v>
      </c>
      <c r="C84" s="696"/>
      <c r="D84" s="8"/>
      <c r="E84" s="8"/>
      <c r="F84" s="8"/>
      <c r="G84" s="210" t="s">
        <v>132</v>
      </c>
      <c r="H84" s="935"/>
      <c r="I84" s="936"/>
      <c r="J84" s="32"/>
      <c r="N84" s="627"/>
      <c r="O84" s="245"/>
      <c r="P84" s="244"/>
      <c r="Q84" s="98"/>
      <c r="R84" s="667"/>
      <c r="S84" s="244"/>
      <c r="T84" s="98"/>
      <c r="U84" s="244"/>
    </row>
    <row r="85" spans="1:21" ht="16.5" customHeight="1">
      <c r="A85" s="600"/>
      <c r="B85" s="571" t="s">
        <v>150</v>
      </c>
      <c r="C85" s="695"/>
      <c r="D85" s="211" t="s">
        <v>466</v>
      </c>
      <c r="E85" s="211"/>
      <c r="F85" s="211"/>
      <c r="G85" s="212" t="s">
        <v>131</v>
      </c>
      <c r="H85" s="941"/>
      <c r="I85" s="942"/>
      <c r="J85" s="32"/>
      <c r="N85" s="627"/>
      <c r="O85" s="245"/>
      <c r="P85" s="244"/>
      <c r="Q85" s="98"/>
      <c r="R85" s="667"/>
      <c r="S85" s="244"/>
      <c r="T85" s="98"/>
      <c r="U85" s="244"/>
    </row>
    <row r="86" spans="1:21" ht="16.5" customHeight="1">
      <c r="A86" s="600"/>
      <c r="B86" s="571" t="s">
        <v>213</v>
      </c>
      <c r="C86" s="696"/>
      <c r="D86" s="8"/>
      <c r="E86" s="8"/>
      <c r="F86" s="8"/>
      <c r="G86" s="210" t="s">
        <v>132</v>
      </c>
      <c r="H86" s="935"/>
      <c r="I86" s="936"/>
      <c r="J86" s="32"/>
      <c r="N86" s="627"/>
      <c r="O86" s="245"/>
      <c r="P86" s="244"/>
      <c r="Q86" s="98"/>
      <c r="R86" s="667"/>
      <c r="S86" s="244"/>
      <c r="T86" s="98"/>
      <c r="U86" s="244"/>
    </row>
    <row r="87" spans="1:21" ht="16.5" customHeight="1">
      <c r="A87" s="600"/>
      <c r="B87" s="571" t="s">
        <v>214</v>
      </c>
      <c r="C87" s="695"/>
      <c r="D87" s="211" t="s">
        <v>467</v>
      </c>
      <c r="E87" s="211"/>
      <c r="F87" s="211"/>
      <c r="G87" s="212" t="s">
        <v>131</v>
      </c>
      <c r="H87" s="941"/>
      <c r="I87" s="942"/>
      <c r="J87" s="32"/>
      <c r="N87" s="627"/>
      <c r="O87" s="245"/>
      <c r="P87" s="244"/>
      <c r="Q87" s="98"/>
      <c r="R87" s="667"/>
      <c r="S87" s="244"/>
      <c r="T87" s="98"/>
      <c r="U87" s="244"/>
    </row>
    <row r="88" spans="1:21" ht="16.5" customHeight="1">
      <c r="A88" s="600"/>
      <c r="B88" s="571" t="s">
        <v>215</v>
      </c>
      <c r="C88" s="696"/>
      <c r="D88" s="8"/>
      <c r="E88" s="8"/>
      <c r="F88" s="8"/>
      <c r="G88" s="210" t="s">
        <v>132</v>
      </c>
      <c r="H88" s="935"/>
      <c r="I88" s="936"/>
      <c r="J88" s="32"/>
      <c r="N88" s="627"/>
      <c r="O88" s="245"/>
      <c r="P88" s="244"/>
      <c r="Q88" s="98"/>
      <c r="R88" s="667"/>
      <c r="S88" s="244"/>
      <c r="T88" s="98"/>
      <c r="U88" s="244"/>
    </row>
    <row r="89" spans="1:21" ht="16.5" customHeight="1">
      <c r="A89" s="600"/>
      <c r="B89" s="571" t="s">
        <v>214</v>
      </c>
      <c r="C89" s="695"/>
      <c r="D89" s="211" t="s">
        <v>468</v>
      </c>
      <c r="E89" s="211"/>
      <c r="F89" s="211"/>
      <c r="G89" s="212" t="s">
        <v>131</v>
      </c>
      <c r="H89" s="941"/>
      <c r="I89" s="942"/>
      <c r="J89" s="32"/>
      <c r="N89" s="627"/>
      <c r="O89" s="245"/>
      <c r="P89" s="244"/>
      <c r="Q89" s="98"/>
      <c r="R89" s="667"/>
      <c r="S89" s="244"/>
      <c r="T89" s="98"/>
      <c r="U89" s="244"/>
    </row>
    <row r="90" spans="1:21" ht="16.5" customHeight="1">
      <c r="A90" s="600"/>
      <c r="B90" s="571" t="s">
        <v>215</v>
      </c>
      <c r="C90" s="696"/>
      <c r="D90" s="8"/>
      <c r="E90" s="8"/>
      <c r="F90" s="8"/>
      <c r="G90" s="210" t="s">
        <v>132</v>
      </c>
      <c r="H90" s="935"/>
      <c r="I90" s="936"/>
      <c r="J90" s="32"/>
      <c r="N90" s="627"/>
      <c r="O90" s="245"/>
      <c r="P90" s="244"/>
      <c r="Q90" s="98"/>
      <c r="R90" s="667"/>
      <c r="S90" s="244"/>
      <c r="T90" s="98"/>
      <c r="U90" s="244"/>
    </row>
    <row r="91" spans="1:21" ht="16.5" customHeight="1">
      <c r="A91" s="600"/>
      <c r="B91" s="571" t="s">
        <v>216</v>
      </c>
      <c r="C91" s="695"/>
      <c r="D91" s="211" t="s">
        <v>469</v>
      </c>
      <c r="E91" s="211"/>
      <c r="F91" s="211"/>
      <c r="G91" s="212" t="s">
        <v>131</v>
      </c>
      <c r="H91" s="941"/>
      <c r="I91" s="942"/>
      <c r="J91" s="32"/>
      <c r="N91" s="628" t="s">
        <v>159</v>
      </c>
      <c r="O91" s="504"/>
      <c r="P91" s="505">
        <f>SUM(P78:P86)</f>
        <v>27.5</v>
      </c>
      <c r="Q91" s="617"/>
      <c r="R91" s="557"/>
      <c r="T91" s="98"/>
    </row>
    <row r="92" spans="1:21" ht="16.5" customHeight="1">
      <c r="A92" s="600"/>
      <c r="B92" s="571" t="s">
        <v>217</v>
      </c>
      <c r="C92" s="696"/>
      <c r="D92" s="8"/>
      <c r="E92" s="8"/>
      <c r="F92" s="8"/>
      <c r="G92" s="210" t="s">
        <v>132</v>
      </c>
      <c r="H92" s="935"/>
      <c r="I92" s="936"/>
      <c r="J92" s="32"/>
    </row>
    <row r="93" spans="1:21" ht="16.5" customHeight="1">
      <c r="A93" s="600"/>
      <c r="B93" s="571" t="s">
        <v>216</v>
      </c>
      <c r="C93" s="695"/>
      <c r="D93" s="211" t="s">
        <v>470</v>
      </c>
      <c r="E93" s="211"/>
      <c r="F93" s="211"/>
      <c r="G93" s="212" t="s">
        <v>131</v>
      </c>
      <c r="H93" s="941"/>
      <c r="I93" s="942"/>
      <c r="J93" s="32"/>
      <c r="N93" s="628" t="s">
        <v>159</v>
      </c>
      <c r="O93" s="504"/>
      <c r="P93" s="505">
        <f>SUM(P80:P88)</f>
        <v>27.5</v>
      </c>
      <c r="Q93" s="617"/>
      <c r="R93" s="557"/>
      <c r="T93" s="98"/>
    </row>
    <row r="94" spans="1:21" ht="16.5" customHeight="1">
      <c r="A94" s="600"/>
      <c r="B94" s="571" t="s">
        <v>217</v>
      </c>
      <c r="C94" s="696"/>
      <c r="D94" s="8"/>
      <c r="E94" s="8"/>
      <c r="F94" s="8"/>
      <c r="G94" s="210" t="s">
        <v>132</v>
      </c>
      <c r="H94" s="935"/>
      <c r="I94" s="936"/>
      <c r="J94" s="32"/>
    </row>
    <row r="95" spans="1:21">
      <c r="A95" s="600"/>
      <c r="B95" s="583"/>
      <c r="C95" s="7"/>
      <c r="D95" s="7"/>
      <c r="E95" s="7"/>
      <c r="F95" s="7"/>
      <c r="G95" s="7"/>
      <c r="H95" s="7"/>
      <c r="I95" s="7"/>
      <c r="J95" s="7"/>
    </row>
    <row r="96" spans="1:21" ht="18" customHeight="1">
      <c r="A96" s="600"/>
      <c r="B96" s="587" t="s">
        <v>224</v>
      </c>
      <c r="C96" s="536" t="s">
        <v>72</v>
      </c>
      <c r="D96" s="536"/>
      <c r="E96" s="536"/>
      <c r="F96" s="536"/>
      <c r="G96" s="536"/>
      <c r="H96" s="536"/>
      <c r="I96" s="536"/>
      <c r="J96" s="537"/>
      <c r="L96" s="144" t="b">
        <v>0</v>
      </c>
    </row>
    <row r="97" spans="1:15" ht="16.5" customHeight="1">
      <c r="A97" s="600"/>
      <c r="B97" s="588"/>
      <c r="C97" s="95"/>
      <c r="D97" s="7" t="s">
        <v>60</v>
      </c>
      <c r="E97" s="7"/>
      <c r="F97" s="7"/>
      <c r="G97" s="7"/>
      <c r="H97" s="7"/>
      <c r="I97" s="7"/>
      <c r="J97" s="467"/>
    </row>
    <row r="98" spans="1:15" ht="16.5" customHeight="1">
      <c r="A98" s="600"/>
      <c r="B98" s="565" t="s">
        <v>221</v>
      </c>
      <c r="C98" s="206" t="s">
        <v>61</v>
      </c>
      <c r="D98" s="215"/>
      <c r="E98" s="421"/>
      <c r="F98" s="421"/>
      <c r="G98" s="421"/>
      <c r="H98" s="421"/>
      <c r="I98" s="466"/>
      <c r="J98" s="84"/>
    </row>
    <row r="99" spans="1:15" ht="16.5" customHeight="1">
      <c r="A99" s="600"/>
      <c r="B99" s="575" t="s">
        <v>151</v>
      </c>
      <c r="C99" s="522"/>
      <c r="D99" s="207" t="str">
        <f>D75</f>
        <v>Ingenieur nach Ing.-Gesetz</v>
      </c>
      <c r="E99" s="215"/>
      <c r="F99" s="215"/>
      <c r="G99" s="207"/>
      <c r="H99" s="208" t="s">
        <v>23</v>
      </c>
      <c r="I99" s="631"/>
      <c r="J99" s="75" t="str">
        <f>IF(AND(L96,L75,J71&gt;0,I99&gt;0),I75*I99,"")</f>
        <v/>
      </c>
    </row>
    <row r="100" spans="1:15" ht="16.5" customHeight="1">
      <c r="A100" s="600"/>
      <c r="B100" s="575" t="s">
        <v>152</v>
      </c>
      <c r="C100" s="522"/>
      <c r="D100" s="207" t="str">
        <f>D76</f>
        <v>Techniker</v>
      </c>
      <c r="E100" s="215"/>
      <c r="F100" s="215"/>
      <c r="G100" s="207"/>
      <c r="H100" s="208" t="s">
        <v>23</v>
      </c>
      <c r="I100" s="631"/>
      <c r="J100" s="75" t="str">
        <f>IF(AND(L96,L76,J71&gt;0,I100&gt;0),I76*I100,"")</f>
        <v/>
      </c>
    </row>
    <row r="101" spans="1:15" ht="16.5" customHeight="1">
      <c r="A101" s="600"/>
      <c r="B101" s="570" t="s">
        <v>218</v>
      </c>
      <c r="C101" s="538"/>
      <c r="D101" s="513" t="str">
        <f>D77</f>
        <v xml:space="preserve">Technische Zeichner, sonst. Mitarbeiter </v>
      </c>
      <c r="E101" s="421"/>
      <c r="F101" s="421"/>
      <c r="G101" s="500"/>
      <c r="H101" s="514" t="s">
        <v>23</v>
      </c>
      <c r="I101" s="631"/>
      <c r="J101" s="75" t="str">
        <f>IF(AND(L96,L77,J71&gt;0,I101&gt;0),I77*I101,"")</f>
        <v/>
      </c>
    </row>
    <row r="102" spans="1:15" ht="16.5" customHeight="1">
      <c r="A102" s="600"/>
      <c r="B102" s="579">
        <v>18</v>
      </c>
      <c r="C102" s="630" t="s">
        <v>59</v>
      </c>
      <c r="D102" s="211"/>
      <c r="E102" s="211"/>
      <c r="F102" s="211"/>
      <c r="G102" s="515"/>
      <c r="H102" s="516" t="s">
        <v>26</v>
      </c>
      <c r="I102" s="501" t="s">
        <v>200</v>
      </c>
      <c r="J102" s="499"/>
    </row>
    <row r="103" spans="1:15" ht="16.5" customHeight="1">
      <c r="A103" s="600"/>
      <c r="B103" s="570" t="s">
        <v>222</v>
      </c>
      <c r="C103" s="524"/>
      <c r="D103" s="943" t="str">
        <f>IF(AND(L61,L65),IF(E65="","",E65),"Inhalt aus Z 11.3")</f>
        <v>Inhalt aus Z 11.3</v>
      </c>
      <c r="E103" s="943"/>
      <c r="F103" s="943"/>
      <c r="G103" s="944"/>
      <c r="H103" s="631"/>
      <c r="I103" s="632"/>
      <c r="J103" s="502" t="str">
        <f>IF(AND(L96,L61,L65,J71&gt;0,H103&gt;0),H103*I103,"")</f>
        <v/>
      </c>
      <c r="M103" s="613" t="s">
        <v>82</v>
      </c>
    </row>
    <row r="104" spans="1:15" ht="16.5" customHeight="1">
      <c r="A104" s="600"/>
      <c r="B104" s="570" t="s">
        <v>223</v>
      </c>
      <c r="C104" s="525"/>
      <c r="D104" s="945"/>
      <c r="E104" s="945"/>
      <c r="F104" s="945"/>
      <c r="G104" s="946"/>
      <c r="H104" s="48"/>
      <c r="I104" s="116"/>
      <c r="J104" s="75" t="str">
        <f>IF(AND(L96,J71&gt;0,H104&gt;0),H104*I104,"")</f>
        <v/>
      </c>
    </row>
    <row r="105" spans="1:15" ht="16.5" customHeight="1">
      <c r="A105" s="600"/>
      <c r="B105" s="579">
        <v>19</v>
      </c>
      <c r="C105" s="404" t="s">
        <v>62</v>
      </c>
      <c r="D105" s="404"/>
      <c r="E105" s="404"/>
      <c r="F105" s="404"/>
      <c r="G105" s="404"/>
      <c r="H105" s="404"/>
      <c r="I105" s="423"/>
      <c r="J105" s="308" t="str">
        <f>IF(L96,SUM(J99:J104),"")</f>
        <v/>
      </c>
    </row>
    <row r="106" spans="1:15" ht="7.5" customHeight="1">
      <c r="A106" s="600"/>
      <c r="B106" s="589"/>
      <c r="C106" s="67"/>
      <c r="D106" s="66"/>
      <c r="E106" s="66"/>
      <c r="F106" s="66"/>
      <c r="G106" s="66"/>
      <c r="H106" s="66"/>
      <c r="I106" s="66"/>
      <c r="J106" s="134"/>
    </row>
    <row r="107" spans="1:15" s="20" customFormat="1" ht="19.5" customHeight="1">
      <c r="A107" s="601"/>
      <c r="B107" s="563"/>
      <c r="C107" s="476" t="s">
        <v>135</v>
      </c>
      <c r="D107" s="477"/>
      <c r="E107" s="477"/>
      <c r="F107" s="477"/>
      <c r="G107" s="477"/>
      <c r="H107" s="477"/>
      <c r="I107" s="478"/>
      <c r="J107" s="480"/>
      <c r="L107" s="623"/>
      <c r="M107" s="123"/>
      <c r="N107" s="123"/>
      <c r="O107" s="123"/>
    </row>
    <row r="108" spans="1:15" ht="16.5" customHeight="1">
      <c r="A108" s="600"/>
      <c r="B108" s="581">
        <v>20</v>
      </c>
      <c r="C108" s="66"/>
      <c r="D108" s="67" t="s">
        <v>225</v>
      </c>
      <c r="E108" s="66"/>
      <c r="F108" s="66"/>
      <c r="G108" s="590"/>
      <c r="H108" s="66"/>
      <c r="I108" s="23"/>
      <c r="J108" s="55">
        <f>SUM(J68,J105)</f>
        <v>34738.262999999999</v>
      </c>
    </row>
    <row r="109" spans="1:15" ht="16.5" customHeight="1">
      <c r="A109" s="600"/>
      <c r="B109" s="582">
        <v>21</v>
      </c>
      <c r="C109" s="189"/>
      <c r="D109" s="189" t="s">
        <v>89</v>
      </c>
      <c r="E109" s="189"/>
      <c r="F109" s="189"/>
      <c r="G109" s="189"/>
      <c r="H109" s="189"/>
      <c r="I109" s="545">
        <f>I69</f>
        <v>0.19</v>
      </c>
      <c r="J109" s="498">
        <f>J108*I109</f>
        <v>6600.2699700000003</v>
      </c>
    </row>
    <row r="110" spans="1:15" ht="17.25" thickBot="1">
      <c r="B110" s="583"/>
      <c r="C110" s="386"/>
      <c r="D110" s="7"/>
      <c r="E110" s="7"/>
      <c r="F110" s="7"/>
      <c r="G110" s="7"/>
      <c r="H110" s="7"/>
      <c r="I110" s="7"/>
      <c r="J110" s="384"/>
    </row>
    <row r="111" spans="1:15" ht="30" customHeight="1" thickBot="1">
      <c r="B111" s="584">
        <v>22</v>
      </c>
      <c r="C111" s="385" t="str">
        <f>IF(I109&lt;=0,"Angebotssumme netto","Angebotssumme brutto")</f>
        <v>Angebotssumme brutto</v>
      </c>
      <c r="D111" s="385"/>
      <c r="E111" s="385"/>
      <c r="F111" s="385"/>
      <c r="G111" s="385"/>
      <c r="H111" s="385"/>
      <c r="I111" s="546"/>
      <c r="J111" s="378">
        <f>J109+J108</f>
        <v>41338.53297</v>
      </c>
    </row>
    <row r="112" spans="1:15">
      <c r="C112" s="143"/>
      <c r="D112" s="143" t="s">
        <v>226</v>
      </c>
      <c r="E112" s="143"/>
    </row>
    <row r="113"/>
    <row r="114"/>
    <row r="115"/>
    <row r="116"/>
  </sheetData>
  <sheetProtection formatRows="0"/>
  <dataConsolidate/>
  <mergeCells count="41">
    <mergeCell ref="B6:E6"/>
    <mergeCell ref="B7:E7"/>
    <mergeCell ref="B10:F10"/>
    <mergeCell ref="G10:H10"/>
    <mergeCell ref="F6:J6"/>
    <mergeCell ref="D103:G103"/>
    <mergeCell ref="D104:G104"/>
    <mergeCell ref="K2:K8"/>
    <mergeCell ref="F5:H5"/>
    <mergeCell ref="D17:H17"/>
    <mergeCell ref="E24:I24"/>
    <mergeCell ref="D18:H18"/>
    <mergeCell ref="F7:J7"/>
    <mergeCell ref="F8:J8"/>
    <mergeCell ref="B8:E8"/>
    <mergeCell ref="B2:H2"/>
    <mergeCell ref="B3:H3"/>
    <mergeCell ref="E30:I30"/>
    <mergeCell ref="E34:I34"/>
    <mergeCell ref="E25:I25"/>
    <mergeCell ref="B5:E5"/>
    <mergeCell ref="H86:I86"/>
    <mergeCell ref="H88:I88"/>
    <mergeCell ref="H94:I94"/>
    <mergeCell ref="H83:I83"/>
    <mergeCell ref="H85:I85"/>
    <mergeCell ref="H87:I87"/>
    <mergeCell ref="H93:I93"/>
    <mergeCell ref="H91:I91"/>
    <mergeCell ref="H92:I92"/>
    <mergeCell ref="H89:I89"/>
    <mergeCell ref="H90:I90"/>
    <mergeCell ref="E38:I38"/>
    <mergeCell ref="E65:I65"/>
    <mergeCell ref="D39:G39"/>
    <mergeCell ref="D40:G40"/>
    <mergeCell ref="H84:I84"/>
    <mergeCell ref="E64:H64"/>
    <mergeCell ref="D75:G75"/>
    <mergeCell ref="D76:G76"/>
    <mergeCell ref="D77:G77"/>
  </mergeCells>
  <conditionalFormatting sqref="B85 D85:G85 B86:G94">
    <cfRule type="expression" dxfId="86" priority="141">
      <formula>AND($L$81,$L$82=FALSE)</formula>
    </cfRule>
  </conditionalFormatting>
  <conditionalFormatting sqref="C17:C18">
    <cfRule type="expression" dxfId="85" priority="2032">
      <formula>OR(AND($L$15,$M$17),AND($L$15,$N$17))</formula>
    </cfRule>
  </conditionalFormatting>
  <conditionalFormatting sqref="C26">
    <cfRule type="expression" dxfId="84" priority="56">
      <formula>AND(L26,L31)</formula>
    </cfRule>
  </conditionalFormatting>
  <conditionalFormatting sqref="C31">
    <cfRule type="expression" dxfId="83" priority="55">
      <formula>AND(L26,L31)</formula>
    </cfRule>
  </conditionalFormatting>
  <conditionalFormatting sqref="C58:C60">
    <cfRule type="expression" dxfId="82" priority="246">
      <formula>OR($M$58,$N$58)</formula>
    </cfRule>
  </conditionalFormatting>
  <conditionalFormatting sqref="C75">
    <cfRule type="expression" dxfId="81" priority="2451">
      <formula>AND(L96,L61,L64,NOT(L75))</formula>
    </cfRule>
  </conditionalFormatting>
  <conditionalFormatting sqref="C98 C102 C105">
    <cfRule type="expression" dxfId="80" priority="37">
      <formula>$L$96</formula>
    </cfRule>
  </conditionalFormatting>
  <conditionalFormatting sqref="C103">
    <cfRule type="expression" dxfId="79" priority="1914">
      <formula>AND(NOT(M61),NOT(M65))</formula>
    </cfRule>
  </conditionalFormatting>
  <conditionalFormatting sqref="C104">
    <cfRule type="expression" dxfId="78" priority="1833">
      <formula>NOT(M96)</formula>
    </cfRule>
  </conditionalFormatting>
  <conditionalFormatting sqref="C22:D22">
    <cfRule type="expression" dxfId="77" priority="47">
      <formula>$L$14</formula>
    </cfRule>
  </conditionalFormatting>
  <conditionalFormatting sqref="C23:D23">
    <cfRule type="expression" dxfId="76" priority="46">
      <formula>$M$14</formula>
    </cfRule>
  </conditionalFormatting>
  <conditionalFormatting sqref="C96:J96">
    <cfRule type="expression" dxfId="75" priority="38">
      <formula>$L$96</formula>
    </cfRule>
  </conditionalFormatting>
  <conditionalFormatting sqref="D29">
    <cfRule type="expression" dxfId="74" priority="2053">
      <formula>N26=FALSE</formula>
    </cfRule>
  </conditionalFormatting>
  <conditionalFormatting sqref="D30 J30">
    <cfRule type="expression" dxfId="73" priority="70">
      <formula>OR($M$17,$N$17)</formula>
    </cfRule>
  </conditionalFormatting>
  <conditionalFormatting sqref="D30">
    <cfRule type="expression" dxfId="72" priority="73">
      <formula>N28=FALSE</formula>
    </cfRule>
  </conditionalFormatting>
  <conditionalFormatting sqref="D33:D34">
    <cfRule type="expression" dxfId="71" priority="154">
      <formula>N31=FALSE</formula>
    </cfRule>
  </conditionalFormatting>
  <conditionalFormatting sqref="D62">
    <cfRule type="expression" dxfId="70" priority="2217">
      <formula>NOT(L61)</formula>
    </cfRule>
    <cfRule type="expression" dxfId="69" priority="2218">
      <formula>OR($L$59,$L$60)</formula>
    </cfRule>
  </conditionalFormatting>
  <conditionalFormatting sqref="D64">
    <cfRule type="expression" dxfId="68" priority="114">
      <formula>NOT(L61)</formula>
    </cfRule>
  </conditionalFormatting>
  <conditionalFormatting sqref="D65">
    <cfRule type="expression" dxfId="67" priority="115">
      <formula>NOT(L61)</formula>
    </cfRule>
  </conditionalFormatting>
  <conditionalFormatting sqref="D81">
    <cfRule type="expression" dxfId="66" priority="228">
      <formula>OR(AND(L81,L82),AND(L81=FALSE,L82=FALSE))</formula>
    </cfRule>
  </conditionalFormatting>
  <conditionalFormatting sqref="D82">
    <cfRule type="expression" dxfId="65" priority="229">
      <formula>OR(AND(L81,L82),AND(L81=FALSE,L82=FALSE))</formula>
    </cfRule>
  </conditionalFormatting>
  <conditionalFormatting sqref="D103">
    <cfRule type="expression" dxfId="64" priority="1913">
      <formula>AND(NOT(L61),NOT(L65))</formula>
    </cfRule>
  </conditionalFormatting>
  <conditionalFormatting sqref="D104">
    <cfRule type="expression" dxfId="63" priority="1843">
      <formula>NOT(L96)</formula>
    </cfRule>
  </conditionalFormatting>
  <conditionalFormatting sqref="D17:H17">
    <cfRule type="expression" dxfId="62" priority="121">
      <formula>AND(L17,NOT(L18))</formula>
    </cfRule>
  </conditionalFormatting>
  <conditionalFormatting sqref="D18:H18">
    <cfRule type="expression" dxfId="61" priority="120">
      <formula>AND(L18,NOT(L17))</formula>
    </cfRule>
  </conditionalFormatting>
  <conditionalFormatting sqref="D27:H28 E29:I30">
    <cfRule type="expression" dxfId="60" priority="77">
      <formula>OR($M$17,$N$17)</formula>
    </cfRule>
  </conditionalFormatting>
  <conditionalFormatting sqref="D32:J34">
    <cfRule type="expression" dxfId="59" priority="64">
      <formula>OR($M$17,$N$17)</formula>
    </cfRule>
  </conditionalFormatting>
  <conditionalFormatting sqref="E25">
    <cfRule type="expression" dxfId="58" priority="122">
      <formula>NOT(O19)</formula>
    </cfRule>
  </conditionalFormatting>
  <conditionalFormatting sqref="E30">
    <cfRule type="expression" dxfId="57" priority="2048">
      <formula>OR(NOT(L26),AND(L26,L31))</formula>
    </cfRule>
  </conditionalFormatting>
  <conditionalFormatting sqref="E34">
    <cfRule type="expression" dxfId="56" priority="125">
      <formula>OR(NOT(L31),AND(L26,L31))</formula>
    </cfRule>
  </conditionalFormatting>
  <conditionalFormatting sqref="E62">
    <cfRule type="expression" dxfId="55" priority="43">
      <formula>NOT(L61)</formula>
    </cfRule>
  </conditionalFormatting>
  <conditionalFormatting sqref="E64">
    <cfRule type="expression" dxfId="54" priority="152">
      <formula>L61=FALSE</formula>
    </cfRule>
  </conditionalFormatting>
  <conditionalFormatting sqref="E65">
    <cfRule type="expression" dxfId="53" priority="151">
      <formula>L61=FALSE</formula>
    </cfRule>
  </conditionalFormatting>
  <conditionalFormatting sqref="E62:G62 I62">
    <cfRule type="expression" dxfId="52" priority="45">
      <formula>OR($L$59,$L$60)</formula>
    </cfRule>
  </conditionalFormatting>
  <conditionalFormatting sqref="E30:I30">
    <cfRule type="expression" dxfId="51" priority="2049">
      <formula>AND(L26,NOT(L31),E30="")</formula>
    </cfRule>
  </conditionalFormatting>
  <conditionalFormatting sqref="E34:I34">
    <cfRule type="expression" dxfId="50" priority="126">
      <formula>AND(L31,E34="")</formula>
    </cfRule>
  </conditionalFormatting>
  <conditionalFormatting sqref="G81">
    <cfRule type="expression" dxfId="49" priority="1990">
      <formula>OR(AND(M83,M84),AND(M83=FALSE,M84=FALSE))</formula>
    </cfRule>
  </conditionalFormatting>
  <conditionalFormatting sqref="G82">
    <cfRule type="expression" dxfId="48" priority="1988">
      <formula>OR(AND(M83,M84),AND(M83=FALSE,M84=FALSE))</formula>
    </cfRule>
  </conditionalFormatting>
  <conditionalFormatting sqref="H103">
    <cfRule type="expression" dxfId="47" priority="2222">
      <formula>AND($L$96,L65)</formula>
    </cfRule>
    <cfRule type="expression" dxfId="46" priority="2223">
      <formula>AND($L$96,L61,L65,H103="")</formula>
    </cfRule>
  </conditionalFormatting>
  <conditionalFormatting sqref="H104">
    <cfRule type="expression" dxfId="45" priority="1839">
      <formula>NOT(L96)</formula>
    </cfRule>
    <cfRule type="expression" dxfId="44" priority="1840">
      <formula>AND($L$96,D104&lt;&gt;"",H104="")</formula>
    </cfRule>
  </conditionalFormatting>
  <conditionalFormatting sqref="H29:I29">
    <cfRule type="expression" dxfId="43" priority="155">
      <formula>L26=FALSE</formula>
    </cfRule>
  </conditionalFormatting>
  <conditionalFormatting sqref="H33:I33">
    <cfRule type="expression" dxfId="42" priority="2056">
      <formula>L31=FALSE</formula>
    </cfRule>
  </conditionalFormatting>
  <conditionalFormatting sqref="H83:I83">
    <cfRule type="expression" dxfId="41" priority="3">
      <formula>OR(AND($O80,$H83=""),AND($L81,$H83=""))</formula>
    </cfRule>
    <cfRule type="expression" dxfId="40" priority="4">
      <formula>AND(NOT($O80),NOT($L81))</formula>
    </cfRule>
  </conditionalFormatting>
  <conditionalFormatting sqref="H84:I84">
    <cfRule type="expression" dxfId="39" priority="5">
      <formula>OR(AND($O80,$H84=""),AND($L81,$H84=""))</formula>
    </cfRule>
    <cfRule type="expression" dxfId="38" priority="6">
      <formula>AND(NOT($O80),NOT($L81))</formula>
    </cfRule>
  </conditionalFormatting>
  <conditionalFormatting sqref="H85:I85 H87:I87 H89:I89 H91:I91 H93:I93">
    <cfRule type="expression" dxfId="37" priority="11">
      <formula>OR(AND($O82,$H85=""),AND($L83,$H85=""))</formula>
    </cfRule>
    <cfRule type="expression" dxfId="36" priority="12">
      <formula>AND(NOT($O82),NOT($L83))</formula>
    </cfRule>
  </conditionalFormatting>
  <conditionalFormatting sqref="H86:I86 H88:I88 H90:I90 H92:I92 H94:I94">
    <cfRule type="expression" dxfId="35" priority="13">
      <formula>OR(AND($O82,$H86=""),AND($L83,$H86=""))</formula>
    </cfRule>
    <cfRule type="expression" dxfId="34" priority="14">
      <formula>AND(NOT($O82),NOT($L83))</formula>
    </cfRule>
  </conditionalFormatting>
  <conditionalFormatting sqref="I23">
    <cfRule type="expression" dxfId="33" priority="2033">
      <formula>AND(M14,I23="")</formula>
    </cfRule>
    <cfRule type="expression" dxfId="32" priority="2034">
      <formula>NOT(O19)</formula>
    </cfRule>
  </conditionalFormatting>
  <conditionalFormatting sqref="I27:I28">
    <cfRule type="expression" dxfId="31" priority="21">
      <formula>OR($M$17,$N$17)</formula>
    </cfRule>
    <cfRule type="expression" dxfId="30" priority="22">
      <formula>OR(NOT(L26),AND(L21,L26))</formula>
    </cfRule>
    <cfRule type="expression" dxfId="29" priority="23">
      <formula>OR(I27&lt;0,I27&gt;100)</formula>
    </cfRule>
    <cfRule type="expression" dxfId="28" priority="24">
      <formula>AND($L$31,NOT(L21),I27="")</formula>
    </cfRule>
  </conditionalFormatting>
  <conditionalFormatting sqref="I32">
    <cfRule type="expression" dxfId="27" priority="1808">
      <formula>OR(NOT(L31),AND(L26,L31))</formula>
    </cfRule>
    <cfRule type="expression" dxfId="26" priority="1809">
      <formula>OR(I32&lt;0,I32&gt;100)</formula>
    </cfRule>
    <cfRule type="expression" dxfId="25" priority="1810">
      <formula>AND($L$31,NOT(L26),I32="")</formula>
    </cfRule>
  </conditionalFormatting>
  <conditionalFormatting sqref="I39">
    <cfRule type="expression" dxfId="24" priority="241">
      <formula>AND($I$39&lt;&gt;0,NOT($O$38))</formula>
    </cfRule>
  </conditionalFormatting>
  <conditionalFormatting sqref="I39:I40">
    <cfRule type="expression" dxfId="23" priority="238">
      <formula>OR(AND($M$38,I39&lt;&gt;0),AND($N$38,I39&lt;&gt;0))</formula>
    </cfRule>
  </conditionalFormatting>
  <conditionalFormatting sqref="I40">
    <cfRule type="expression" dxfId="22" priority="239">
      <formula>AND($I$40&lt;&gt;0,NOT($O$38))</formula>
    </cfRule>
  </conditionalFormatting>
  <conditionalFormatting sqref="I59">
    <cfRule type="expression" dxfId="21" priority="244">
      <formula>I59&gt;100%</formula>
    </cfRule>
    <cfRule type="expression" dxfId="20" priority="245">
      <formula>AND(NOT($M$58),NOT($N$58),L59,NOT(O59))</formula>
    </cfRule>
  </conditionalFormatting>
  <conditionalFormatting sqref="I59:I60">
    <cfRule type="expression" dxfId="19" priority="183">
      <formula>OR(($M$58),($N$58),NOT(L59))</formula>
    </cfRule>
  </conditionalFormatting>
  <conditionalFormatting sqref="I60">
    <cfRule type="expression" dxfId="18" priority="242">
      <formula>AND(NOT($M$58),NOT($N$58),L60,NOT(O60))</formula>
    </cfRule>
    <cfRule type="expression" dxfId="17" priority="243">
      <formula>$I$59&lt;0</formula>
    </cfRule>
  </conditionalFormatting>
  <conditionalFormatting sqref="I64">
    <cfRule type="expression" dxfId="16" priority="1920">
      <formula>O61=FALSE</formula>
    </cfRule>
  </conditionalFormatting>
  <conditionalFormatting sqref="I75:I77">
    <cfRule type="expression" dxfId="15" priority="148">
      <formula>L75=FALSE</formula>
    </cfRule>
    <cfRule type="expression" dxfId="14" priority="262">
      <formula>AND(L75,I75="")</formula>
    </cfRule>
  </conditionalFormatting>
  <conditionalFormatting sqref="I99">
    <cfRule type="expression" dxfId="13" priority="273">
      <formula>AND($L$96,$L$75)</formula>
    </cfRule>
    <cfRule type="expression" dxfId="12" priority="290">
      <formula>AND($L$96,$L$75,$I$99="")</formula>
    </cfRule>
  </conditionalFormatting>
  <conditionalFormatting sqref="I100">
    <cfRule type="expression" dxfId="11" priority="272">
      <formula>AND($L$96,$L$76)</formula>
    </cfRule>
    <cfRule type="expression" dxfId="10" priority="289">
      <formula>AND($L$96,L76,I100="")</formula>
    </cfRule>
  </conditionalFormatting>
  <conditionalFormatting sqref="I101">
    <cfRule type="expression" dxfId="9" priority="271">
      <formula>AND($L$96,$L$77)</formula>
    </cfRule>
    <cfRule type="expression" dxfId="8" priority="288">
      <formula>AND($L$96,L77,I101="")</formula>
    </cfRule>
  </conditionalFormatting>
  <conditionalFormatting sqref="I103">
    <cfRule type="expression" dxfId="7" priority="1909">
      <formula>AND($L$96,$L$61,$L$65,$H$103&gt;0,$I$103="")</formula>
    </cfRule>
    <cfRule type="expression" dxfId="6" priority="1910">
      <formula>AND($L$96,L61,L65)</formula>
    </cfRule>
  </conditionalFormatting>
  <conditionalFormatting sqref="I104">
    <cfRule type="expression" dxfId="5" priority="1841">
      <formula>AND($L$96,$D$104&lt;&gt;"",$H$104&gt;0,$I$104="")</formula>
    </cfRule>
    <cfRule type="expression" dxfId="4" priority="1842">
      <formula>AND($L$96,$D$104&lt;&gt;"",H104&gt;0,I104&gt;=0)</formula>
    </cfRule>
  </conditionalFormatting>
  <conditionalFormatting sqref="J42">
    <cfRule type="expression" dxfId="3" priority="113">
      <formula>AND(NOT(L39),NOT(L40))</formula>
    </cfRule>
  </conditionalFormatting>
  <conditionalFormatting sqref="I49">
    <cfRule type="expression" dxfId="2" priority="1">
      <formula>OR(AND($M$38,I49&lt;&gt;0),AND($N$38,I49&lt;&gt;0))</formula>
    </cfRule>
  </conditionalFormatting>
  <conditionalFormatting sqref="I49">
    <cfRule type="expression" dxfId="1" priority="2">
      <formula>AND($I$40&lt;&gt;0,NOT($O$38))</formula>
    </cfRule>
  </conditionalFormatting>
  <dataValidations xWindow="775" yWindow="806" count="6">
    <dataValidation operator="greaterThan" allowBlank="1" showInputMessage="1" showErrorMessage="1" errorTitle="Falsche Eingabe" promptTitle="Wiederholungen" prompt="Positive ganze Zahlen eingeben." sqref="I56" xr:uid="{00000000-0002-0000-0600-000000000000}"/>
    <dataValidation allowBlank="1" showInputMessage="1" showErrorMessage="1" error="keine Eingabe zulässig" promptTitle="Nebenkosten in Prozent" prompt="Positive Prozentzahl" sqref="I59" xr:uid="{00000000-0002-0000-0600-000001000000}"/>
    <dataValidation showInputMessage="1" showErrorMessage="1" errorTitle="Achtung!" error="Eingabe bitte überprüfen" promptTitle="Abweichung vom Mindestsatz" prompt="Positive Zahl zwischen 0 und 100" sqref="I32 I27:I28" xr:uid="{00000000-0002-0000-0600-000003000000}"/>
    <dataValidation allowBlank="1" showInputMessage="1" showErrorMessage="1" promptTitle="Abweichung vom Honorar nach HOAI" prompt="Positive Zahl zwischen 0 und 100" sqref="I39" xr:uid="{00000000-0002-0000-0600-000004000000}"/>
    <dataValidation allowBlank="1" showInputMessage="1" showErrorMessage="1" promptTitle="Abweichung vom Honorar nach HOAI" prompt="Positive Zahl zwischen 0 und 100_x000a_" sqref="I40" xr:uid="{00000000-0002-0000-0600-000005000000}"/>
    <dataValidation allowBlank="1" showInputMessage="1" showErrorMessage="1" promptTitle="Nebenkosten in EURO" prompt="Positive Zahl in EURO" sqref="I60"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3" max="10" man="1"/>
    <brk id="56" max="10" man="1"/>
    <brk id="72" max="10" man="1"/>
    <brk id="95" max="10" man="1"/>
  </rowBreaks>
  <ignoredErrors>
    <ignoredError sqref="B37 B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58</xdr:row>
                    <xdr:rowOff>0</xdr:rowOff>
                  </from>
                  <to>
                    <xdr:col>3</xdr:col>
                    <xdr:colOff>0</xdr:colOff>
                    <xdr:row>59</xdr:row>
                    <xdr:rowOff>9525</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25</xdr:row>
                    <xdr:rowOff>0</xdr:rowOff>
                  </from>
                  <to>
                    <xdr:col>3</xdr:col>
                    <xdr:colOff>0</xdr:colOff>
                    <xdr:row>26</xdr:row>
                    <xdr:rowOff>9525</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30</xdr:row>
                    <xdr:rowOff>0</xdr:rowOff>
                  </from>
                  <to>
                    <xdr:col>3</xdr:col>
                    <xdr:colOff>0</xdr:colOff>
                    <xdr:row>31</xdr:row>
                    <xdr:rowOff>9525</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74</xdr:row>
                    <xdr:rowOff>0</xdr:rowOff>
                  </from>
                  <to>
                    <xdr:col>3</xdr:col>
                    <xdr:colOff>0</xdr:colOff>
                    <xdr:row>75</xdr:row>
                    <xdr:rowOff>9525</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75</xdr:row>
                    <xdr:rowOff>0</xdr:rowOff>
                  </from>
                  <to>
                    <xdr:col>3</xdr:col>
                    <xdr:colOff>0</xdr:colOff>
                    <xdr:row>76</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76</xdr:row>
                    <xdr:rowOff>0</xdr:rowOff>
                  </from>
                  <to>
                    <xdr:col>3</xdr:col>
                    <xdr:colOff>0</xdr:colOff>
                    <xdr:row>77</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57</xdr:row>
                    <xdr:rowOff>0</xdr:rowOff>
                  </from>
                  <to>
                    <xdr:col>3</xdr:col>
                    <xdr:colOff>0</xdr:colOff>
                    <xdr:row>58</xdr:row>
                    <xdr:rowOff>9525</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81</xdr:row>
                    <xdr:rowOff>0</xdr:rowOff>
                  </from>
                  <to>
                    <xdr:col>4</xdr:col>
                    <xdr:colOff>0</xdr:colOff>
                    <xdr:row>82</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80</xdr:row>
                    <xdr:rowOff>0</xdr:rowOff>
                  </from>
                  <to>
                    <xdr:col>4</xdr:col>
                    <xdr:colOff>0</xdr:colOff>
                    <xdr:row>81</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59</xdr:row>
                    <xdr:rowOff>0</xdr:rowOff>
                  </from>
                  <to>
                    <xdr:col>3</xdr:col>
                    <xdr:colOff>0</xdr:colOff>
                    <xdr:row>60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U42"/>
  <sheetViews>
    <sheetView showGridLines="0" topLeftCell="A5" zoomScaleNormal="100" zoomScaleSheetLayoutView="100" zoomScalePageLayoutView="50" workbookViewId="0">
      <selection activeCell="K18" sqref="K18:K26"/>
    </sheetView>
  </sheetViews>
  <sheetFormatPr baseColWidth="10" defaultColWidth="0" defaultRowHeight="16.5" zeroHeight="1"/>
  <cols>
    <col min="1" max="1" width="2.7109375" style="298" customWidth="1"/>
    <col min="2" max="2" width="10.85546875" customWidth="1"/>
    <col min="3" max="3" width="22.28515625" customWidth="1"/>
    <col min="4" max="4" width="10.42578125" customWidth="1"/>
    <col min="5" max="5" width="10.5703125" customWidth="1"/>
    <col min="6" max="6" width="15.140625" customWidth="1"/>
    <col min="7" max="7" width="11.7109375" customWidth="1"/>
    <col min="8" max="8" width="3.140625" customWidth="1"/>
    <col min="9" max="9" width="12.140625" customWidth="1"/>
    <col min="10" max="10" width="15.7109375" bestFit="1" customWidth="1"/>
    <col min="11" max="11" width="15.140625" customWidth="1"/>
    <col min="12" max="12" width="11.5703125" bestFit="1" customWidth="1"/>
    <col min="13" max="13" width="21.85546875" customWidth="1"/>
    <col min="14" max="14" width="10.7109375" customWidth="1"/>
    <col min="15" max="15" width="21.85546875" customWidth="1"/>
    <col min="16" max="16" width="2.7109375" customWidth="1"/>
    <col min="17" max="16384" width="11.42578125" hidden="1"/>
  </cols>
  <sheetData>
    <row r="1" spans="1:21"/>
    <row r="2" spans="1:21" s="1" customFormat="1" ht="18" customHeight="1">
      <c r="A2" s="295"/>
      <c r="B2" s="903" t="str">
        <f>IF(Projektgrundlagen!B2="","",Projektgrundlagen!B2)</f>
        <v>Technische Ausrüstung (Telekommunikationsanlagen)</v>
      </c>
      <c r="C2" s="903"/>
      <c r="D2" s="903"/>
      <c r="E2" s="903"/>
      <c r="F2" s="903"/>
      <c r="G2" s="903"/>
      <c r="H2" s="904"/>
      <c r="I2" s="259" t="str">
        <f>IF(Projektgrundlagen!F2="","",Projektgrundlagen!F2)</f>
        <v/>
      </c>
      <c r="J2" s="218"/>
      <c r="K2" s="218" t="s">
        <v>112</v>
      </c>
      <c r="L2" s="218"/>
      <c r="M2" s="218"/>
      <c r="N2" s="299"/>
      <c r="O2" s="279"/>
      <c r="P2" s="827" t="s">
        <v>171</v>
      </c>
      <c r="S2" s="150" t="s">
        <v>101</v>
      </c>
    </row>
    <row r="3" spans="1:21" s="1" customFormat="1" ht="18">
      <c r="A3" s="295"/>
      <c r="B3" s="954" t="s">
        <v>171</v>
      </c>
      <c r="C3" s="954"/>
      <c r="D3" s="954"/>
      <c r="E3" s="954"/>
      <c r="F3" s="954"/>
      <c r="G3" s="954"/>
      <c r="H3" s="955"/>
      <c r="I3" s="269" t="str">
        <f>IF(Projektgrundlagen!F3="","",Projektgrundlagen!F3)</f>
        <v/>
      </c>
      <c r="J3" s="774"/>
      <c r="K3" s="277" t="str">
        <f>IF(Projektgrundlagen!G3="","",Projektgrundlagen!G3)</f>
        <v/>
      </c>
      <c r="L3" s="265"/>
      <c r="M3" s="265"/>
      <c r="N3" s="280"/>
      <c r="O3" s="278"/>
      <c r="P3" s="827"/>
      <c r="S3" s="1" t="str">
        <f ca="1">MID(CELL("dateiname",A2),FIND("]",CELL("dateiname",A2))+1,255)</f>
        <v>F Honorarübersicht</v>
      </c>
    </row>
    <row r="4" spans="1:21" s="1" customFormat="1" ht="7.5" customHeight="1">
      <c r="A4" s="295"/>
      <c r="B4" s="254"/>
      <c r="C4" s="254"/>
      <c r="D4" s="254"/>
      <c r="E4" s="254"/>
      <c r="F4" s="254"/>
      <c r="G4" s="253"/>
      <c r="H4" s="253"/>
      <c r="I4" s="253"/>
      <c r="J4" s="253"/>
      <c r="K4" s="264"/>
      <c r="L4" s="264"/>
      <c r="M4" s="255"/>
      <c r="N4" s="255"/>
      <c r="O4" s="261"/>
      <c r="P4" s="827"/>
    </row>
    <row r="5" spans="1:21" s="1" customFormat="1">
      <c r="A5" s="295"/>
      <c r="B5" s="809" t="str">
        <f>IF(Projektgrundlagen!B5="","",Projektgrundlagen!B5)</f>
        <v>Maßnahmennr:</v>
      </c>
      <c r="C5" s="810"/>
      <c r="D5" s="858" t="str">
        <f>IF(Projektgrundlagen!E5="","",Projektgrundlagen!E5)</f>
        <v>-</v>
      </c>
      <c r="E5" s="858"/>
      <c r="F5" s="858"/>
      <c r="G5" s="858"/>
      <c r="H5" s="858"/>
      <c r="I5" s="262" t="str">
        <f>IF(Projektgrundlagen!F5="","",Projektgrundlagen!F5)</f>
        <v>Vergabenr.:</v>
      </c>
      <c r="J5" s="262"/>
      <c r="K5" s="218">
        <f>IF(Projektgrundlagen!G5="","",Projektgrundlagen!G5)</f>
        <v>2</v>
      </c>
      <c r="L5" s="281"/>
      <c r="M5" s="238"/>
      <c r="N5" s="237"/>
      <c r="O5" s="239"/>
      <c r="P5" s="827"/>
    </row>
    <row r="6" spans="1:21" s="1" customFormat="1">
      <c r="A6" s="295"/>
      <c r="B6" s="811" t="str">
        <f>IF(Projektgrundlagen!B6="","",Projektgrundlagen!B6)</f>
        <v>Bauherr:</v>
      </c>
      <c r="C6" s="812"/>
      <c r="D6" s="985" t="str">
        <f>IF(Projektgrundlagen!E6="","",Projektgrundlagen!E6)</f>
        <v>Tegernsee-Bahn Betriebsgesellschaft mbH</v>
      </c>
      <c r="E6" s="985"/>
      <c r="F6" s="985"/>
      <c r="G6" s="985"/>
      <c r="H6" s="985"/>
      <c r="I6" s="985"/>
      <c r="J6" s="985"/>
      <c r="K6" s="985"/>
      <c r="L6" s="985"/>
      <c r="M6" s="985"/>
      <c r="N6" s="985"/>
      <c r="O6" s="986"/>
      <c r="P6" s="827"/>
    </row>
    <row r="7" spans="1:21" s="1" customFormat="1">
      <c r="A7" s="295"/>
      <c r="B7" s="848"/>
      <c r="C7" s="849"/>
      <c r="D7" s="952" t="str">
        <f>IF(Projektgrundlagen!E7="","",Projektgrundlagen!E7)</f>
        <v>Elektrifizierung und Infrastrukturausbau der Strecke 9560 Schaftlach - Tegernsee</v>
      </c>
      <c r="E7" s="952"/>
      <c r="F7" s="952"/>
      <c r="G7" s="952"/>
      <c r="H7" s="952"/>
      <c r="I7" s="952"/>
      <c r="J7" s="952"/>
      <c r="K7" s="952"/>
      <c r="L7" s="952"/>
      <c r="M7" s="952"/>
      <c r="N7" s="952"/>
      <c r="O7" s="953"/>
      <c r="P7" s="827"/>
      <c r="S7" s="965" t="s">
        <v>70</v>
      </c>
      <c r="T7" s="966"/>
      <c r="U7" s="967"/>
    </row>
    <row r="8" spans="1:21" s="1" customFormat="1">
      <c r="A8" s="295"/>
      <c r="B8" s="785" t="s">
        <v>75</v>
      </c>
      <c r="C8" s="786"/>
      <c r="D8" s="977" t="str">
        <f>IF(Projektgrundlagen!E8="","",Projektgrundlagen!E8)</f>
        <v/>
      </c>
      <c r="E8" s="977"/>
      <c r="F8" s="977"/>
      <c r="G8" s="977"/>
      <c r="H8" s="977"/>
      <c r="I8" s="977"/>
      <c r="J8" s="977"/>
      <c r="K8" s="977"/>
      <c r="L8" s="977"/>
      <c r="M8" s="977"/>
      <c r="N8" s="977"/>
      <c r="O8" s="978"/>
      <c r="P8" s="827"/>
    </row>
    <row r="9" spans="1:21" s="1" customFormat="1" ht="16.5" customHeight="1">
      <c r="A9" s="295"/>
      <c r="B9" s="240"/>
      <c r="C9" s="257"/>
      <c r="D9" s="257"/>
      <c r="E9" s="257"/>
      <c r="F9" s="257"/>
      <c r="G9" s="257"/>
      <c r="H9" s="237"/>
      <c r="I9" s="237"/>
      <c r="J9" s="237"/>
      <c r="K9" s="237"/>
      <c r="L9" s="237"/>
      <c r="M9" s="238"/>
      <c r="N9" s="237"/>
      <c r="O9" s="238"/>
      <c r="S9" s="127"/>
      <c r="T9" s="127"/>
      <c r="U9" s="127" t="s">
        <v>83</v>
      </c>
    </row>
    <row r="10" spans="1:21" s="1" customFormat="1" ht="30" customHeight="1">
      <c r="A10" s="298"/>
      <c r="B10" s="428" t="str">
        <f>"Honorarübersicht"</f>
        <v>Honorarübersicht</v>
      </c>
      <c r="C10" s="429"/>
      <c r="D10" s="429"/>
      <c r="E10" s="429"/>
      <c r="F10" s="429"/>
      <c r="G10" s="429"/>
      <c r="H10" s="429"/>
      <c r="I10" s="429"/>
      <c r="J10" s="429"/>
      <c r="K10" s="429"/>
      <c r="L10" s="429"/>
      <c r="M10" s="429"/>
      <c r="N10" s="429"/>
      <c r="O10" s="429"/>
      <c r="P10"/>
      <c r="R10" s="509"/>
      <c r="S10" s="128"/>
      <c r="T10" s="129"/>
      <c r="U10" s="130">
        <f>IF(AND('E Honorarberechnung'!O38,'E Honorarberechnung'!O39),"Minderung",IF(AND('E Honorarberechnung'!O38,'E Honorarberechnung'!O40),"Erhöhung",0))</f>
        <v>0</v>
      </c>
    </row>
    <row r="11" spans="1:21" s="1" customFormat="1" ht="9.6" customHeight="1">
      <c r="A11" s="298"/>
      <c r="B11" s="427"/>
      <c r="C11" s="313"/>
      <c r="D11" s="313"/>
      <c r="E11" s="313"/>
      <c r="F11" s="313"/>
      <c r="G11" s="313"/>
      <c r="H11" s="313"/>
      <c r="I11" s="313"/>
      <c r="J11" s="313"/>
      <c r="K11" s="313"/>
      <c r="L11" s="313"/>
      <c r="M11" s="313"/>
      <c r="N11" s="313"/>
      <c r="O11" s="313"/>
      <c r="P11"/>
      <c r="S11" s="424"/>
      <c r="T11" s="425"/>
      <c r="U11" s="426"/>
    </row>
    <row r="12" spans="1:21" s="1" customFormat="1" ht="16.149999999999999" customHeight="1">
      <c r="A12" s="295"/>
      <c r="B12" s="697" t="s">
        <v>471</v>
      </c>
      <c r="C12" s="729">
        <f>'A Anrechenbare Kosten'!G22</f>
        <v>350000</v>
      </c>
      <c r="D12" s="88"/>
      <c r="E12" s="42"/>
      <c r="F12" s="968" t="s">
        <v>177</v>
      </c>
      <c r="G12" s="969"/>
      <c r="H12" s="511">
        <f>'E Honorarberechnung'!I15</f>
        <v>2</v>
      </c>
      <c r="I12" s="47"/>
      <c r="J12" s="994"/>
      <c r="K12" s="88"/>
      <c r="L12" s="88"/>
      <c r="M12" s="46"/>
      <c r="N12" s="508"/>
      <c r="O12" s="42"/>
    </row>
    <row r="13" spans="1:21" s="1" customFormat="1" ht="15" customHeight="1">
      <c r="A13" s="295"/>
      <c r="B13" s="43" t="s">
        <v>472</v>
      </c>
      <c r="C13" s="730">
        <f>'E Honorarberechnung'!J22</f>
        <v>71996.399999999994</v>
      </c>
      <c r="D13" s="113" t="str">
        <f>IF('E Honorarberechnung'!M11,"Außerhalb Honorartafel!","")</f>
        <v/>
      </c>
      <c r="E13" s="728"/>
      <c r="F13" s="970"/>
      <c r="G13" s="971"/>
      <c r="H13" s="510"/>
      <c r="I13" s="43"/>
      <c r="J13" s="995"/>
      <c r="K13" s="89"/>
      <c r="L13" s="89"/>
      <c r="M13" s="90"/>
      <c r="N13" s="89"/>
      <c r="O13" s="44"/>
    </row>
    <row r="14" spans="1:21" s="1" customFormat="1" ht="29.25" customHeight="1">
      <c r="A14" s="295"/>
      <c r="B14" s="975"/>
      <c r="C14" s="976"/>
      <c r="D14" s="972" t="s">
        <v>42</v>
      </c>
      <c r="E14" s="973"/>
      <c r="F14" s="973"/>
      <c r="G14" s="973"/>
      <c r="H14" s="974"/>
      <c r="I14" s="37" t="s">
        <v>43</v>
      </c>
      <c r="J14" s="37" t="s">
        <v>631</v>
      </c>
      <c r="K14" s="37" t="s">
        <v>65</v>
      </c>
      <c r="L14" s="430" t="s">
        <v>44</v>
      </c>
      <c r="M14" s="979" t="str">
        <f>'E Honorarberechnung'!D68</f>
        <v>Honorar Technische Ausrüstung (Telekommunikationsanlagen) netto</v>
      </c>
      <c r="N14" s="37" t="s">
        <v>45</v>
      </c>
      <c r="O14" s="979" t="str">
        <f>'E Honorarberechnung'!C71</f>
        <v>Honorar Technische Ausrüstung (Telekommunikationsanlagen) brutto</v>
      </c>
    </row>
    <row r="15" spans="1:21" s="1" customFormat="1" ht="38.25" customHeight="1">
      <c r="A15" s="295"/>
      <c r="B15" s="983" t="s">
        <v>176</v>
      </c>
      <c r="C15" s="984"/>
      <c r="D15" s="2" t="s">
        <v>24</v>
      </c>
      <c r="E15" s="34" t="s">
        <v>46</v>
      </c>
      <c r="F15" s="34" t="str">
        <f>IF(S10&gt;0%,"Honorar für Wiederholung","Honorar")</f>
        <v>Honorar</v>
      </c>
      <c r="G15" s="981" t="str">
        <f>IF(U10=0,"Keine Minderung bzw. Erhöhung",IF(U10="Minderung","Honorar gemindert (§ 7 HOAI)","Honorar erhöht (§ 7 HOAI)"))</f>
        <v>Keine Minderung bzw. Erhöhung</v>
      </c>
      <c r="H15" s="982"/>
      <c r="I15" s="91" t="s">
        <v>47</v>
      </c>
      <c r="J15" s="91"/>
      <c r="K15" s="548" t="s">
        <v>64</v>
      </c>
      <c r="L15" s="92"/>
      <c r="M15" s="980"/>
      <c r="N15" s="71"/>
      <c r="O15" s="980"/>
    </row>
    <row r="16" spans="1:21" s="1" customFormat="1" ht="12.75" customHeight="1">
      <c r="A16" s="295"/>
      <c r="B16" s="76"/>
      <c r="C16" s="36"/>
      <c r="D16" s="2" t="s">
        <v>116</v>
      </c>
      <c r="E16" s="2" t="s">
        <v>116</v>
      </c>
      <c r="F16" s="34" t="s">
        <v>54</v>
      </c>
      <c r="G16" s="981" t="s">
        <v>54</v>
      </c>
      <c r="H16" s="982"/>
      <c r="I16" s="34" t="s">
        <v>54</v>
      </c>
      <c r="J16" s="34" t="s">
        <v>54</v>
      </c>
      <c r="K16" s="34" t="s">
        <v>54</v>
      </c>
      <c r="L16" s="70" t="s">
        <v>54</v>
      </c>
      <c r="M16" s="34" t="s">
        <v>54</v>
      </c>
      <c r="N16" s="34" t="s">
        <v>54</v>
      </c>
      <c r="O16" s="34" t="s">
        <v>54</v>
      </c>
    </row>
    <row r="17" spans="1:15" s="1" customFormat="1">
      <c r="A17" s="295"/>
      <c r="B17" s="731"/>
      <c r="C17" s="732"/>
      <c r="D17" s="733"/>
      <c r="E17" s="733"/>
      <c r="F17" s="733"/>
      <c r="G17" s="963"/>
      <c r="H17" s="963"/>
      <c r="I17" s="733"/>
      <c r="J17" s="733"/>
      <c r="K17" s="733"/>
      <c r="L17" s="734"/>
      <c r="M17" s="733"/>
      <c r="N17" s="733"/>
      <c r="O17" s="735"/>
    </row>
    <row r="18" spans="1:15" s="1" customFormat="1">
      <c r="A18" s="295"/>
      <c r="B18" s="731" t="s">
        <v>133</v>
      </c>
      <c r="C18" s="732" t="s">
        <v>582</v>
      </c>
      <c r="D18" s="733">
        <f>'C Grundleistung'!I25</f>
        <v>2</v>
      </c>
      <c r="E18" s="733">
        <f>'C Grundleistung'!J25</f>
        <v>2</v>
      </c>
      <c r="F18" s="733">
        <f>IF('E Honorarberechnung'!$J$68=0,0,'E Honorarberechnung'!$J$35*E18/100)</f>
        <v>1439.9279999999999</v>
      </c>
      <c r="G18" s="963">
        <f>IF($U$10=0,0,IF($U$10="Minderung",F18*(1-'E Honorarberechnung'!$I$39/100),F18*(1+'E Honorarberechnung'!$I$40/100)))</f>
        <v>0</v>
      </c>
      <c r="H18" s="963"/>
      <c r="I18" s="733">
        <f>'D Besondere Leistung'!K18</f>
        <v>0</v>
      </c>
      <c r="J18" s="733">
        <f>IF('E Honorarberechnung'!$I$49=0,0,'E Honorarberechnung'!$J$35*E18/100*'E Honorarberechnung'!$I$49%)</f>
        <v>0</v>
      </c>
      <c r="K18" s="772">
        <f>IF($U$10=0,F18+I18+J18,G18+I18+J18)</f>
        <v>1439.9279999999999</v>
      </c>
      <c r="L18" s="734">
        <f>IF($K$30=0,0,IF(AND('E Honorarberechnung'!$O$58,'E Honorarberechnung'!$L$59,'E Honorarberechnung'!$O$59),'E Honorarberechnung'!$I$59*K18,IF(AND('E Honorarberechnung'!$O$58,'E Honorarberechnung'!$L$60,'E Honorarberechnung'!$O$60),'E Honorarberechnung'!$I$60/$K$30*K18,0)))</f>
        <v>0</v>
      </c>
      <c r="M18" s="733">
        <f>SUM(K18:L18)</f>
        <v>1439.9279999999999</v>
      </c>
      <c r="N18" s="733">
        <f>+M18*'E Honorarberechnung'!$I$69</f>
        <v>273.58632</v>
      </c>
      <c r="O18" s="735">
        <f>+M18+N18</f>
        <v>1713.5143199999998</v>
      </c>
    </row>
    <row r="19" spans="1:15" s="1" customFormat="1">
      <c r="A19" s="295"/>
      <c r="B19" s="731" t="s">
        <v>155</v>
      </c>
      <c r="C19" s="732" t="s">
        <v>583</v>
      </c>
      <c r="D19" s="733">
        <f>'C Grundleistung'!I42</f>
        <v>9</v>
      </c>
      <c r="E19" s="733">
        <f>'C Grundleistung'!J42</f>
        <v>8</v>
      </c>
      <c r="F19" s="733">
        <f>IF('E Honorarberechnung'!$J$68=0,0,'E Honorarberechnung'!$J$35*E19/100)</f>
        <v>5759.7119999999995</v>
      </c>
      <c r="G19" s="963">
        <f>IF($U$10=0,0,IF($U$10="Minderung",F19*(1-'E Honorarberechnung'!$I$39/100),F19*(1+'E Honorarberechnung'!$I$40/100)))</f>
        <v>0</v>
      </c>
      <c r="H19" s="963"/>
      <c r="I19" s="733">
        <f>'D Besondere Leistung'!K25</f>
        <v>0</v>
      </c>
      <c r="J19" s="733">
        <f>IF('E Honorarberechnung'!$I$49=0,0,'E Honorarberechnung'!$J$35*E19/100*'E Honorarberechnung'!$I$49%)</f>
        <v>0</v>
      </c>
      <c r="K19" s="772">
        <f t="shared" ref="K19:K26" si="0">IF($U$10=0,F19+I19+J19,G19+I19+J19)</f>
        <v>5759.7119999999995</v>
      </c>
      <c r="L19" s="734">
        <f>IF($K$30=0,0,IF(AND('E Honorarberechnung'!$O$58,'E Honorarberechnung'!$L$59,'E Honorarberechnung'!$O$59),'E Honorarberechnung'!$I$59*K19,IF(AND('E Honorarberechnung'!$O$58,'E Honorarberechnung'!$L$60,'E Honorarberechnung'!$O$60),'E Honorarberechnung'!$I$60/$K$30*K19,0)))</f>
        <v>0</v>
      </c>
      <c r="M19" s="733">
        <f t="shared" ref="M19:M26" si="1">SUM(K19:L19)</f>
        <v>5759.7119999999995</v>
      </c>
      <c r="N19" s="733">
        <f>+M19*'E Honorarberechnung'!$I$69</f>
        <v>1094.34528</v>
      </c>
      <c r="O19" s="735">
        <f t="shared" ref="O19:O26" si="2">+M19+N19</f>
        <v>6854.0572799999991</v>
      </c>
    </row>
    <row r="20" spans="1:15" s="1" customFormat="1">
      <c r="A20" s="295"/>
      <c r="B20" s="731" t="s">
        <v>156</v>
      </c>
      <c r="C20" s="732" t="s">
        <v>584</v>
      </c>
      <c r="D20" s="733">
        <f>'C Grundleistung'!I61</f>
        <v>17</v>
      </c>
      <c r="E20" s="733">
        <f>'C Grundleistung'!J61</f>
        <v>15.5</v>
      </c>
      <c r="F20" s="733">
        <f>IF('E Honorarberechnung'!$J$68=0,0,'E Honorarberechnung'!$J$35*E20/100)</f>
        <v>11159.441999999999</v>
      </c>
      <c r="G20" s="963">
        <f>IF($U$10=0,0,IF($U$10="Minderung",F20*(1-'E Honorarberechnung'!$I$39/100),F20*(1+'E Honorarberechnung'!$I$40/100)))</f>
        <v>0</v>
      </c>
      <c r="H20" s="963"/>
      <c r="I20" s="733">
        <f>'D Besondere Leistung'!K32</f>
        <v>0</v>
      </c>
      <c r="J20" s="733">
        <f>IF('E Honorarberechnung'!$I$49=0,0,'E Honorarberechnung'!$J$35*E20/100*'E Honorarberechnung'!$I$49%)</f>
        <v>0</v>
      </c>
      <c r="K20" s="772">
        <f t="shared" si="0"/>
        <v>11159.441999999999</v>
      </c>
      <c r="L20" s="734">
        <f>IF($K$30=0,0,IF(AND('E Honorarberechnung'!$O$58,'E Honorarberechnung'!$L$59,'E Honorarberechnung'!$O$59),'E Honorarberechnung'!$I$59*K20,IF(AND('E Honorarberechnung'!$O$58,'E Honorarberechnung'!$L$60,'E Honorarberechnung'!$O$60),'E Honorarberechnung'!$I$60/$K$30*K20,0)))</f>
        <v>0</v>
      </c>
      <c r="M20" s="733">
        <f t="shared" si="1"/>
        <v>11159.441999999999</v>
      </c>
      <c r="N20" s="733">
        <f>+M20*'E Honorarberechnung'!$I$69</f>
        <v>2120.2939799999999</v>
      </c>
      <c r="O20" s="735">
        <f t="shared" si="2"/>
        <v>13279.735979999999</v>
      </c>
    </row>
    <row r="21" spans="1:15" s="1" customFormat="1">
      <c r="A21" s="295"/>
      <c r="B21" s="731" t="s">
        <v>157</v>
      </c>
      <c r="C21" s="732" t="s">
        <v>585</v>
      </c>
      <c r="D21" s="733">
        <f>'C Grundleistung'!I68</f>
        <v>2</v>
      </c>
      <c r="E21" s="733">
        <f>'C Grundleistung'!J68</f>
        <v>2</v>
      </c>
      <c r="F21" s="733">
        <f>IF('E Honorarberechnung'!$J$68=0,0,'E Honorarberechnung'!$J$35*E21/100)</f>
        <v>1439.9279999999999</v>
      </c>
      <c r="G21" s="963">
        <f>IF($U$10=0,0,IF($U$10="Minderung",F21*(1-'E Honorarberechnung'!$I$39/100),F21*(1+'E Honorarberechnung'!$I$40/100)))</f>
        <v>0</v>
      </c>
      <c r="H21" s="963"/>
      <c r="I21" s="733">
        <f>'D Besondere Leistung'!K39</f>
        <v>0</v>
      </c>
      <c r="J21" s="733">
        <f>IF('E Honorarberechnung'!$I$49=0,0,'E Honorarberechnung'!$J$35*E21/100*'E Honorarberechnung'!$I$49%)</f>
        <v>0</v>
      </c>
      <c r="K21" s="772">
        <f t="shared" si="0"/>
        <v>1439.9279999999999</v>
      </c>
      <c r="L21" s="734">
        <f>IF($K$30=0,0,IF(AND('E Honorarberechnung'!$O$58,'E Honorarberechnung'!$L$59,'E Honorarberechnung'!$O$59),'E Honorarberechnung'!$I$59*K21,IF(AND('E Honorarberechnung'!$O$58,'E Honorarberechnung'!$L$60,'E Honorarberechnung'!$O$60),'E Honorarberechnung'!$I$60/$K$30*K21,0)))</f>
        <v>0</v>
      </c>
      <c r="M21" s="733">
        <f t="shared" si="1"/>
        <v>1439.9279999999999</v>
      </c>
      <c r="N21" s="733">
        <f>+M21*'E Honorarberechnung'!$I$69</f>
        <v>273.58632</v>
      </c>
      <c r="O21" s="735">
        <f t="shared" si="2"/>
        <v>1713.5143199999998</v>
      </c>
    </row>
    <row r="22" spans="1:15" s="1" customFormat="1">
      <c r="A22" s="295"/>
      <c r="B22" s="731" t="s">
        <v>577</v>
      </c>
      <c r="C22" s="732" t="s">
        <v>586</v>
      </c>
      <c r="D22" s="733">
        <f>'C Grundleistung'!I83</f>
        <v>22</v>
      </c>
      <c r="E22" s="733">
        <f>'C Grundleistung'!J83</f>
        <v>14</v>
      </c>
      <c r="F22" s="733">
        <f>IF('E Honorarberechnung'!$J$68=0,0,'E Honorarberechnung'!$J$35*E22/100)</f>
        <v>10079.495999999999</v>
      </c>
      <c r="G22" s="963">
        <f>IF($U$10=0,0,IF($U$10="Minderung",F22*(1-'E Honorarberechnung'!$I$39/100),F22*(1+'E Honorarberechnung'!$I$40/100)))</f>
        <v>0</v>
      </c>
      <c r="H22" s="963"/>
      <c r="I22" s="733">
        <f>'D Besondere Leistung'!K46</f>
        <v>0</v>
      </c>
      <c r="J22" s="733">
        <f>IF('E Honorarberechnung'!$I$49=0,0,'E Honorarberechnung'!$J$35*E22/100*'E Honorarberechnung'!$I$49%)</f>
        <v>0</v>
      </c>
      <c r="K22" s="772">
        <f t="shared" si="0"/>
        <v>10079.495999999999</v>
      </c>
      <c r="L22" s="734">
        <f>IF($K$30=0,0,IF(AND('E Honorarberechnung'!$O$58,'E Honorarberechnung'!$L$59,'E Honorarberechnung'!$O$59),'E Honorarberechnung'!$I$59*K22,IF(AND('E Honorarberechnung'!$O$58,'E Honorarberechnung'!$L$60,'E Honorarberechnung'!$O$60),'E Honorarberechnung'!$I$60/$K$30*K22,0)))</f>
        <v>0</v>
      </c>
      <c r="M22" s="733">
        <f t="shared" si="1"/>
        <v>10079.495999999999</v>
      </c>
      <c r="N22" s="733">
        <f>+M22*'E Honorarberechnung'!$I$69</f>
        <v>1915.1042399999999</v>
      </c>
      <c r="O22" s="735">
        <f t="shared" si="2"/>
        <v>11994.60024</v>
      </c>
    </row>
    <row r="23" spans="1:15" s="1" customFormat="1">
      <c r="A23" s="295"/>
      <c r="B23" s="731" t="s">
        <v>578</v>
      </c>
      <c r="C23" s="732" t="s">
        <v>587</v>
      </c>
      <c r="D23" s="733">
        <f>'C Grundleistung'!I98</f>
        <v>7</v>
      </c>
      <c r="E23" s="733">
        <f>'C Grundleistung'!J98</f>
        <v>6</v>
      </c>
      <c r="F23" s="733">
        <f>IF('E Honorarberechnung'!$J$68=0,0,'E Honorarberechnung'!$J$35*E23/100)</f>
        <v>4319.7839999999997</v>
      </c>
      <c r="G23" s="963">
        <f>IF($U$10=0,0,IF($U$10="Minderung",F23*(1-'E Honorarberechnung'!$I$39/100),F23*(1+'E Honorarberechnung'!$I$40/100)))</f>
        <v>0</v>
      </c>
      <c r="H23" s="963"/>
      <c r="I23" s="733">
        <f>'D Besondere Leistung'!K53</f>
        <v>0</v>
      </c>
      <c r="J23" s="733">
        <f>IF('E Honorarberechnung'!$I$49=0,0,'E Honorarberechnung'!$J$35*E23/100*'E Honorarberechnung'!$I$49%)</f>
        <v>0</v>
      </c>
      <c r="K23" s="772">
        <f t="shared" si="0"/>
        <v>4319.7839999999997</v>
      </c>
      <c r="L23" s="734">
        <f>IF($K$30=0,0,IF(AND('E Honorarberechnung'!$O$58,'E Honorarberechnung'!$L$59,'E Honorarberechnung'!$O$59),'E Honorarberechnung'!$I$59*K23,IF(AND('E Honorarberechnung'!$O$58,'E Honorarberechnung'!$L$60,'E Honorarberechnung'!$O$60),'E Honorarberechnung'!$I$60/$K$30*K23,0)))</f>
        <v>0</v>
      </c>
      <c r="M23" s="733">
        <f t="shared" si="1"/>
        <v>4319.7839999999997</v>
      </c>
      <c r="N23" s="733">
        <f>+M23*'E Honorarberechnung'!$I$69</f>
        <v>820.75895999999989</v>
      </c>
      <c r="O23" s="735">
        <f t="shared" si="2"/>
        <v>5140.5429599999998</v>
      </c>
    </row>
    <row r="24" spans="1:15" s="1" customFormat="1">
      <c r="A24" s="295"/>
      <c r="B24" s="731" t="s">
        <v>579</v>
      </c>
      <c r="C24" s="732" t="s">
        <v>588</v>
      </c>
      <c r="D24" s="733">
        <f>'C Grundleistung'!I113</f>
        <v>5</v>
      </c>
      <c r="E24" s="733">
        <f>'C Grundleistung'!J113</f>
        <v>0.75</v>
      </c>
      <c r="F24" s="733">
        <f>IF('E Honorarberechnung'!$J$68=0,0,'E Honorarberechnung'!$J$35*E24/100)</f>
        <v>539.97299999999996</v>
      </c>
      <c r="G24" s="963">
        <f>IF($U$10=0,0,IF($U$10="Minderung",F24*(1-'E Honorarberechnung'!$I$39/100),F24*(1+'E Honorarberechnung'!$I$40/100)))</f>
        <v>0</v>
      </c>
      <c r="H24" s="963"/>
      <c r="I24" s="733">
        <f>'D Besondere Leistung'!K60</f>
        <v>0</v>
      </c>
      <c r="J24" s="733">
        <f>IF('E Honorarberechnung'!$I$49=0,0,'E Honorarberechnung'!$J$35*E24/100*'E Honorarberechnung'!$I$49%)</f>
        <v>0</v>
      </c>
      <c r="K24" s="772">
        <f t="shared" si="0"/>
        <v>539.97299999999996</v>
      </c>
      <c r="L24" s="734">
        <f>IF($K$30=0,0,IF(AND('E Honorarberechnung'!$O$58,'E Honorarberechnung'!$L$59,'E Honorarberechnung'!$O$59),'E Honorarberechnung'!$I$59*K24,IF(AND('E Honorarberechnung'!$O$58,'E Honorarberechnung'!$L$60,'E Honorarberechnung'!$O$60),'E Honorarberechnung'!$I$60/$K$30*K24,0)))</f>
        <v>0</v>
      </c>
      <c r="M24" s="733">
        <f t="shared" si="1"/>
        <v>539.97299999999996</v>
      </c>
      <c r="N24" s="733">
        <f>+M24*'E Honorarberechnung'!$I$69</f>
        <v>102.59486999999999</v>
      </c>
      <c r="O24" s="735">
        <f t="shared" si="2"/>
        <v>642.56786999999997</v>
      </c>
    </row>
    <row r="25" spans="1:15" s="1" customFormat="1">
      <c r="A25" s="295"/>
      <c r="B25" s="731" t="s">
        <v>580</v>
      </c>
      <c r="C25" s="732" t="s">
        <v>589</v>
      </c>
      <c r="D25" s="733">
        <f>'C Grundleistung'!I148</f>
        <v>35</v>
      </c>
      <c r="E25" s="733">
        <f>'C Grundleistung'!J148</f>
        <v>0</v>
      </c>
      <c r="F25" s="733">
        <f>IF('E Honorarberechnung'!$J$68=0,0,'E Honorarberechnung'!$J$35*E25/100)</f>
        <v>0</v>
      </c>
      <c r="G25" s="963">
        <f>IF($U$10=0,0,IF($U$10="Minderung",F25*(1-'E Honorarberechnung'!$I$39/100),F25*(1+'E Honorarberechnung'!$I$40/100)))</f>
        <v>0</v>
      </c>
      <c r="H25" s="963"/>
      <c r="I25" s="733">
        <f>'D Besondere Leistung'!K67</f>
        <v>0</v>
      </c>
      <c r="J25" s="733">
        <f>IF('E Honorarberechnung'!$I$49=0,0,'E Honorarberechnung'!$J$35*E25/100*'E Honorarberechnung'!$I$49%)</f>
        <v>0</v>
      </c>
      <c r="K25" s="772">
        <f t="shared" si="0"/>
        <v>0</v>
      </c>
      <c r="L25" s="734">
        <f>IF($K$30=0,0,IF(AND('E Honorarberechnung'!$O$58,'E Honorarberechnung'!$L$59,'E Honorarberechnung'!$O$59),'E Honorarberechnung'!$I$59*K25,IF(AND('E Honorarberechnung'!$O$58,'E Honorarberechnung'!$L$60,'E Honorarberechnung'!$O$60),'E Honorarberechnung'!$I$60/$K$30*K25,0)))</f>
        <v>0</v>
      </c>
      <c r="M25" s="733">
        <f t="shared" si="1"/>
        <v>0</v>
      </c>
      <c r="N25" s="733">
        <f>+M25*'E Honorarberechnung'!$I$69</f>
        <v>0</v>
      </c>
      <c r="O25" s="735">
        <f t="shared" si="2"/>
        <v>0</v>
      </c>
    </row>
    <row r="26" spans="1:15" s="1" customFormat="1">
      <c r="A26" s="295"/>
      <c r="B26" s="731" t="s">
        <v>581</v>
      </c>
      <c r="C26" s="732" t="s">
        <v>590</v>
      </c>
      <c r="D26" s="733">
        <f>'C Grundleistung'!I157</f>
        <v>1</v>
      </c>
      <c r="E26" s="733">
        <f>'C Grundleistung'!J157</f>
        <v>0</v>
      </c>
      <c r="F26" s="733">
        <f>IF('E Honorarberechnung'!$J$68=0,0,'E Honorarberechnung'!$J$35*E26/100)</f>
        <v>0</v>
      </c>
      <c r="G26" s="963">
        <f>IF($U$10=0,0,IF($U$10="Minderung",F26*(1-'E Honorarberechnung'!$I$39/100),F26*(1+'E Honorarberechnung'!$I$40/100)))</f>
        <v>0</v>
      </c>
      <c r="H26" s="963"/>
      <c r="I26" s="733">
        <f>'D Besondere Leistung'!K74</f>
        <v>0</v>
      </c>
      <c r="J26" s="733">
        <f>IF('E Honorarberechnung'!$I$49=0,0,'E Honorarberechnung'!$J$35*E26/100*'E Honorarberechnung'!$I$49%)</f>
        <v>0</v>
      </c>
      <c r="K26" s="772">
        <f t="shared" si="0"/>
        <v>0</v>
      </c>
      <c r="L26" s="734">
        <f>IF($K$30=0,0,IF(AND('E Honorarberechnung'!$O$58,'E Honorarberechnung'!$L$59,'E Honorarberechnung'!$O$59),'E Honorarberechnung'!$I$59*K26,IF(AND('E Honorarberechnung'!$O$58,'E Honorarberechnung'!$L$60,'E Honorarberechnung'!$O$60),'E Honorarberechnung'!$I$60/$K$30*K26,0)))</f>
        <v>0</v>
      </c>
      <c r="M26" s="733">
        <f t="shared" si="1"/>
        <v>0</v>
      </c>
      <c r="N26" s="733">
        <f>+M26*'E Honorarberechnung'!$I$69</f>
        <v>0</v>
      </c>
      <c r="O26" s="735">
        <f t="shared" si="2"/>
        <v>0</v>
      </c>
    </row>
    <row r="27" spans="1:15" s="108" customFormat="1" ht="17.25" thickBot="1">
      <c r="A27" s="346"/>
      <c r="B27" s="80"/>
      <c r="C27" s="80"/>
      <c r="D27" s="80"/>
      <c r="E27" s="80"/>
      <c r="F27" s="80"/>
      <c r="G27" s="80"/>
      <c r="H27" s="80"/>
      <c r="I27" s="80"/>
      <c r="J27" s="80"/>
      <c r="K27" s="236"/>
      <c r="L27" s="104"/>
      <c r="M27" s="107"/>
    </row>
    <row r="28" spans="1:15" s="20" customFormat="1" ht="26.45" customHeight="1" thickBot="1">
      <c r="A28" s="297"/>
      <c r="B28" s="736" t="s">
        <v>39</v>
      </c>
      <c r="C28" s="773" t="s">
        <v>620</v>
      </c>
      <c r="D28" s="738">
        <f>SUM(D18:D21)</f>
        <v>30</v>
      </c>
      <c r="E28" s="738">
        <f>SUM(E18:E21)</f>
        <v>27.5</v>
      </c>
      <c r="F28" s="739">
        <f>SUM(F18:F21)</f>
        <v>19799.009999999998</v>
      </c>
      <c r="G28" s="964">
        <f>SUM(G18:G21)</f>
        <v>0</v>
      </c>
      <c r="H28" s="964"/>
      <c r="I28" s="740">
        <f t="shared" ref="I28:O28" si="3">SUM(I18:I21)</f>
        <v>0</v>
      </c>
      <c r="J28" s="740"/>
      <c r="K28" s="739">
        <f t="shared" si="3"/>
        <v>19799.009999999998</v>
      </c>
      <c r="L28" s="740">
        <f t="shared" si="3"/>
        <v>0</v>
      </c>
      <c r="M28" s="740">
        <f t="shared" si="3"/>
        <v>19799.009999999998</v>
      </c>
      <c r="N28" s="740">
        <f t="shared" si="3"/>
        <v>3761.8118999999997</v>
      </c>
      <c r="O28" s="741">
        <f t="shared" si="3"/>
        <v>23560.821899999999</v>
      </c>
    </row>
    <row r="29" spans="1:15" s="20" customFormat="1" ht="26.45" customHeight="1" thickBot="1">
      <c r="A29" s="297"/>
      <c r="B29" s="736" t="s">
        <v>39</v>
      </c>
      <c r="C29" s="773" t="s">
        <v>619</v>
      </c>
      <c r="D29" s="738">
        <f>SUM(D22:D26)</f>
        <v>70</v>
      </c>
      <c r="E29" s="738">
        <f>SUM(E22:E26)</f>
        <v>20.75</v>
      </c>
      <c r="F29" s="739">
        <f>SUM(F22:F26)</f>
        <v>14939.252999999999</v>
      </c>
      <c r="G29" s="964">
        <f>SUM(G22:G26)</f>
        <v>0</v>
      </c>
      <c r="H29" s="964"/>
      <c r="I29" s="740">
        <f t="shared" ref="I29:O29" si="4">SUM(I22:I26)</f>
        <v>0</v>
      </c>
      <c r="J29" s="740"/>
      <c r="K29" s="739">
        <f t="shared" si="4"/>
        <v>14939.252999999999</v>
      </c>
      <c r="L29" s="740">
        <f t="shared" si="4"/>
        <v>0</v>
      </c>
      <c r="M29" s="740">
        <f t="shared" si="4"/>
        <v>14939.252999999999</v>
      </c>
      <c r="N29" s="740">
        <f t="shared" si="4"/>
        <v>2838.4580699999997</v>
      </c>
      <c r="O29" s="741">
        <f t="shared" si="4"/>
        <v>17777.711069999998</v>
      </c>
    </row>
    <row r="30" spans="1:15" s="20" customFormat="1" ht="26.45" customHeight="1" thickBot="1">
      <c r="A30" s="297"/>
      <c r="B30" s="736" t="s">
        <v>39</v>
      </c>
      <c r="C30" s="737"/>
      <c r="D30" s="738">
        <f>SUM(D18:D26)</f>
        <v>100</v>
      </c>
      <c r="E30" s="738">
        <f>SUM(E18:E26)</f>
        <v>48.25</v>
      </c>
      <c r="F30" s="739">
        <f>SUM(F18:F26)</f>
        <v>34738.262999999992</v>
      </c>
      <c r="G30" s="964">
        <f>SUM(G18:G26)</f>
        <v>0</v>
      </c>
      <c r="H30" s="964"/>
      <c r="I30" s="740">
        <f t="shared" ref="I30:N30" si="5">SUM(I18:I26)</f>
        <v>0</v>
      </c>
      <c r="J30" s="740"/>
      <c r="K30" s="739">
        <f t="shared" si="5"/>
        <v>34738.262999999992</v>
      </c>
      <c r="L30" s="740">
        <f t="shared" si="5"/>
        <v>0</v>
      </c>
      <c r="M30" s="740">
        <f t="shared" si="5"/>
        <v>34738.262999999992</v>
      </c>
      <c r="N30" s="740">
        <f t="shared" si="5"/>
        <v>6600.2699699999994</v>
      </c>
      <c r="O30" s="741">
        <f>SUM(O18:O26)</f>
        <v>41338.532969999993</v>
      </c>
    </row>
    <row r="31" spans="1:15" s="1" customFormat="1" ht="15" customHeight="1">
      <c r="A31" s="295"/>
      <c r="I31" s="10"/>
      <c r="J31" s="10"/>
    </row>
    <row r="32" spans="1:15"/>
    <row r="33"/>
    <row r="34"/>
    <row r="35"/>
    <row r="38"/>
    <row r="39"/>
    <row r="41"/>
    <row r="42"/>
  </sheetData>
  <sheetProtection formatRows="0"/>
  <mergeCells count="33">
    <mergeCell ref="B5:C5"/>
    <mergeCell ref="P2:P8"/>
    <mergeCell ref="B6:C6"/>
    <mergeCell ref="B7:C7"/>
    <mergeCell ref="B15:C15"/>
    <mergeCell ref="D5:H5"/>
    <mergeCell ref="D6:O6"/>
    <mergeCell ref="B2:H2"/>
    <mergeCell ref="B3:H3"/>
    <mergeCell ref="G30:H30"/>
    <mergeCell ref="S7:U7"/>
    <mergeCell ref="F12:G13"/>
    <mergeCell ref="D14:H14"/>
    <mergeCell ref="B14:C14"/>
    <mergeCell ref="D8:O8"/>
    <mergeCell ref="D7:O7"/>
    <mergeCell ref="B8:C8"/>
    <mergeCell ref="M14:M15"/>
    <mergeCell ref="O14:O15"/>
    <mergeCell ref="G15:H15"/>
    <mergeCell ref="G29:H29"/>
    <mergeCell ref="G28:H28"/>
    <mergeCell ref="G16:H16"/>
    <mergeCell ref="G17:H17"/>
    <mergeCell ref="G18:H18"/>
    <mergeCell ref="G19:H19"/>
    <mergeCell ref="G20:H20"/>
    <mergeCell ref="G21:H21"/>
    <mergeCell ref="G24:H24"/>
    <mergeCell ref="G26:H26"/>
    <mergeCell ref="G25:H25"/>
    <mergeCell ref="G23:H23"/>
    <mergeCell ref="G22:H22"/>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tabColor theme="0" tint="-4.9989318521683403E-2"/>
    <pageSetUpPr fitToPage="1"/>
  </sheetPr>
  <dimension ref="A1:K46"/>
  <sheetViews>
    <sheetView showGridLines="0" zoomScaleNormal="100" zoomScaleSheetLayoutView="100" workbookViewId="0">
      <selection activeCell="E33" sqref="E33"/>
    </sheetView>
  </sheetViews>
  <sheetFormatPr baseColWidth="10" defaultColWidth="0" defaultRowHeight="12.75" zeroHeight="1"/>
  <cols>
    <col min="1" max="1" width="5.7109375" style="1" customWidth="1"/>
    <col min="2" max="3" width="15.28515625" style="1" customWidth="1"/>
    <col min="4" max="7" width="15.140625" style="1" customWidth="1"/>
    <col min="8" max="8" width="2.7109375" style="1" customWidth="1"/>
    <col min="9" max="16384" width="11.42578125" style="1" hidden="1"/>
  </cols>
  <sheetData>
    <row r="1" spans="2:11" ht="18.75" customHeight="1"/>
    <row r="2" spans="2:11" s="93" customFormat="1" ht="25.5" customHeight="1">
      <c r="B2" s="990" t="s">
        <v>141</v>
      </c>
      <c r="C2" s="991"/>
      <c r="D2" s="991"/>
      <c r="E2" s="991"/>
      <c r="F2" s="991"/>
      <c r="G2" s="992"/>
      <c r="H2" s="1"/>
      <c r="I2" s="1"/>
      <c r="J2" s="1"/>
      <c r="K2" s="150" t="s">
        <v>101</v>
      </c>
    </row>
    <row r="3" spans="2:11" ht="12.75" customHeight="1">
      <c r="K3" s="1" t="str">
        <f ca="1">MID(CELL("dateiname",B4),FIND("]",CELL("dateiname",B4))+1,255)</f>
        <v>H §56 HOAI</v>
      </c>
    </row>
    <row r="4" spans="2:11" ht="15" customHeight="1">
      <c r="B4" s="27" t="s">
        <v>201</v>
      </c>
      <c r="C4" s="28"/>
      <c r="D4" s="28"/>
      <c r="E4" s="252" t="s">
        <v>452</v>
      </c>
      <c r="F4" s="28"/>
      <c r="G4" s="29"/>
      <c r="H4" s="93"/>
      <c r="I4" s="93"/>
      <c r="J4" s="93"/>
    </row>
    <row r="5" spans="2:11" ht="15" customHeight="1"/>
    <row r="6" spans="2:11" ht="12.75" customHeight="1">
      <c r="B6" s="6" t="s">
        <v>53</v>
      </c>
      <c r="C6" s="7"/>
      <c r="D6" s="7"/>
      <c r="E6" s="26">
        <f>'A Anrechenbare Kosten'!G22</f>
        <v>350000</v>
      </c>
      <c r="F6" s="7" t="s">
        <v>35</v>
      </c>
      <c r="G6" s="24"/>
    </row>
    <row r="7" spans="2:11">
      <c r="B7" s="94" t="s">
        <v>11</v>
      </c>
      <c r="C7" s="8"/>
      <c r="D7" s="8"/>
      <c r="E7" s="54">
        <f>IF(AND('B Honorarzone'!K12,'B Honorarzone'!K15),0,IF(AND(NOT('B Honorarzone'!K12),NOT('B Honorarzone'!K15)),0,IF(AND('B Honorarzone'!K12,'B Honorarzone'!I13&gt;=1,'B Honorarzone'!I13&lt;=5),'B Honorarzone'!I13,IF(AND('B Honorarzone'!K15,'B Honorarzone'!I33&gt;=1,'B Honorarzone'!I33&lt;=5),'B Honorarzone'!I33,0))))</f>
        <v>2</v>
      </c>
      <c r="F7" s="40"/>
      <c r="G7" s="25"/>
    </row>
    <row r="8" spans="2:11" ht="15" customHeight="1"/>
    <row r="9" spans="2:11" ht="26.25" thickBot="1">
      <c r="C9" s="109" t="s">
        <v>66</v>
      </c>
      <c r="D9" s="109" t="s">
        <v>67</v>
      </c>
      <c r="E9" s="110" t="s">
        <v>68</v>
      </c>
      <c r="F9" s="53" t="s">
        <v>69</v>
      </c>
    </row>
    <row r="10" spans="2:11" ht="12.75" customHeight="1" thickBot="1">
      <c r="B10" s="95" t="s">
        <v>168</v>
      </c>
      <c r="C10" s="96">
        <f>IF(OR(E7&lt;1,E7&gt;5),0,IF(OR(E6&lt;B16,E6&gt;B43),0,VLOOKUP(E6,B16:B43,1)))</f>
        <v>250000</v>
      </c>
      <c r="D10" s="97">
        <f>IF(OR(E7&lt;1,E7&gt;5),0,IF(OR(E6&lt;B16,E6&gt;B43),0,VLOOKUP(C10,B16:F43,(E7+1))))</f>
        <v>55726</v>
      </c>
      <c r="E10" s="98">
        <f>IF(OR(E7&lt;1,E7&gt;5),0,IF(OR(E6&lt;B16,E6&gt;B43),0,VLOOKUP(C10,B16:F43,(E7+2))))</f>
        <v>65418</v>
      </c>
      <c r="F10" s="62">
        <f>IF(OR(E7&lt;1,E7&gt;5),0,IF(OR(E6&lt;B16,E6&gt;B43),0,IF(E6=B43,D10,D10+((E6-C10)*(D11-D10))/(C11-C10))))</f>
        <v>71996.399999999994</v>
      </c>
    </row>
    <row r="11" spans="2:11" ht="12.75" customHeight="1">
      <c r="B11" s="94" t="s">
        <v>12</v>
      </c>
      <c r="C11" s="99">
        <f>IF(OR(E7&lt;1,E7&gt;5),0,IF(OR(E6&lt;B16,E6&gt;B43),0,INDEX($B$16:$B$43,(MATCH(C10,$B$16:$B$43)+1),1)))</f>
        <v>500000</v>
      </c>
      <c r="D11" s="100">
        <f>IF(OR(E7&lt;1,E7&gt;5),0,IF(OR(E6&lt;B16,E6&gt;=B43),0,VLOOKUP(C11,B16:F43,(E7+1))))</f>
        <v>96402</v>
      </c>
      <c r="E11" s="101">
        <f>IF(OR(E7&lt;1,E7&gt;5),0,IF(OR(E6&lt;B16,E6&gt;=B43),0,VLOOKUP(C11,B16:F43,(E7+2))))</f>
        <v>113168</v>
      </c>
      <c r="F11" s="102">
        <f>IF(OR(E7&lt;1,E7&gt;5),0,IF(OR(E6&lt;B16,E6&gt;B43),0,IF(E6=B43,E10,E10+((E6-C10)*(E11-E10))/(C11-C10))))</f>
        <v>84518</v>
      </c>
    </row>
    <row r="12" spans="2:11" ht="15" customHeight="1"/>
    <row r="13" spans="2:11" ht="23.25" customHeight="1"/>
    <row r="14" spans="2:11">
      <c r="B14" s="987" t="s">
        <v>458</v>
      </c>
      <c r="C14" s="988"/>
      <c r="D14" s="988"/>
      <c r="E14" s="988"/>
      <c r="F14" s="988"/>
      <c r="G14" s="989"/>
    </row>
    <row r="15" spans="2:11" ht="38.25">
      <c r="B15" s="658" t="s">
        <v>453</v>
      </c>
      <c r="C15" s="658" t="s">
        <v>454</v>
      </c>
      <c r="D15" s="658" t="s">
        <v>455</v>
      </c>
      <c r="E15" s="658" t="s">
        <v>456</v>
      </c>
      <c r="F15" s="658" t="s">
        <v>457</v>
      </c>
      <c r="G15" s="111"/>
    </row>
    <row r="16" spans="2:11">
      <c r="B16" s="606">
        <v>5000</v>
      </c>
      <c r="C16" s="606">
        <v>2132</v>
      </c>
      <c r="D16" s="606">
        <v>2547</v>
      </c>
      <c r="E16" s="606">
        <v>2990</v>
      </c>
      <c r="F16" s="606">
        <v>3405</v>
      </c>
      <c r="G16" s="606"/>
    </row>
    <row r="17" spans="2:7">
      <c r="B17" s="606">
        <v>10000</v>
      </c>
      <c r="C17" s="606">
        <v>3689</v>
      </c>
      <c r="D17" s="606">
        <v>4408</v>
      </c>
      <c r="E17" s="606">
        <v>5174</v>
      </c>
      <c r="F17" s="606">
        <v>5893</v>
      </c>
      <c r="G17" s="606"/>
    </row>
    <row r="18" spans="2:7">
      <c r="B18" s="606">
        <v>15000</v>
      </c>
      <c r="C18" s="606">
        <v>5084</v>
      </c>
      <c r="D18" s="606">
        <v>6075</v>
      </c>
      <c r="E18" s="606">
        <v>7131</v>
      </c>
      <c r="F18" s="606">
        <v>8122</v>
      </c>
      <c r="G18" s="606"/>
    </row>
    <row r="19" spans="2:7">
      <c r="B19" s="606">
        <v>25000</v>
      </c>
      <c r="C19" s="606">
        <v>7615</v>
      </c>
      <c r="D19" s="606">
        <v>9098</v>
      </c>
      <c r="E19" s="606">
        <v>10681</v>
      </c>
      <c r="F19" s="606">
        <v>12164</v>
      </c>
      <c r="G19" s="606"/>
    </row>
    <row r="20" spans="2:7" ht="13.5" thickBot="1">
      <c r="B20" s="607">
        <v>35000</v>
      </c>
      <c r="C20" s="607">
        <v>9934</v>
      </c>
      <c r="D20" s="607">
        <v>11869</v>
      </c>
      <c r="E20" s="607">
        <v>13934</v>
      </c>
      <c r="F20" s="607">
        <v>15869</v>
      </c>
      <c r="G20" s="607"/>
    </row>
    <row r="21" spans="2:7">
      <c r="B21" s="608">
        <v>50000</v>
      </c>
      <c r="C21" s="608">
        <v>13165</v>
      </c>
      <c r="D21" s="608">
        <v>15729</v>
      </c>
      <c r="E21" s="608">
        <v>18465</v>
      </c>
      <c r="F21" s="608">
        <v>21029</v>
      </c>
      <c r="G21" s="608"/>
    </row>
    <row r="22" spans="2:7">
      <c r="B22" s="606">
        <v>75000</v>
      </c>
      <c r="C22" s="606">
        <v>18122</v>
      </c>
      <c r="D22" s="606">
        <v>21652</v>
      </c>
      <c r="E22" s="606">
        <v>25418</v>
      </c>
      <c r="F22" s="606">
        <v>28948</v>
      </c>
      <c r="G22" s="606"/>
    </row>
    <row r="23" spans="2:7">
      <c r="B23" s="606">
        <v>100000</v>
      </c>
      <c r="C23" s="606">
        <v>22723</v>
      </c>
      <c r="D23" s="606">
        <v>27150</v>
      </c>
      <c r="E23" s="606">
        <v>31872</v>
      </c>
      <c r="F23" s="606">
        <v>36299</v>
      </c>
      <c r="G23" s="606"/>
    </row>
    <row r="24" spans="2:7">
      <c r="B24" s="606">
        <v>150000</v>
      </c>
      <c r="C24" s="606">
        <v>31228</v>
      </c>
      <c r="D24" s="606">
        <v>37311</v>
      </c>
      <c r="E24" s="606">
        <v>43800</v>
      </c>
      <c r="F24" s="606">
        <v>49883</v>
      </c>
      <c r="G24" s="606"/>
    </row>
    <row r="25" spans="2:7" ht="13.5" thickBot="1">
      <c r="B25" s="607">
        <v>250000</v>
      </c>
      <c r="C25" s="607">
        <v>46640</v>
      </c>
      <c r="D25" s="607">
        <v>55726</v>
      </c>
      <c r="E25" s="607">
        <v>65418</v>
      </c>
      <c r="F25" s="607">
        <v>74504</v>
      </c>
      <c r="G25" s="607"/>
    </row>
    <row r="26" spans="2:7">
      <c r="B26" s="608">
        <v>500000</v>
      </c>
      <c r="C26" s="608">
        <v>80684</v>
      </c>
      <c r="D26" s="608">
        <v>96402</v>
      </c>
      <c r="E26" s="608">
        <v>113168</v>
      </c>
      <c r="F26" s="608">
        <v>128886</v>
      </c>
      <c r="G26" s="608"/>
    </row>
    <row r="27" spans="2:7">
      <c r="B27" s="606">
        <v>750000</v>
      </c>
      <c r="C27" s="606">
        <v>111105</v>
      </c>
      <c r="D27" s="606">
        <v>132749</v>
      </c>
      <c r="E27" s="606">
        <v>155836</v>
      </c>
      <c r="F27" s="606">
        <v>177480</v>
      </c>
      <c r="G27" s="606"/>
    </row>
    <row r="28" spans="2:7">
      <c r="B28" s="606">
        <v>1000000</v>
      </c>
      <c r="C28" s="606">
        <v>139347</v>
      </c>
      <c r="D28" s="606">
        <v>166493</v>
      </c>
      <c r="E28" s="606">
        <v>195448</v>
      </c>
      <c r="F28" s="606">
        <v>222594</v>
      </c>
      <c r="G28" s="606"/>
    </row>
    <row r="29" spans="2:7">
      <c r="B29" s="606">
        <v>1250000</v>
      </c>
      <c r="C29" s="606">
        <v>166043</v>
      </c>
      <c r="D29" s="606">
        <v>198389</v>
      </c>
      <c r="E29" s="606">
        <v>232891</v>
      </c>
      <c r="F29" s="606">
        <v>265237</v>
      </c>
      <c r="G29" s="606"/>
    </row>
    <row r="30" spans="2:7" ht="13.5" thickBot="1">
      <c r="B30" s="607">
        <v>1500000</v>
      </c>
      <c r="C30" s="607">
        <v>191545</v>
      </c>
      <c r="D30" s="607">
        <v>228859</v>
      </c>
      <c r="E30" s="607">
        <v>268660</v>
      </c>
      <c r="F30" s="607">
        <v>305974</v>
      </c>
      <c r="G30" s="607"/>
    </row>
    <row r="31" spans="2:7">
      <c r="B31" s="608">
        <v>2000000</v>
      </c>
      <c r="C31" s="608">
        <v>239792</v>
      </c>
      <c r="D31" s="608">
        <v>286504</v>
      </c>
      <c r="E31" s="608">
        <v>336331</v>
      </c>
      <c r="F31" s="608">
        <v>383044</v>
      </c>
      <c r="G31" s="608"/>
    </row>
    <row r="32" spans="2:7">
      <c r="B32" s="606">
        <v>2500000</v>
      </c>
      <c r="C32" s="606">
        <v>285649</v>
      </c>
      <c r="D32" s="606">
        <v>341295</v>
      </c>
      <c r="E32" s="606">
        <v>400650</v>
      </c>
      <c r="F32" s="606">
        <v>456296</v>
      </c>
      <c r="G32" s="606"/>
    </row>
    <row r="33" spans="2:7">
      <c r="B33" s="606">
        <v>3000000</v>
      </c>
      <c r="C33" s="606">
        <v>329420</v>
      </c>
      <c r="D33" s="606">
        <v>393593</v>
      </c>
      <c r="E33" s="606">
        <v>462044</v>
      </c>
      <c r="F33" s="606">
        <v>526217</v>
      </c>
      <c r="G33" s="606"/>
    </row>
    <row r="34" spans="2:7">
      <c r="B34" s="606">
        <v>3500000</v>
      </c>
      <c r="C34" s="606">
        <v>371491</v>
      </c>
      <c r="D34" s="606">
        <v>443859</v>
      </c>
      <c r="E34" s="606">
        <v>521052</v>
      </c>
      <c r="F34" s="606">
        <v>593420</v>
      </c>
      <c r="G34" s="606"/>
    </row>
    <row r="35" spans="2:7" ht="13.5" thickBot="1">
      <c r="B35" s="607">
        <v>4000000</v>
      </c>
      <c r="C35" s="607">
        <v>412126</v>
      </c>
      <c r="D35" s="607">
        <v>492410</v>
      </c>
      <c r="E35" s="607">
        <v>578046</v>
      </c>
      <c r="F35" s="607">
        <v>658331</v>
      </c>
      <c r="G35" s="607"/>
    </row>
    <row r="36" spans="2:7">
      <c r="B36" s="608">
        <v>5500000</v>
      </c>
      <c r="C36" s="608">
        <v>530082</v>
      </c>
      <c r="D36" s="608">
        <v>633344</v>
      </c>
      <c r="E36" s="608">
        <v>743491</v>
      </c>
      <c r="F36" s="608">
        <v>846754</v>
      </c>
      <c r="G36" s="608"/>
    </row>
    <row r="37" spans="2:7">
      <c r="B37" s="606">
        <v>7000000</v>
      </c>
      <c r="C37" s="606">
        <v>641179</v>
      </c>
      <c r="D37" s="606">
        <v>766084</v>
      </c>
      <c r="E37" s="606">
        <v>899316</v>
      </c>
      <c r="F37" s="606">
        <v>1024221</v>
      </c>
      <c r="G37" s="606"/>
    </row>
    <row r="38" spans="2:7">
      <c r="B38" s="606">
        <v>8500000</v>
      </c>
      <c r="C38" s="606">
        <v>747115</v>
      </c>
      <c r="D38" s="606">
        <v>892657</v>
      </c>
      <c r="E38" s="606">
        <v>1047901</v>
      </c>
      <c r="F38" s="606">
        <v>1193443</v>
      </c>
      <c r="G38" s="606"/>
    </row>
    <row r="39" spans="2:7">
      <c r="B39" s="606">
        <v>10000000</v>
      </c>
      <c r="C39" s="606">
        <v>848927</v>
      </c>
      <c r="D39" s="606">
        <v>1014303</v>
      </c>
      <c r="E39" s="606">
        <v>1190703</v>
      </c>
      <c r="F39" s="606">
        <v>1356079</v>
      </c>
      <c r="G39" s="606"/>
    </row>
    <row r="40" spans="2:7">
      <c r="B40" s="606">
        <v>12500000</v>
      </c>
      <c r="C40" s="606">
        <v>1011253</v>
      </c>
      <c r="D40" s="606">
        <v>1208251</v>
      </c>
      <c r="E40" s="606">
        <v>1418381</v>
      </c>
      <c r="F40" s="606">
        <v>1615378</v>
      </c>
      <c r="G40" s="606"/>
    </row>
    <row r="41" spans="2:7">
      <c r="B41" s="606">
        <v>15000000</v>
      </c>
      <c r="C41" s="606">
        <v>1166129</v>
      </c>
      <c r="D41" s="606">
        <v>1393297</v>
      </c>
      <c r="E41" s="606">
        <v>1635609</v>
      </c>
      <c r="F41" s="606">
        <v>1862777</v>
      </c>
      <c r="G41" s="606"/>
    </row>
    <row r="42" spans="2:7">
      <c r="B42" s="606">
        <v>17500000</v>
      </c>
      <c r="C42" s="606">
        <v>1314919</v>
      </c>
      <c r="D42" s="606">
        <v>1571072</v>
      </c>
      <c r="E42" s="606">
        <v>1844302</v>
      </c>
      <c r="F42" s="606">
        <v>2100455</v>
      </c>
      <c r="G42" s="606"/>
    </row>
    <row r="43" spans="2:7">
      <c r="B43" s="606">
        <v>20000000</v>
      </c>
      <c r="C43" s="606">
        <v>1458563</v>
      </c>
      <c r="D43" s="606">
        <v>1742699</v>
      </c>
      <c r="E43" s="606">
        <v>2045777</v>
      </c>
      <c r="F43" s="606">
        <v>2329913</v>
      </c>
      <c r="G43" s="606"/>
    </row>
    <row r="44" spans="2:7"/>
    <row r="45" spans="2:7"/>
    <row r="46" spans="2:7"/>
  </sheetData>
  <sheetProtection formatRows="0"/>
  <mergeCells count="2">
    <mergeCell ref="B14:G14"/>
    <mergeCell ref="B2:G2"/>
  </mergeCells>
  <conditionalFormatting sqref="E7">
    <cfRule type="expression" dxfId="0"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23</vt:i4>
      </vt:variant>
    </vt:vector>
  </HeadingPairs>
  <TitlesOfParts>
    <vt:vector size="32" baseType="lpstr">
      <vt:lpstr>Projektgrundlagen</vt:lpstr>
      <vt:lpstr>A Anrechenbare Kosten</vt:lpstr>
      <vt:lpstr>B Honorarzone</vt:lpstr>
      <vt:lpstr>StB-C1 Grundlstg mSt</vt:lpstr>
      <vt:lpstr>C Grundleistung</vt:lpstr>
      <vt:lpstr>D Besondere Leistung</vt:lpstr>
      <vt:lpstr>E Honorarberechnung</vt:lpstr>
      <vt:lpstr>F Honorarübersicht</vt:lpstr>
      <vt:lpstr>H §56 HOAI</vt:lpstr>
      <vt:lpstr>an_summe_angebot</vt:lpstr>
      <vt:lpstr>'A Anrechenbare Kosten'!Druckbereich</vt:lpstr>
      <vt:lpstr>'B Honorarzone'!Druckbereich</vt:lpstr>
      <vt:lpstr>'C Grundleistung'!Druckbereich</vt:lpstr>
      <vt:lpstr>'D Besondere Leistung'!Druckbereich</vt:lpstr>
      <vt:lpstr>'E Honorarberechnung'!Druckbereich</vt:lpstr>
      <vt:lpstr>'F Honorarübersicht'!Druckbereich</vt:lpstr>
      <vt:lpstr>'H §56 HOAI'!Druckbereich</vt:lpstr>
      <vt:lpstr>Projektgrundlagen!Druckbereich</vt:lpstr>
      <vt:lpstr>'StB-C1 Grundlstg mSt'!Druckbereich</vt:lpstr>
      <vt:lpstr>'C Grundleistung'!Drucktitel</vt:lpstr>
      <vt:lpstr>'D Besondere Leistung'!Drucktitel</vt:lpstr>
      <vt:lpstr>'E Honorarberechnung'!Drucktitel</vt:lpstr>
      <vt:lpstr>'F Honorarübersicht'!Drucktitel</vt:lpstr>
      <vt:lpstr>'StB-C1 Grundlstg mSt'!Drucktitel</vt:lpstr>
      <vt:lpstr>Link_A_anrKosten</vt:lpstr>
      <vt:lpstr>Link_B_HonorarZ</vt:lpstr>
      <vt:lpstr>Link_E_Honorar</vt:lpstr>
      <vt:lpstr>Link_F_Uebersicht</vt:lpstr>
      <vt:lpstr>Link_H_HOAI</vt:lpstr>
      <vt:lpstr>Link_StBC1_Grundlstg</vt:lpstr>
      <vt:lpstr>'C Grundleistung'!Link_StBC2_Grundlstg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Simon Mitterreiter</cp:lastModifiedBy>
  <cp:lastPrinted>2023-08-11T13:38:58Z</cp:lastPrinted>
  <dcterms:created xsi:type="dcterms:W3CDTF">2015-04-17T04:22:38Z</dcterms:created>
  <dcterms:modified xsi:type="dcterms:W3CDTF">2025-02-19T14:02:55Z</dcterms:modified>
</cp:coreProperties>
</file>