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TBG_Elektrifizierung\1_AU-V\03_Planung_VA\"/>
    </mc:Choice>
  </mc:AlternateContent>
  <xr:revisionPtr revIDLastSave="0" documentId="13_ncr:1_{4287DC03-3660-4AAA-8B2A-AEF8854303E8}" xr6:coauthVersionLast="47" xr6:coauthVersionMax="47" xr10:uidLastSave="{00000000-0000-0000-0000-000000000000}"/>
  <bookViews>
    <workbookView xWindow="14295" yWindow="0" windowWidth="14610" windowHeight="15585" tabRatio="867" firstSheet="5" activeTab="8" xr2:uid="{00000000-000D-0000-FFFF-FFFF00000000}"/>
  </bookViews>
  <sheets>
    <sheet name="Projektgrundlagen" sheetId="16" r:id="rId1"/>
    <sheet name="A Anrechenbare Kosten" sheetId="11" r:id="rId2"/>
    <sheet name="B Honorarzone" sheetId="6" r:id="rId3"/>
    <sheet name="StB-C1 Grundlstg mSt" sheetId="24" state="hidden" r:id="rId4"/>
    <sheet name="C Grundleistung" sheetId="28" r:id="rId5"/>
    <sheet name="D Besondere Leistung" sheetId="25" r:id="rId6"/>
    <sheet name="E Honorarberechnung" sheetId="12" r:id="rId7"/>
    <sheet name="F Honorarübersicht" sheetId="13" r:id="rId8"/>
    <sheet name="H §48 HOAI" sheetId="29" r:id="rId9"/>
    <sheet name="Z Preisspiegel" sheetId="27" state="veryHidden" r:id="rId10"/>
  </sheets>
  <definedNames>
    <definedName name="an_summe_angebot">'E Honorarberechnung'!$J$111</definedName>
    <definedName name="_xlnm.Print_Area" localSheetId="1">'A Anrechenbare Kosten'!$A$1:$H$24</definedName>
    <definedName name="_xlnm.Print_Area" localSheetId="2">'B Honorarzone'!$A$1:$J$37</definedName>
    <definedName name="_xlnm.Print_Area" localSheetId="4">'C Grundleistung'!$A$1:$K$182</definedName>
    <definedName name="_xlnm.Print_Area" localSheetId="5">'D Besondere Leistung'!$A$1:$L$78</definedName>
    <definedName name="_xlnm.Print_Area" localSheetId="6">'E Honorarberechnung'!$A$1:$K$113</definedName>
    <definedName name="_xlnm.Print_Area" localSheetId="7">'F Honorarübersicht'!$A$1:$P$31</definedName>
    <definedName name="_xlnm.Print_Area" localSheetId="8">'H §48 HOAI'!$A$1:$K$37</definedName>
    <definedName name="_xlnm.Print_Area" localSheetId="0">Projektgrundlagen!$A$1:$H$45</definedName>
    <definedName name="_xlnm.Print_Area" localSheetId="3">'StB-C1 Grundlstg mSt'!$A$1:$K$177</definedName>
    <definedName name="_xlnm.Print_Titles" localSheetId="4">'C Grundleistung'!$1:$12</definedName>
    <definedName name="_xlnm.Print_Titles" localSheetId="5">'D Besondere Leistung'!$1:$12</definedName>
    <definedName name="_xlnm.Print_Titles" localSheetId="6">'E Honorarberechnung'!$1:$12</definedName>
    <definedName name="_xlnm.Print_Titles" localSheetId="7">'F Honorarübersicht'!$1:$9</definedName>
    <definedName name="_xlnm.Print_Titles" localSheetId="3">'StB-C1 Grundlstg mSt'!$1:$12</definedName>
    <definedName name="Honorartafel" localSheetId="8">Projektgrundlagen!$F$31</definedName>
    <definedName name="Link_A_anrKosten">'A Anrechenbare Kosten'!$E$5</definedName>
    <definedName name="Link_B_HonorarZ">'B Honorarzone'!$D$5:$F$5</definedName>
    <definedName name="Link_E_Honorar">'E Honorarberechnung'!$F$5:$H$5</definedName>
    <definedName name="Link_F_Uebersicht">'F Honorarübersicht'!$D$5:$H$5</definedName>
    <definedName name="Link_G_Abrechnung">#REF!</definedName>
    <definedName name="Link_H_HOAI" localSheetId="8">'H §48 HOAI'!$B$2</definedName>
    <definedName name="Link_H_HOAI">#REF!</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'C Grundleistung'!$F$5</definedName>
    <definedName name="Link_StBD1_BesLstg">'D Besondere Leistung'!$F$5:$G$5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28" l="1"/>
  <c r="J5" i="12"/>
  <c r="J5" i="25"/>
  <c r="I5" i="28"/>
  <c r="H5" i="6"/>
  <c r="G5" i="11"/>
  <c r="J19" i="13"/>
  <c r="J20" i="13"/>
  <c r="J21" i="13"/>
  <c r="J22" i="13"/>
  <c r="J23" i="13"/>
  <c r="J24" i="13"/>
  <c r="J25" i="13"/>
  <c r="J26" i="13"/>
  <c r="J18" i="13"/>
  <c r="J54" i="12"/>
  <c r="J143" i="28" l="1"/>
  <c r="J128" i="28"/>
  <c r="J126" i="28"/>
  <c r="J98" i="28"/>
  <c r="J96" i="28"/>
  <c r="J94" i="28"/>
  <c r="J92" i="28"/>
  <c r="I87" i="28"/>
  <c r="E7" i="29" l="1"/>
  <c r="J85" i="28"/>
  <c r="J83" i="28"/>
  <c r="J81" i="28"/>
  <c r="J79" i="28"/>
  <c r="J77" i="28"/>
  <c r="J75" i="28"/>
  <c r="J73" i="28"/>
  <c r="I54" i="28"/>
  <c r="J52" i="28"/>
  <c r="J50" i="28"/>
  <c r="J48" i="28"/>
  <c r="J46" i="28"/>
  <c r="J44" i="28" l="1"/>
  <c r="J42" i="28"/>
  <c r="B2" i="25" l="1"/>
  <c r="K3" i="29" l="1"/>
  <c r="I15" i="12" l="1"/>
  <c r="G22" i="11" l="1"/>
  <c r="E6" i="29" s="1"/>
  <c r="C10" i="29" l="1"/>
  <c r="D10" i="29" s="1"/>
  <c r="I29" i="13"/>
  <c r="I26" i="13"/>
  <c r="I25" i="13"/>
  <c r="I24" i="13"/>
  <c r="I23" i="13"/>
  <c r="I22" i="13"/>
  <c r="I21" i="13"/>
  <c r="I20" i="13"/>
  <c r="I18" i="13"/>
  <c r="K74" i="25"/>
  <c r="K67" i="25"/>
  <c r="K60" i="25"/>
  <c r="K53" i="25"/>
  <c r="K46" i="25"/>
  <c r="K39" i="25"/>
  <c r="K32" i="25"/>
  <c r="K18" i="25"/>
  <c r="K14" i="25"/>
  <c r="J160" i="28"/>
  <c r="J162" i="28"/>
  <c r="J164" i="28"/>
  <c r="J166" i="28"/>
  <c r="J168" i="28"/>
  <c r="I179" i="28"/>
  <c r="D26" i="13" s="1"/>
  <c r="J177" i="28"/>
  <c r="J175" i="28"/>
  <c r="J173" i="28"/>
  <c r="I170" i="28"/>
  <c r="D25" i="13" s="1"/>
  <c r="J158" i="28"/>
  <c r="J156" i="28"/>
  <c r="J154" i="28"/>
  <c r="J152" i="28"/>
  <c r="J150" i="28"/>
  <c r="I147" i="28"/>
  <c r="D24" i="13" s="1"/>
  <c r="J145" i="28"/>
  <c r="J141" i="28"/>
  <c r="J139" i="28"/>
  <c r="J137" i="28"/>
  <c r="J135" i="28"/>
  <c r="J133" i="28"/>
  <c r="I130" i="28"/>
  <c r="D23" i="13" s="1"/>
  <c r="J124" i="28"/>
  <c r="J122" i="28"/>
  <c r="J120" i="28"/>
  <c r="J118" i="28"/>
  <c r="J116" i="28"/>
  <c r="J105" i="28"/>
  <c r="J107" i="28"/>
  <c r="I113" i="28"/>
  <c r="D22" i="13" s="1"/>
  <c r="J111" i="28"/>
  <c r="J109" i="28"/>
  <c r="I102" i="28"/>
  <c r="D21" i="13" s="1"/>
  <c r="J100" i="28"/>
  <c r="J90" i="28"/>
  <c r="D20" i="13"/>
  <c r="J71" i="28"/>
  <c r="J69" i="28"/>
  <c r="J67" i="28"/>
  <c r="J65" i="28"/>
  <c r="J63" i="28"/>
  <c r="J61" i="28"/>
  <c r="J59" i="28"/>
  <c r="J57" i="28"/>
  <c r="D19" i="13"/>
  <c r="J40" i="28"/>
  <c r="J38" i="28"/>
  <c r="J36" i="28"/>
  <c r="J34" i="28"/>
  <c r="J32" i="28"/>
  <c r="J30" i="28"/>
  <c r="I27" i="28"/>
  <c r="D18" i="13" s="1"/>
  <c r="J25" i="28"/>
  <c r="J23" i="28"/>
  <c r="J19" i="28"/>
  <c r="J17" i="28"/>
  <c r="B7" i="12"/>
  <c r="D83" i="12"/>
  <c r="D26" i="12"/>
  <c r="A27" i="12"/>
  <c r="J28" i="12"/>
  <c r="D31" i="12"/>
  <c r="A32" i="12"/>
  <c r="J32" i="12"/>
  <c r="J87" i="28" l="1"/>
  <c r="E20" i="13" s="1"/>
  <c r="C11" i="29"/>
  <c r="E11" i="29" s="1"/>
  <c r="E10" i="29"/>
  <c r="J54" i="28"/>
  <c r="E19" i="13" s="1"/>
  <c r="D29" i="13"/>
  <c r="D28" i="13"/>
  <c r="I181" i="28"/>
  <c r="J179" i="28"/>
  <c r="E26" i="13" s="1"/>
  <c r="J170" i="28"/>
  <c r="E25" i="13" s="1"/>
  <c r="J147" i="28"/>
  <c r="E24" i="13" s="1"/>
  <c r="J130" i="28"/>
  <c r="E23" i="13" s="1"/>
  <c r="J102" i="28"/>
  <c r="E21" i="13" s="1"/>
  <c r="J113" i="28"/>
  <c r="J27" i="28"/>
  <c r="E18" i="13" s="1"/>
  <c r="F11" i="29" l="1"/>
  <c r="D11" i="29"/>
  <c r="F10" i="29" s="1"/>
  <c r="I22" i="12" s="1"/>
  <c r="E28" i="13"/>
  <c r="J181" i="28"/>
  <c r="E22" i="13"/>
  <c r="E29" i="13" s="1"/>
  <c r="I32" i="6"/>
  <c r="I33" i="6"/>
  <c r="F18" i="11"/>
  <c r="B2" i="11"/>
  <c r="B10" i="13"/>
  <c r="I25" i="16"/>
  <c r="I24" i="16"/>
  <c r="C12" i="13" l="1"/>
  <c r="F15" i="13" l="1"/>
  <c r="J160" i="24"/>
  <c r="J157" i="24"/>
  <c r="F8" i="28"/>
  <c r="B8" i="28"/>
  <c r="F7" i="28"/>
  <c r="B7" i="28"/>
  <c r="F6" i="28"/>
  <c r="B6" i="28"/>
  <c r="G5" i="28"/>
  <c r="F5" i="28"/>
  <c r="B5" i="28"/>
  <c r="O3" i="28"/>
  <c r="I3" i="28"/>
  <c r="G3" i="28"/>
  <c r="G2" i="28"/>
  <c r="B2" i="28"/>
  <c r="F202" i="27" l="1"/>
  <c r="F56"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I172" i="24"/>
  <c r="I76" i="24"/>
  <c r="I135" i="24"/>
  <c r="J172" i="24"/>
  <c r="H11" i="24"/>
  <c r="J76" i="24"/>
  <c r="J135" i="24"/>
  <c r="I48" i="24"/>
  <c r="I120" i="24"/>
  <c r="J120" i="24"/>
  <c r="A13" i="28"/>
  <c r="A14" i="28"/>
  <c r="J103" i="24"/>
  <c r="J100" i="24"/>
  <c r="J91" i="24"/>
  <c r="I174" i="24" l="1"/>
  <c r="P82" i="12"/>
  <c r="P83" i="12"/>
  <c r="I137" i="24"/>
  <c r="P81" i="12"/>
  <c r="J39" i="24"/>
  <c r="A20" i="16"/>
  <c r="A19" i="16"/>
  <c r="L14" i="24"/>
  <c r="L13" i="24"/>
  <c r="B46" i="27" l="1"/>
  <c r="B42" i="27"/>
  <c r="B44" i="27"/>
  <c r="F3" i="27"/>
  <c r="E3" i="27"/>
  <c r="D3" i="27"/>
  <c r="C3" i="27"/>
  <c r="B3" i="27"/>
  <c r="B47" i="27"/>
  <c r="C45" i="27"/>
  <c r="B45" i="27"/>
  <c r="C43" i="27"/>
  <c r="B43" i="27"/>
  <c r="C41" i="27"/>
  <c r="B41" i="27"/>
  <c r="C38" i="27"/>
  <c r="C35" i="27"/>
  <c r="C12" i="27"/>
  <c r="C11" i="27"/>
  <c r="A6" i="16" l="1"/>
  <c r="A5" i="16"/>
  <c r="F206" i="27" l="1"/>
  <c r="F199" i="27"/>
  <c r="F181" i="27"/>
  <c r="K65" i="25"/>
  <c r="K63" i="25"/>
  <c r="K58" i="25"/>
  <c r="K56" i="25"/>
  <c r="K51" i="25"/>
  <c r="K49" i="25"/>
  <c r="K44" i="25"/>
  <c r="K42" i="25"/>
  <c r="F136" i="27" s="1"/>
  <c r="J151" i="24"/>
  <c r="J148" i="24"/>
  <c r="J69" i="24"/>
  <c r="J51" i="24"/>
  <c r="J33" i="24"/>
  <c r="D101" i="12" l="1"/>
  <c r="D100" i="12"/>
  <c r="D99" i="12"/>
  <c r="P3" i="25" l="1"/>
  <c r="A14" i="24" l="1"/>
  <c r="A13" i="24"/>
  <c r="A18" i="12" l="1"/>
  <c r="A17" i="12"/>
  <c r="A59" i="12"/>
  <c r="A60" i="12"/>
  <c r="A58" i="12"/>
  <c r="A14" i="16"/>
  <c r="A13" i="16"/>
  <c r="A15" i="6"/>
  <c r="A12" i="6"/>
  <c r="A12" i="11"/>
  <c r="A11" i="11"/>
  <c r="A17" i="16"/>
  <c r="A16" i="16"/>
  <c r="F8" i="12" l="1"/>
  <c r="B2" i="13" l="1"/>
  <c r="B2" i="24"/>
  <c r="B2" i="6"/>
  <c r="F2" i="11"/>
  <c r="B2" i="12"/>
  <c r="I2" i="12"/>
  <c r="D103" i="12"/>
  <c r="I109" i="12"/>
  <c r="C111" i="12" s="1"/>
  <c r="D68" i="12" l="1"/>
  <c r="M14" i="13" s="1"/>
  <c r="C71" i="12"/>
  <c r="O14" i="13" s="1"/>
  <c r="D23" i="12"/>
  <c r="D22" i="12"/>
  <c r="I71" i="12" l="1"/>
  <c r="M17" i="12" l="1"/>
  <c r="N17" i="12"/>
  <c r="D7" i="13" l="1"/>
  <c r="D6" i="13"/>
  <c r="B6" i="13"/>
  <c r="K5" i="13"/>
  <c r="I5" i="13"/>
  <c r="D5" i="13"/>
  <c r="B5" i="13"/>
  <c r="D8" i="13"/>
  <c r="K3" i="13"/>
  <c r="I3" i="13"/>
  <c r="I2" i="13"/>
  <c r="F7" i="12"/>
  <c r="F6" i="12"/>
  <c r="B6" i="12"/>
  <c r="I5" i="12"/>
  <c r="F5" i="12"/>
  <c r="B5" i="12"/>
  <c r="J3" i="12"/>
  <c r="I3" i="12"/>
  <c r="F7" i="25"/>
  <c r="B7" i="25"/>
  <c r="F6" i="25"/>
  <c r="B6"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M58" i="12" l="1"/>
  <c r="N58" i="12"/>
  <c r="O60" i="12"/>
  <c r="O59" i="12"/>
  <c r="L39" i="12" l="1"/>
  <c r="O39" i="12" s="1"/>
  <c r="L40" i="12"/>
  <c r="O40" i="12" s="1"/>
  <c r="M38" i="12" l="1"/>
  <c r="L3" i="16"/>
  <c r="I27" i="16" l="1"/>
  <c r="I26" i="16"/>
  <c r="I5" i="24" l="1"/>
  <c r="I3" i="24"/>
  <c r="G5" i="24"/>
  <c r="G3" i="24"/>
  <c r="F28" i="16"/>
  <c r="O3" i="24"/>
  <c r="F27" i="16" s="1"/>
  <c r="F178" i="27"/>
  <c r="K72" i="25"/>
  <c r="F172" i="27" s="1"/>
  <c r="K70" i="25"/>
  <c r="F169" i="27" s="1"/>
  <c r="K37" i="25"/>
  <c r="K35" i="25"/>
  <c r="K30" i="25"/>
  <c r="K28" i="25"/>
  <c r="K23" i="25"/>
  <c r="K21" i="25"/>
  <c r="K16" i="25"/>
  <c r="F61" i="27" s="1"/>
  <c r="F58" i="27"/>
  <c r="J169" i="24"/>
  <c r="J163" i="24"/>
  <c r="J154" i="24"/>
  <c r="J145" i="24"/>
  <c r="J142" i="24"/>
  <c r="J123" i="24"/>
  <c r="J117" i="24"/>
  <c r="J114" i="24"/>
  <c r="J109" i="24"/>
  <c r="J106" i="24"/>
  <c r="J88" i="24"/>
  <c r="J83" i="24"/>
  <c r="J79" i="24"/>
  <c r="J45" i="24"/>
  <c r="J42" i="24"/>
  <c r="J30" i="24"/>
  <c r="J19" i="24"/>
  <c r="F94" i="27" l="1"/>
  <c r="K25" i="25"/>
  <c r="I19" i="13" s="1"/>
  <c r="I28" i="13" s="1"/>
  <c r="K76" i="25"/>
  <c r="J48" i="24"/>
  <c r="J137" i="24"/>
  <c r="J174" i="24"/>
  <c r="J166" i="24"/>
  <c r="F31" i="16"/>
  <c r="S3" i="13"/>
  <c r="F30" i="16" s="1"/>
  <c r="P3" i="12"/>
  <c r="F29" i="16" s="1"/>
  <c r="N3" i="6"/>
  <c r="F26" i="16" s="1"/>
  <c r="L3" i="11"/>
  <c r="F25" i="16" s="1"/>
  <c r="P80" i="12" l="1"/>
  <c r="P91" i="12" s="1"/>
  <c r="Q82" i="12"/>
  <c r="Q83" i="12"/>
  <c r="Q81" i="12"/>
  <c r="Q80" i="12" l="1"/>
  <c r="J176" i="24"/>
  <c r="I45" i="12" s="1"/>
  <c r="I176" i="24"/>
  <c r="C16" i="27"/>
  <c r="O81" i="12"/>
  <c r="D30" i="13"/>
  <c r="H3" i="6"/>
  <c r="G3" i="11"/>
  <c r="G5" i="6"/>
  <c r="G3" i="6"/>
  <c r="G2" i="6"/>
  <c r="D8" i="6"/>
  <c r="D7" i="6"/>
  <c r="E8" i="11"/>
  <c r="E7" i="11"/>
  <c r="F3" i="11"/>
  <c r="O80" i="12" l="1"/>
  <c r="C30" i="27"/>
  <c r="N38" i="12" l="1"/>
  <c r="O38" i="12" s="1"/>
  <c r="D42" i="12" s="1"/>
  <c r="D41" i="12" l="1"/>
  <c r="U10" i="13"/>
  <c r="G15" i="13" l="1"/>
  <c r="C28" i="27"/>
  <c r="C24" i="27"/>
  <c r="C26" i="27"/>
  <c r="H12" i="13" l="1"/>
  <c r="O82" i="12"/>
  <c r="C14" i="27"/>
  <c r="C9" i="27" l="1"/>
  <c r="C22" i="27"/>
  <c r="C18" i="27"/>
  <c r="O83" i="12"/>
  <c r="J22" i="12" l="1"/>
  <c r="J35" i="12" s="1"/>
  <c r="E30" i="13"/>
  <c r="C20" i="27"/>
  <c r="P93" i="12"/>
  <c r="C13" i="13" l="1"/>
  <c r="I14" i="12"/>
  <c r="I22" i="11"/>
  <c r="M14" i="12" s="1"/>
  <c r="D13" i="13"/>
  <c r="C8" i="27" l="1"/>
  <c r="O19" i="12"/>
  <c r="L14" i="12"/>
  <c r="O17" i="12" s="1"/>
  <c r="C10" i="27" l="1"/>
  <c r="P35" i="12"/>
  <c r="J41" i="12"/>
  <c r="J42" i="12" s="1"/>
  <c r="J46" i="12" l="1"/>
  <c r="J50" i="12" s="1"/>
  <c r="J55" i="12" s="1"/>
  <c r="C13" i="27"/>
  <c r="I30" i="13"/>
  <c r="C33" i="27" s="1"/>
  <c r="O58" i="12" l="1"/>
  <c r="J59" i="12" l="1"/>
  <c r="J60" i="12"/>
  <c r="J68" i="12" l="1"/>
  <c r="F18" i="13" s="1"/>
  <c r="K18" i="13" s="1"/>
  <c r="F24" i="13" l="1"/>
  <c r="F22" i="13"/>
  <c r="K22" i="13" s="1"/>
  <c r="F26" i="13"/>
  <c r="F23" i="13"/>
  <c r="F25" i="13"/>
  <c r="F21" i="13"/>
  <c r="F19" i="13"/>
  <c r="F20" i="13"/>
  <c r="J69" i="12"/>
  <c r="C15" i="27"/>
  <c r="C25" i="27"/>
  <c r="G25" i="13" l="1"/>
  <c r="K25" i="13"/>
  <c r="G21" i="13"/>
  <c r="K21" i="13"/>
  <c r="G26" i="13"/>
  <c r="K26" i="13"/>
  <c r="G20" i="13"/>
  <c r="K20" i="13"/>
  <c r="G19" i="13"/>
  <c r="K19" i="13"/>
  <c r="G23" i="13"/>
  <c r="K23" i="13"/>
  <c r="G24" i="13"/>
  <c r="K24" i="13"/>
  <c r="J71" i="12"/>
  <c r="J104" i="12" s="1"/>
  <c r="G18" i="13"/>
  <c r="G22" i="13"/>
  <c r="F29" i="13"/>
  <c r="F28" i="13"/>
  <c r="C19" i="27"/>
  <c r="C17" i="27"/>
  <c r="C21" i="27"/>
  <c r="C23" i="27"/>
  <c r="C31" i="27"/>
  <c r="C32" i="27"/>
  <c r="F30" i="13"/>
  <c r="J100" i="12" l="1"/>
  <c r="C44" i="27" s="1"/>
  <c r="G28" i="13"/>
  <c r="J103" i="12"/>
  <c r="C47" i="27" s="1"/>
  <c r="J99" i="12"/>
  <c r="C42" i="27" s="1"/>
  <c r="J101" i="12"/>
  <c r="C46" i="27" s="1"/>
  <c r="K29" i="13"/>
  <c r="G29" i="13"/>
  <c r="K28" i="13"/>
  <c r="C27" i="27"/>
  <c r="G30" i="13"/>
  <c r="C29" i="27"/>
  <c r="J105" i="12"/>
  <c r="J108" i="12" s="1"/>
  <c r="C48" i="27" s="1"/>
  <c r="K30" i="13" l="1"/>
  <c r="L23" i="13" s="1"/>
  <c r="M23" i="13" s="1"/>
  <c r="N23" i="13" s="1"/>
  <c r="O23" i="13" s="1"/>
  <c r="J109" i="12"/>
  <c r="J111" i="12" s="1"/>
  <c r="C50" i="27" s="1"/>
  <c r="L22" i="13" l="1"/>
  <c r="L18" i="13"/>
  <c r="M18" i="13" s="1"/>
  <c r="L19" i="13"/>
  <c r="M19" i="13" s="1"/>
  <c r="N19" i="13" s="1"/>
  <c r="O19" i="13" s="1"/>
  <c r="L21" i="13"/>
  <c r="M21" i="13" s="1"/>
  <c r="N21" i="13" s="1"/>
  <c r="O21" i="13" s="1"/>
  <c r="L26" i="13"/>
  <c r="M26" i="13" s="1"/>
  <c r="N26" i="13" s="1"/>
  <c r="O26" i="13" s="1"/>
  <c r="L25" i="13"/>
  <c r="M25" i="13" s="1"/>
  <c r="N25" i="13" s="1"/>
  <c r="O25" i="13" s="1"/>
  <c r="L20" i="13"/>
  <c r="M20" i="13" s="1"/>
  <c r="N20" i="13" s="1"/>
  <c r="O20" i="13" s="1"/>
  <c r="C34" i="27"/>
  <c r="L24" i="13"/>
  <c r="M24" i="13" s="1"/>
  <c r="N24" i="13" s="1"/>
  <c r="O24" i="13" s="1"/>
  <c r="G3" i="27"/>
  <c r="C49" i="27"/>
  <c r="M28" i="13" l="1"/>
  <c r="L28" i="13"/>
  <c r="M22" i="13"/>
  <c r="M30" i="13" s="1"/>
  <c r="C37" i="27" s="1"/>
  <c r="L29" i="13"/>
  <c r="L30" i="13"/>
  <c r="C36" i="27" s="1"/>
  <c r="N18" i="13"/>
  <c r="N28" i="13" s="1"/>
  <c r="N22" i="13" l="1"/>
  <c r="N30" i="13" s="1"/>
  <c r="C39" i="27" s="1"/>
  <c r="M29" i="13"/>
  <c r="O18" i="13"/>
  <c r="O28" i="13" l="1"/>
  <c r="O22" i="13"/>
  <c r="O29" i="13" s="1"/>
  <c r="N29" i="13"/>
  <c r="O30" i="13" l="1"/>
  <c r="C40" i="27" s="1"/>
</calcChain>
</file>

<file path=xl/sharedStrings.xml><?xml version="1.0" encoding="utf-8"?>
<sst xmlns="http://schemas.openxmlformats.org/spreadsheetml/2006/main" count="908" uniqueCount="640">
  <si>
    <t>nach Kostenberechnung</t>
  </si>
  <si>
    <t>Zeile [Z]</t>
  </si>
  <si>
    <t>4.1</t>
  </si>
  <si>
    <t>4.2</t>
  </si>
  <si>
    <t>4.4</t>
  </si>
  <si>
    <t>4.5</t>
  </si>
  <si>
    <t>4.6</t>
  </si>
  <si>
    <t>4.7</t>
  </si>
  <si>
    <t>5.1</t>
  </si>
  <si>
    <t xml:space="preserve"> </t>
  </si>
  <si>
    <t>nach Kostenschätzung</t>
  </si>
  <si>
    <t>Honorarzone</t>
  </si>
  <si>
    <t>Höchstsatz</t>
  </si>
  <si>
    <t>Bewertungs-
merkmal</t>
  </si>
  <si>
    <t>(1-2)</t>
  </si>
  <si>
    <t>(5-6)</t>
  </si>
  <si>
    <t>4.01</t>
  </si>
  <si>
    <t>3.02</t>
  </si>
  <si>
    <t>3.01</t>
  </si>
  <si>
    <t>2.02</t>
  </si>
  <si>
    <t>2.01</t>
  </si>
  <si>
    <t>1.02</t>
  </si>
  <si>
    <t>1.01</t>
  </si>
  <si>
    <t>h</t>
  </si>
  <si>
    <t>HOAI</t>
  </si>
  <si>
    <t>Einheit</t>
  </si>
  <si>
    <t>Menge</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</si>
  <si>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</si>
  <si>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</si>
  <si>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</si>
  <si>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</si>
  <si>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</si>
  <si>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</si>
  <si>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</si>
  <si>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</si>
  <si>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</si>
  <si>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</si>
  <si>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</si>
  <si>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</si>
  <si>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</si>
  <si>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</si>
  <si>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</si>
  <si>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</si>
  <si>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</si>
  <si>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</si>
  <si>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</si>
  <si>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</si>
  <si>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</si>
  <si>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</si>
  <si>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</si>
  <si>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</si>
  <si>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</si>
  <si>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</si>
  <si>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</si>
  <si>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</si>
  <si>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</si>
  <si>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</si>
  <si>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</si>
  <si>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</si>
  <si>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</si>
  <si>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</si>
  <si>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</si>
  <si>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</si>
  <si>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</si>
  <si>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</si>
  <si>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</si>
  <si>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</si>
  <si>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</si>
  <si>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</si>
  <si>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</si>
  <si>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</si>
  <si>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</si>
  <si>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</si>
  <si>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</si>
  <si>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</si>
  <si>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</si>
  <si>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</si>
  <si>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</si>
  <si>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</si>
  <si>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</si>
  <si>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</si>
  <si>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</si>
  <si>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</si>
  <si>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</si>
  <si>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</si>
  <si>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</si>
  <si>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</si>
  <si>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</si>
  <si>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</si>
  <si>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</si>
  <si>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</si>
  <si>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</si>
  <si>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</si>
  <si>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</si>
  <si>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</si>
  <si>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</si>
  <si>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</si>
  <si>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</si>
  <si>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</si>
  <si>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</si>
  <si>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</si>
  <si>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t>Bezeichnung Tabellenblatt:</t>
  </si>
  <si>
    <t>Teil</t>
  </si>
  <si>
    <t>A</t>
  </si>
  <si>
    <t>B</t>
  </si>
  <si>
    <t>E</t>
  </si>
  <si>
    <t>Honorarberechnung</t>
  </si>
  <si>
    <t>F</t>
  </si>
  <si>
    <t>H</t>
  </si>
  <si>
    <t>Teil A</t>
  </si>
  <si>
    <t>Teil B</t>
  </si>
  <si>
    <t>Teil E</t>
  </si>
  <si>
    <t>Teil F</t>
  </si>
  <si>
    <t>StB-D1</t>
  </si>
  <si>
    <t>-</t>
  </si>
  <si>
    <t>4.02</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</si>
  <si>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</si>
  <si>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</si>
  <si>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</si>
  <si>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</si>
  <si>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</si>
  <si>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</si>
  <si>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</si>
  <si>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</si>
  <si>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</si>
  <si>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</si>
  <si>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</si>
  <si>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</si>
  <si>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</si>
  <si>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</si>
  <si>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</si>
  <si>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</si>
  <si>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</si>
  <si>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</si>
  <si>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Bezeichnung</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</si>
  <si>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</si>
  <si>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</si>
  <si>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</si>
  <si>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</si>
  <si>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</si>
  <si>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</si>
  <si>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</si>
  <si>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</si>
  <si>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</si>
  <si>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</si>
  <si>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</si>
  <si>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</si>
  <si>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</si>
  <si>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</si>
  <si>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</si>
  <si>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</si>
  <si>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</si>
  <si>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</si>
  <si>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</si>
  <si>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</si>
  <si>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</si>
  <si>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</si>
  <si>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</si>
  <si>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</si>
  <si>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</si>
  <si>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</si>
  <si>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</si>
  <si>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</si>
  <si>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</si>
  <si>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</si>
  <si>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</si>
  <si>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</si>
  <si>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</si>
  <si>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</si>
  <si>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</si>
  <si>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</si>
  <si>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</si>
  <si>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</si>
  <si>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</si>
  <si>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</si>
  <si>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</si>
  <si>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</si>
  <si>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</si>
  <si>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Honorarzone</t>
  </si>
  <si>
    <t>10.3</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</si>
  <si>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</si>
  <si>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</si>
  <si>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</si>
  <si>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</si>
  <si>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</si>
  <si>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</si>
  <si>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</si>
  <si>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</si>
  <si>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</si>
  <si>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</si>
  <si>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</si>
  <si>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</si>
  <si>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</si>
  <si>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</si>
  <si>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6.1</t>
  </si>
  <si>
    <t>15.1</t>
  </si>
  <si>
    <t>15.2</t>
  </si>
  <si>
    <t>15.3</t>
  </si>
  <si>
    <t xml:space="preserve">Bewertung
</t>
  </si>
  <si>
    <t>Orientie-rungswert</t>
  </si>
  <si>
    <t>EP</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</si>
  <si>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</si>
  <si>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</si>
  <si>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</si>
  <si>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</si>
  <si>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</si>
  <si>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</si>
  <si>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Ermittlung der Bewertungspunkte 
nach Schwierigkeitsgrad gem. § 5 (1) HOAI</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</si>
  <si>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</si>
  <si>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</si>
  <si>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</si>
  <si>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</si>
  <si>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</si>
  <si>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</si>
  <si>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</si>
  <si>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</si>
  <si>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</si>
  <si>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</si>
  <si>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</si>
  <si>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</si>
  <si>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</si>
  <si>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</si>
  <si>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</si>
  <si>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</si>
  <si>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</si>
  <si>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</si>
  <si>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</si>
  <si>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</si>
  <si>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</si>
  <si>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r>
      <t xml:space="preserve">Summe Leistungsphase 1 </t>
    </r>
    <r>
      <rPr>
        <b/>
        <sz val="8"/>
        <color theme="1"/>
        <rFont val="Arial"/>
        <family val="2"/>
      </rPr>
      <t xml:space="preserve">(VHF max. 3,00 %) </t>
    </r>
  </si>
  <si>
    <t>4.9</t>
  </si>
  <si>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</si>
  <si>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</si>
  <si>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</si>
  <si>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</si>
  <si>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</si>
  <si>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</si>
  <si>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</si>
  <si>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</si>
  <si>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</si>
  <si>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</si>
  <si>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</si>
  <si>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</si>
  <si>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</si>
  <si>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</si>
  <si>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</si>
  <si>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</si>
  <si>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</si>
  <si>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</si>
  <si>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</si>
  <si>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</si>
  <si>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</si>
  <si>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</si>
  <si>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</si>
  <si>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</si>
  <si>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</si>
  <si>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</si>
  <si>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</si>
  <si>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</si>
  <si>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</si>
  <si>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</si>
  <si>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</si>
  <si>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</si>
  <si>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</si>
  <si>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</si>
  <si>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</si>
  <si>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</si>
  <si>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</si>
  <si>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</si>
  <si>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</si>
  <si>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</si>
  <si>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</si>
  <si>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</si>
  <si>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</si>
  <si>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</si>
  <si>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</si>
  <si>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</si>
  <si>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 xml:space="preserve">- frei - </t>
  </si>
  <si>
    <t>(1-9 Punkte)</t>
  </si>
  <si>
    <t>(3-4)</t>
  </si>
  <si>
    <t>Bearbeitung</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</si>
  <si>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</si>
  <si>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</si>
  <si>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</si>
  <si>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</si>
  <si>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</si>
  <si>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</si>
  <si>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</si>
  <si>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</si>
  <si>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</si>
  <si>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</si>
  <si>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</si>
  <si>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</si>
  <si>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</si>
  <si>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</si>
  <si>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</si>
  <si>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</si>
  <si>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</si>
  <si>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</si>
  <si>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</si>
  <si>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</si>
  <si>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</si>
  <si>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</si>
  <si>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</si>
  <si>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</si>
  <si>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</si>
  <si>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</si>
  <si>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</si>
  <si>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</si>
  <si>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</si>
  <si>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</si>
  <si>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</si>
  <si>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</si>
  <si>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</si>
  <si>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</si>
  <si>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</si>
  <si>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</si>
  <si>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</si>
  <si>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</si>
  <si>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</si>
  <si>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</si>
  <si>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</si>
  <si>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</si>
  <si>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</si>
  <si>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</si>
  <si>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</si>
  <si>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</si>
  <si>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</si>
  <si>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</si>
  <si>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</si>
  <si>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</si>
  <si>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</si>
  <si>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</si>
  <si>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</si>
  <si>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</si>
  <si>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t>Ermitteln und Bewerten der durch das Vorhaben zu erwartenden Beeinträchtigungen des Naturhaushalts und des Landschaftsbildes nach Art, Umfang, Ort und zeitlichem Ablauf</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</si>
  <si>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</si>
  <si>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</si>
  <si>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Erarbeiten von Lösungen zur Vermeidung oder Verminderung erheblicher Beeinträchtigungen des Naturhaushalts und des Landschaftsbildes in Abstimmung mit den an der Planung fachlich Beteiligten</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</si>
  <si>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</si>
  <si>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</si>
  <si>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</si>
  <si>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erforderlichen Detailschärfe</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</si>
  <si>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</si>
  <si>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</si>
  <si>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</si>
  <si>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</si>
  <si>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</si>
  <si>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</si>
  <si>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</si>
  <si>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</si>
  <si>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</si>
  <si>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</si>
  <si>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</si>
  <si>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</si>
  <si>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</si>
  <si>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Kostenermittlung nach Vorgaben des Auftraggebers</t>
  </si>
  <si>
    <t>Kostenermittlung nach AKVS. Dabei sind die Einzelpositionen der Kostenermittlung darzustellen</t>
  </si>
  <si>
    <t xml:space="preserve">Zusammenfassendes Darstellen der Ergebnisse in Text und Karte in der </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</si>
  <si>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</si>
  <si>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</si>
  <si>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</si>
  <si>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</si>
  <si>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</si>
  <si>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</si>
  <si>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</si>
  <si>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</si>
  <si>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</si>
  <si>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</si>
  <si>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</si>
  <si>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</si>
  <si>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</si>
  <si>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</si>
  <si>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</si>
  <si>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</si>
  <si>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</si>
  <si>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</si>
  <si>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</si>
  <si>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</si>
  <si>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</si>
  <si>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</si>
  <si>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</si>
  <si>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</si>
  <si>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</si>
  <si>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</si>
  <si>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</si>
  <si>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</si>
  <si>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</si>
  <si>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</si>
  <si>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</si>
  <si>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</si>
  <si>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</si>
  <si>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</si>
  <si>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</si>
  <si>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</si>
  <si>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</si>
  <si>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</si>
  <si>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</si>
  <si>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</si>
  <si>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</si>
  <si>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</si>
  <si>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</si>
  <si>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</si>
  <si>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</si>
  <si>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</si>
  <si>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</si>
  <si>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</si>
  <si>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</si>
  <si>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</si>
  <si>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</si>
  <si>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</si>
  <si>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Es ist eine Person für alle Leistungsphasen fachlich verantwortlich.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</si>
  <si>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</si>
  <si>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</si>
  <si>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</si>
  <si>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</si>
  <si>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</si>
  <si>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Tegernsee-Bahn Betriebsgesellschaft mbH</t>
  </si>
  <si>
    <t>Elektrifizierung und Infrastrukturausbau der Strecke 9560 Schaftlach - Tegernsee</t>
  </si>
  <si>
    <t xml:space="preserve">stufenweise Bearbeitung </t>
  </si>
  <si>
    <t>ohne stufenweise Bearbeitung</t>
  </si>
  <si>
    <t>Ermittlung der anrechenbaren Baukosten</t>
  </si>
  <si>
    <t>Festlegung der Grundleistungen</t>
  </si>
  <si>
    <t>C</t>
  </si>
  <si>
    <t>D</t>
  </si>
  <si>
    <t>Festlegung der Besonderen Leistungen</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</si>
  <si>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</si>
  <si>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Um unbeabsichtigten Änderungen insbesondere in den Formeln vorzubeugen, wurden die Tabellenblätter geschützt. </t>
    </r>
  </si>
  <si>
    <t>Stand: 05.12.2024</t>
  </si>
  <si>
    <t>Teil dieser Angebotsabfrage und -erstellung sind:</t>
  </si>
  <si>
    <t>Ermittlung der anrechenbaren Kosten</t>
  </si>
  <si>
    <t>Kosten (ohne Umsatzsteuer)</t>
  </si>
  <si>
    <t>Kosten für die Herstellung</t>
  </si>
  <si>
    <t>- nichtöffentliche Erschließung</t>
  </si>
  <si>
    <t>Summe der nicht anrechenbaren Kosten [Z 2.1 bis Z 2.2]</t>
  </si>
  <si>
    <t>Anrechenbare Kosten der mitzuverarbeitenden Bausubstanz 
(§ 4 (3) HOAI)</t>
  </si>
  <si>
    <t>Anrechenbare Kosten [Z 1 - Z 3 + Z 4 ]</t>
  </si>
  <si>
    <t>6</t>
  </si>
  <si>
    <t>Anzahl der Funktionsbereiche</t>
  </si>
  <si>
    <t>Integrationsansprüche</t>
  </si>
  <si>
    <t>Technische Ausgestaltung</t>
  </si>
  <si>
    <t xml:space="preserve">Anforderungen an die Technik
</t>
  </si>
  <si>
    <t>Konstruktive Anforderungen</t>
  </si>
  <si>
    <t>bis zu 12 Punkte  = Honorarzone 1</t>
  </si>
  <si>
    <t>13 bis 22 Punkte  = Honorarzone 2</t>
  </si>
  <si>
    <t>23 bis 30 Punkte  = Honorarzone 3</t>
  </si>
  <si>
    <t>Anrechenbare Kosten
[€]</t>
  </si>
  <si>
    <t>Basishonorar</t>
  </si>
  <si>
    <t>siehe Teil A</t>
  </si>
  <si>
    <t>siehe Teil B</t>
  </si>
  <si>
    <t>C Grundleistung</t>
  </si>
  <si>
    <t>siehe Teil D</t>
  </si>
  <si>
    <t>siehe Teil C</t>
  </si>
  <si>
    <t>Leistungsphase 3 - 4</t>
  </si>
  <si>
    <t>Leistungsphase 5</t>
  </si>
  <si>
    <t>Leistungsphase 6 - 7</t>
  </si>
  <si>
    <t>Leistungsphase 8</t>
  </si>
  <si>
    <t>Leistungsphase 9</t>
  </si>
  <si>
    <t>Anr. Kosten</t>
  </si>
  <si>
    <t>Grundhonorar</t>
  </si>
  <si>
    <t>Teil C</t>
  </si>
  <si>
    <t>Grundleistung</t>
  </si>
  <si>
    <t>mit stufenweiser Bearbeitung</t>
  </si>
  <si>
    <t>Leistungsphase 1: Grundlagenermittlung</t>
  </si>
  <si>
    <t>Klären der Aufgabenstellung auf Grund der Vorgaben oder der Bedarfsplanung des Auftraggebers im Benehmen mit dem Objektplaner</t>
  </si>
  <si>
    <t>Ermitteln der Planungsrandbedingungen und beraten zum Leistungsbedarf und gegebenenfalls zur technischen Erschließung</t>
  </si>
  <si>
    <t xml:space="preserve">Ortsbesichtigung </t>
  </si>
  <si>
    <t>Zusammenfassen, Erläutern und Dokumentieren der Ergebnisse</t>
  </si>
  <si>
    <t>Leistungsphase 2: Vorplanung</t>
  </si>
  <si>
    <t>Mitwirken beim Abstimmen der Leistungen mit den Planungsbeteiligten</t>
  </si>
  <si>
    <t>Soweit der Eisenbahnbetrieb beeinträchtigt wird, sind auch die für die baubetriebliche An-meldung notwendigen Angaben und Unterlagen zu liefern</t>
  </si>
  <si>
    <t>Soweit der Eisenbahnbetrieb beeinträchtigt wird, sind auch die für die baubetriebliche Anmeldung notwendigen Angaben und Unterlagen zu liefern</t>
  </si>
  <si>
    <t>Leistungsphase 3: Entwurfsplanung</t>
  </si>
  <si>
    <r>
      <t xml:space="preserve">Summe der Grundleistungen über alle Leistungsphasen </t>
    </r>
    <r>
      <rPr>
        <b/>
        <sz val="8"/>
        <color theme="1"/>
        <rFont val="Arial"/>
        <family val="2"/>
      </rPr>
      <t xml:space="preserve">(max. 100 %) </t>
    </r>
  </si>
  <si>
    <t>Leistungsphase 4: Genehmigungsplanung</t>
  </si>
  <si>
    <t>Leistungsphase 5: Ausführungsplanung</t>
  </si>
  <si>
    <t>Leistungsphase 6: Vorbereitung der Vergabe</t>
  </si>
  <si>
    <t>Die Erstellung der Vergabeunterlagen hat unter Berücksichtigung der örtlichen und eisenbahnbetrieblichen Verhältnisse zu erfolgen. Soweit der Bauüberwacher bereits bestimmt ist, ist dieser einzubinden. Das Aufstellen der Leistungsbeschreibung hat unter Verwendung der standardisierten Texte aus den STLB Bau zu erfolgen.</t>
  </si>
  <si>
    <t>Zusammenstellen der Vergabeunterlagen</t>
  </si>
  <si>
    <t>Leistungsphase 7: Mitwirkung bei der Vergabe</t>
  </si>
  <si>
    <t>Einholen von Angeboten</t>
  </si>
  <si>
    <t>Erstellen der Vergabevorschläge, Mitwirken bei der Dokumentation der Vergabeverfahren</t>
  </si>
  <si>
    <t>Mitwirken bei der Auftragserteilung</t>
  </si>
  <si>
    <t>Leistungsphase 8: Bauoberleitung</t>
  </si>
  <si>
    <t>Leistungsphase 9: Objektbetreuung</t>
  </si>
  <si>
    <r>
      <t xml:space="preserve">Summe Leistungsphase 9 </t>
    </r>
    <r>
      <rPr>
        <b/>
        <sz val="8"/>
        <color theme="1"/>
        <rFont val="Arial"/>
        <family val="2"/>
      </rPr>
      <t>(max. 1,00 %)</t>
    </r>
  </si>
  <si>
    <t>Fachliche Bewertung der innerhalb der Verjährungsfristen für Gewährleistungsansprüche festgestellten Mängel</t>
  </si>
  <si>
    <t>längstens jedoch bis zum Ablauf von fünf Jahren seit Abnahme der Leistung, einschließlich notwendiger Begehungen</t>
  </si>
  <si>
    <t>Objektbegehung (inkl. Vorbegehung) zur Mängelfeststellung vor Ablauf der Verjährungsfristen für Mängelansprüche gegenüber den ausführenden Unternehmen</t>
  </si>
  <si>
    <t>Eine Vorbegehung hat so rechtzeitig (mind. 4 Monate vor Ablauf der Verjährungsfristen) zu erfolgen, dass festgestellte Mängel, die auf vertragswidrige Leistungen zurückzuführen sind, form- und fristgerecht gerügt werden können. Die offizielle Begehung ist einen Monat vor Fristablauf durchzuführen.</t>
  </si>
  <si>
    <t>Mitwirken bei der Freigabe von Sicherheitsleistungen</t>
  </si>
  <si>
    <t>Bei noch vorhandenen Mängeln ermitteln der Höhe anfallender Nachbesserungskosten</t>
  </si>
  <si>
    <t>k)</t>
  </si>
  <si>
    <t>l)</t>
  </si>
  <si>
    <t>n)</t>
  </si>
  <si>
    <t>m)</t>
  </si>
  <si>
    <t>o)</t>
  </si>
  <si>
    <t>Lph 5</t>
  </si>
  <si>
    <t>Lph 6</t>
  </si>
  <si>
    <t>Lph 7</t>
  </si>
  <si>
    <t>Lph 8</t>
  </si>
  <si>
    <t>Lph 9</t>
  </si>
  <si>
    <t>Grundlagenermittlung</t>
  </si>
  <si>
    <t>Vorplanung</t>
  </si>
  <si>
    <t>Entwurfsplanung</t>
  </si>
  <si>
    <t>Genehmigungsplanung</t>
  </si>
  <si>
    <t>Ausführungsplanung</t>
  </si>
  <si>
    <t>Vorbereitung der Vergabe</t>
  </si>
  <si>
    <t>Mitwirkung bei der Vergabe</t>
  </si>
  <si>
    <t>Bauoberleitung</t>
  </si>
  <si>
    <t>Objektbetreuung</t>
  </si>
  <si>
    <t>Teil D</t>
  </si>
  <si>
    <t>Besondere Leistung</t>
  </si>
  <si>
    <t xml:space="preserve">Summe Leistungsphase 1   </t>
  </si>
  <si>
    <t xml:space="preserve">Summe Leistungsphase 2   </t>
  </si>
  <si>
    <t xml:space="preserve">Summe Leistungsphase 3  </t>
  </si>
  <si>
    <t xml:space="preserve">Summe Leistungsphase 4  </t>
  </si>
  <si>
    <t xml:space="preserve">Summe Leistungsphase 5  </t>
  </si>
  <si>
    <t>5.01</t>
  </si>
  <si>
    <t>5.02</t>
  </si>
  <si>
    <t xml:space="preserve">Summe Leistungsphase 6  </t>
  </si>
  <si>
    <t>6.01</t>
  </si>
  <si>
    <t>6.02</t>
  </si>
  <si>
    <t>7.01</t>
  </si>
  <si>
    <t>7.02</t>
  </si>
  <si>
    <t xml:space="preserve">Summe Leistungsphase 7  </t>
  </si>
  <si>
    <t>8.01</t>
  </si>
  <si>
    <t>8.02</t>
  </si>
  <si>
    <t xml:space="preserve">Summe Leistungsphase 8  </t>
  </si>
  <si>
    <t>9.01</t>
  </si>
  <si>
    <t>9.02</t>
  </si>
  <si>
    <t xml:space="preserve">Summe Leistungsphase 9  </t>
  </si>
  <si>
    <t>Übertragene Leistungen
Leistungsphasen 1 - 4</t>
  </si>
  <si>
    <t>Optionale Leistungen
Leistungsphasen 5 - 7</t>
  </si>
  <si>
    <t>Leistungsphase 5: Ausführungsplanung (optionale Leistung)</t>
  </si>
  <si>
    <t>Leistungsphase 6: Vorbereitung der Vergabe (optionale Leistung)</t>
  </si>
  <si>
    <t>Leistungsphase 7: Mitwirkung bei der Vergabe (optionale Leistung)</t>
  </si>
  <si>
    <t>- Technische Anlagen in Außenanlagen</t>
  </si>
  <si>
    <t>Honorartafel zu § 48 - Verkehrsanlagen</t>
  </si>
  <si>
    <t>Honorarzone I
sehr geringe Anforderungen
[€]</t>
  </si>
  <si>
    <t>Honorarzone II
geringe Anforderungen
[€]</t>
  </si>
  <si>
    <t>Honorarzone IV
hohe Anforderungen
[€]</t>
  </si>
  <si>
    <t>nach § 48 HOAI</t>
  </si>
  <si>
    <t>Honorarzone III
durchschnittliche Anforderungen
[€]</t>
  </si>
  <si>
    <t>Honorarzone V
sehr hohe Anforderungen
[€]</t>
  </si>
  <si>
    <t>Verkehrsanlagen</t>
  </si>
  <si>
    <t>Beschaffen und Auswerten amtlicher Karten</t>
  </si>
  <si>
    <t>Analysieren der Grundlagen</t>
  </si>
  <si>
    <t>Abstimmen der Zielvorstellungen auf die öffentlich-rechtlichen Randbedingungen sowie Planungen Dritter</t>
  </si>
  <si>
    <t>Planungsabsichten und –ziele sind im Vorfeld mit den zuständigen Behörden und Maßnah-menträgern von denen eine Einwirkung auf die Planung anzunehmen ist wie Genehmigungs-behörde, Straßenbaulastträger, Denkmalschutzbehörde, Spartenträger, Bezirks/-Landesregierungen etc. zu erörtern und abzustimmen.
Weiterhin ist abzuklären, ob die landesplanerische Stellungnahme in Form eines Raumord-nungsverfahrens (ROV) notwendig wird.</t>
  </si>
  <si>
    <t>Untersuchen von Lösungsmöglichkeiten mit ihren Einflüssen auf bauliche und konstruktive Gestaltung, Zweckmäßigkeit, Wirtschaftlichkeit unter Beachtung der Umweltverträglichkeit, eisenbahnrechtlicher Belange sowie der Genehmigungsfähigkeit</t>
  </si>
  <si>
    <t>Erarbeiten eines Planungskonzepts einschließlich Untersuchung von bis zu 3 Varianten nach gleichen Anforderungen mit zeichnerischer Darstellung und Bewertung unter Einarbeitung der Beiträge anderer an der Planung fachlich Beteiligter.
Überschlägige verkehrstechnische Bemessung der Verkehrsanlage, Ermitteln der Schallimmissionen von der Verkehrsanlage an kritischen Stellen nach Tabellenwerten.
Untersuchen der möglichen Schallschutzmaßnahmen, ausgenommen detaillierte schalltechnische Untersuchungen</t>
  </si>
  <si>
    <t>Klären und Erläutern der wesentlichen fachspezifischen Zusammenhänge, Vorgänge und Bedingungen</t>
  </si>
  <si>
    <t>Vorabstimmen mit Behörden und anderen an der Planung fachlich Beteiligten über die Genehmigungsfähigkeit, gegebenenfalls Mitwirken bei Verhandlungen über die Bezuschussung und Kostenbeteiligung</t>
  </si>
  <si>
    <t>Mitwirken bei Erläutern des Planungskonzepts gegenüber Dritten an bis zu zwei Terminen</t>
  </si>
  <si>
    <t>Überarbeiten des Planungskonzepts nach Bedenken und Anregungen</t>
  </si>
  <si>
    <t>Bereitstellen von Unterlagen als Auszüge aus der Voruntersuchung (Vorplanung) zur Verwendung für ein Raumordnungsverfahren</t>
  </si>
  <si>
    <t>Kostenschätzung, Vergleich mit den finanziellen Rahmenbedingungen</t>
  </si>
  <si>
    <t>Erarbeiten des Entwurfs auf Grundlage der Vorplanung durch zeichnerische Darstellung im erforderlichen Umfang und Detaillierungsgrad unter Berücksichtigung aller fachspezifischen Anforderungen.
Bereitstellen der Arbeitsergebnisse als Grundlage für die anderen an der Planung fachlich Beteiligten, sowie Integration und Koordination der Fachplanungen.</t>
  </si>
  <si>
    <t>Erläuterungsbericht unter Verwendung der Beiträge anderer an der Planung fachlich Beteiligter</t>
  </si>
  <si>
    <t>Fachspezifische Berechnungen, ausgenommen Berechnungen aus anderen Leistungsbildern</t>
  </si>
  <si>
    <t>Hierzu gehören auch hydraulische Berechnungen, die Ermittlung von Abschlussmengen, Dimensionierung von Rückhaltebecken und Standsicherheitsnachweise von Erdbauwerken.</t>
  </si>
  <si>
    <t>Ermitteln und Begründen der zuwendungsfähigen Kosten, Mitwirken beim Aufstellen des Finanzierungsplans sowie Vorbereiten der Anträge auf Finanzierung.</t>
  </si>
  <si>
    <t>Vorabstimmen der Genehmigungsfähigkeit mit Behörden und anderen an der Planung fachlich Beteiligten.</t>
  </si>
  <si>
    <t>Mitwirken beim Erläutern des vorläufigen Entwurfs gegenüber Dritten an bis zu drei Terminen, Überarbeiten des vorläufigen Entwurfs auf Grund von Bedenken und Anregungen</t>
  </si>
  <si>
    <t>Kostenberechnung einschließlich zugehöriger Mengenermittlung, Vergleich der Kostenberechnung mit der Kostenschätzung</t>
  </si>
  <si>
    <t>-	Zuordnung der Kosten zu Kontierungszielen und Finanzierungskennzeichen in Ab-stimmung mit dem AG 
-	Darstellung der Kosten von Sicherungsmaßnahmen zur Abwendung der Gefahren aus dem Bahnbetrieb
Alle Teilkostenanschläge (TKA) sind in einem Gesamtkostenanschlag (GKA) zusammenzu-fassen. Im Rahmen der Vergabeplanung sind die einzelnen Elemente der Kostenberech-nung nach den Vorgaben des AG den festgelegten Vergabeeinheiten zuzuordnen.
Beim Vergleich der Kostenberechnung mit der Kostenschätzung und Kostenvorgabe sind signifikante Abweichungen darzustellen und die Gründe zu benennen.</t>
  </si>
  <si>
    <t>Überschlägige Festlegung der Abmessungen von Ingenieurbauwerken</t>
  </si>
  <si>
    <t>Festlegen der erforderlichen Schallschutzmaßnahmen an der Verkehrsanlage, gegebenenfalls unter Einarbeitung der Ergebnisse detaillierter schalltechnischer Untersuchungen und Feststellen der Notwendigkeit von Schallschutzmaßnahmen an betroffenen Gebäuden</t>
  </si>
  <si>
    <t>Rechnerische Festlegung des Objekts</t>
  </si>
  <si>
    <t>Bei Gleisanlagen insbesondere das Einrechnen von Gleisen und Weichen sowie zusätzlich die Berechnung von Grenzzeichen, geometrische Nutzlängen der einzelnen Gleisbereiche, maximale Geschwindigkeiten, Abstände zu Zwangspunkten und Gradienten. Die Ergebnis-se sind in einem Trassierungsentwurf in geeignetem Maßstab sowie digitalen Weichenskizzen darzustellen.</t>
  </si>
  <si>
    <t>Darlegen der Auswirkungen auf Zwangspunkte</t>
  </si>
  <si>
    <t>Nachweis der Lichtraumprofile</t>
  </si>
  <si>
    <t>Ermitteln der wesentlichen Bauphasen unter Berücksichtigung der Verkehrslenkung und der Aufrechterhaltung des Betriebes während der Bauzeit</t>
  </si>
  <si>
    <t/>
  </si>
  <si>
    <t>Hierzu gehört auch das Festlegen der zur Aufrechterhaltung des Eisenbahnbetriebs not-wendigen bautechnischen Bauzustände und Sperrpausenbedarfe. Ein schematischer, gra-fisch dargestellter Bauphasenplan (z.B. in AutoCAD) mit Benennung der Zeiträume/Termine und Beschreibung des Inhalts der Bauphasen ist zu erstellen. Die Bauphasenfolge ist mit den beteiligten Fachplanern und dem AG abzustimmen.</t>
  </si>
  <si>
    <t>Bauzeiten- und Kostenplan</t>
  </si>
  <si>
    <r>
      <t xml:space="preserve">Summe Leistungsphase 3 </t>
    </r>
    <r>
      <rPr>
        <b/>
        <sz val="8"/>
        <color theme="1"/>
        <rFont val="Arial"/>
        <family val="2"/>
      </rPr>
      <t xml:space="preserve">(max. 25,00 %) </t>
    </r>
  </si>
  <si>
    <t>Die erforderlichen Anträge und Unterlagen sind entsprechend dem maßgebenden Verfahren und unter Beachtung der hierfür geltenden Vorschriften und Richtlinien (z.B. Allgemeines Eisenbahngesetz, Planfeststellungsrichtlinien, Leitfaden Antragsunterlagen, Umweltleitfaden, Baugesetzbuch, jeweilige Landesbauordnung etc.) ggfs. nach vorheriger Abstimmung mit der/den zuständigen Stelle(n) vollständig und formgerecht zu erarbeiten. Die Beiträge der Fachplaner sind ebenso wie die Ergebnisse eines ggfs. vorauslaufenden Raumordnungsverfahrens sowie die Prüfliste auf UVP-Erfordernis zu integrieren.</t>
  </si>
  <si>
    <t>Erstellen des Grunderwerbsplanes und des Grunderwerbsverzeichnisses unter Verwendung der Beiträge anderer an der Planung fachlich Beteiligter</t>
  </si>
  <si>
    <r>
      <t>Summe Leistungsphase 4</t>
    </r>
    <r>
      <rPr>
        <b/>
        <sz val="8"/>
        <color theme="1"/>
        <rFont val="Arial"/>
        <family val="2"/>
      </rPr>
      <t xml:space="preserve"> (VHF max. 8,00 %) </t>
    </r>
  </si>
  <si>
    <t>Vervollständigen und Anpassen der Planungsunterlagen, Beschreibungen und Berechnungen unter Verwendung der Beiträge anderer an der Planung fachlich Beteiligter.</t>
  </si>
  <si>
    <t>Abstimmen mit Behörden</t>
  </si>
  <si>
    <t>Mitwirken in Genehmigungsverfahren einschließlich der Teilnahme an bis zu vier Erläuterungs- bzw. Erörterungsterminen</t>
  </si>
  <si>
    <t>Mitwirken beim Abfassen von Stellungnahmen zu Bedenken und Anregungen in bis zu zehn Kategorien</t>
  </si>
  <si>
    <t>Es sind die Entwürfe für die Stellungnahmen zu Einwendungen, Bedenken und Anregungen vorzubereiten, mit dem AG abzustimmen und sodann als Reinschriften vorzulegen.</t>
  </si>
  <si>
    <t>Erarbeiten der Ausführungsplanung auf Grundlage der Ergebnisse der Leistungsphasen 3 und 4 unter Berücksichtigung aller fachspezifischen Anforderungen und Verwendung der Beiträge anderer an der Planung fachlich Beteiligter bis zur ausführungsreifen Lösung</t>
  </si>
  <si>
    <t>Hierzu gehört auch die erneute Abstimmung bzw. Fortschreibung, Konkretisierung und Do-kumentation der Sicherungsmaßnahmen über die Sicherung von Arbeitskräften zur Abwen-dung der Gefahren aus dem Bahnbetrieb bei Arbeiten im Gleisbereich mit der für den Bahnbetrieb zuständigen Stelle.</t>
  </si>
  <si>
    <t>Zeichnerische Darstellung, Erläuterungen und zur Objektplanung gehörige Berechnungen mit allen für die Ausführung notwendigen Einzelangaben einschließlich Detailzeichnungen in den erforderlichen Maßstäben</t>
  </si>
  <si>
    <t xml:space="preserve">Die Ausführungsplanung muss alle für die Ausführung notwendigen Einzelangaben und Details auch bezüglich Erdungs- und Potentialausgleich sowie Berührungsschutz enthalten, so dass danach vertrags- und regelkonform gebaut werden kann.
Einarbeiten relevanter Auflagen aus der Baugenehmigung.
Soweit im Zuge der Erstellung der Ausführungsunterlagen Auswirkungen auf die Trassen-nutzung erkennbar werden, sind diesem dem AG mitzuteilen, ebenso ist die Anmeldung zur unterjährigen Baubetriebsplanung zu konkretisieren.  </t>
  </si>
  <si>
    <r>
      <t xml:space="preserve">Summe Leistungsphase 5 </t>
    </r>
    <r>
      <rPr>
        <b/>
        <sz val="8"/>
        <color theme="1"/>
        <rFont val="Arial"/>
        <family val="2"/>
      </rPr>
      <t>(max. 15,00 %)</t>
    </r>
  </si>
  <si>
    <t>Vervollständigen der Ausführungsplanung während der Objektausführung</t>
  </si>
  <si>
    <t>Ermitteln von Mengen nach Einzelpositionen unter Verwendung der Beiträge anderer an der Planung fachlich Beteiligter</t>
  </si>
  <si>
    <t xml:space="preserve">Aufstellen der Vergabeunterlagen, insbesondere Anfertigen der Leistungsbeschreibungen mit Leistungsverzeichnissen sowie der Besonderen Vertragsbedingungen
 </t>
  </si>
  <si>
    <t>Die Beiträge der an der Planung fachlich Beteiligten (z.B. Planungen über Oberleitungsanla-gen, Anlagen der Leit- und Sicherungstechnik, Telekommunikationsanlagen, Elektrotechni-sche Anlagen, Straßenanlagen, Erdungsanlagen) für die Vergabeunterlagen sind abzustim-men sowie systemkonform und widerspruchsfrei in die Vergabeunterlagen des Objektpla-ners zu integrieren.</t>
  </si>
  <si>
    <t>Ermitteln der Kosten auf Grundlage der vom Planer (Entwurfsverfasser) bepreisten Leistungsverzeichnisse</t>
  </si>
  <si>
    <t>Kostenkontrolle durch Vergleich der vom Planer (Entwurfsverfasser) bepreisten Leistungsverzeichnisse mit der Kostenberechnung</t>
  </si>
  <si>
    <t>Prüfen und Werten der Angebote, Aufstellen der Preisspiegel</t>
  </si>
  <si>
    <t>Fachtechnische Beurteilung/Wertung der Angebote insbesondere auch der Nebenangebote und Änderungsvorschläge in Hinblick auf die technische Durchführbarkeit, Gleichwertigkeit zum Ausschreibungsentwurf, mittelbare Kosten, Dauer und Behinderung des Eisenbahn-/ Baubetriebs, Bauzustände, Ausführungsfristen und Unterhaltungskosten.</t>
  </si>
  <si>
    <t>Abstimmen und Zusammenstellen der Leistungen der fachlich Beteiligten, die an der Vergabe mitwirken</t>
  </si>
  <si>
    <t xml:space="preserve">Teilnehmen an und Auswerten von Bietergesprächen </t>
  </si>
  <si>
    <t>Zusammenstellen der Vertragsunterlagen</t>
  </si>
  <si>
    <r>
      <t xml:space="preserve">Summe Leistungsphase 6 </t>
    </r>
    <r>
      <rPr>
        <b/>
        <sz val="8"/>
        <color theme="1"/>
        <rFont val="Arial"/>
        <family val="2"/>
      </rPr>
      <t>(max. 10,0 %)</t>
    </r>
  </si>
  <si>
    <r>
      <t xml:space="preserve">Summe Leistungsphase 2 </t>
    </r>
    <r>
      <rPr>
        <b/>
        <sz val="8"/>
        <color theme="1"/>
        <rFont val="Arial"/>
        <family val="2"/>
      </rPr>
      <t>(max. 20,00 %)</t>
    </r>
  </si>
  <si>
    <r>
      <t xml:space="preserve">Summe Leistungsphase 7 </t>
    </r>
    <r>
      <rPr>
        <b/>
        <sz val="8"/>
        <color theme="1"/>
        <rFont val="Arial"/>
        <family val="2"/>
      </rPr>
      <t>(max. 4,00 %)</t>
    </r>
  </si>
  <si>
    <r>
      <t xml:space="preserve">Summe Leistungsphase 8 </t>
    </r>
    <r>
      <rPr>
        <b/>
        <sz val="8"/>
        <color theme="1"/>
        <rFont val="Arial"/>
        <family val="2"/>
      </rPr>
      <t>(max. 15,00 %)</t>
    </r>
  </si>
  <si>
    <t>Aufsicht über die örtliche Bauüberwachung, Koordinierung der an der Objektüberwachung fachlich Beteiligten, einmaliges Prüfen von Plänen auf Übereinstimmung mit dem auszufüh-renden Objekt und Mitwirken bei deren Freigabe</t>
  </si>
  <si>
    <t xml:space="preserve">Hierzu gehört auch eine permanente Ablauf- und Terminkontrolle der am Baugeschehen be-teiligten gewerblichen Unternehmen, die Organisation, das Führen und die Dokumentation von Baustellenbesprechungen sowie die Verteilung der Niederschriften. </t>
  </si>
  <si>
    <t>Aufstellen, Fortschreiben und Überwachen eines Terminplans (Balkendiagramm)</t>
  </si>
  <si>
    <t>Veranlassen und Mitwirken daran, die ausführenden Unternehmen in Verzug zu setzen</t>
  </si>
  <si>
    <t>Kostenfeststellung, Vergleich der Kostenfeststellung mit der Auftragssumme</t>
  </si>
  <si>
    <t>Abnahme von Bauleistungen, Leistungen und Lieferungen unter Mitwirkung der örtlichen Bauüberwachung und anderer an der Planung und Objektüberwachung fachlich Beteiligter, Feststellen von Mängeln, Fertigung einer Niederschrift über das Ergebnis der Abnahme</t>
  </si>
  <si>
    <t>Antrag auf behördliche und bauaufsichtliche Abnahmen und Teilnahme daran 
Hierzu gehört auch Fertigen entsprechender Niederschriften.</t>
  </si>
  <si>
    <t>Überwachen der Prüfungen der Funktionsfähigkeit der Anlagenteile und der Gesamtanlage</t>
  </si>
  <si>
    <t>Übergabe des Objekts</t>
  </si>
  <si>
    <t>Auflisten der Verjährungsfristen der Mängelansprüche</t>
  </si>
  <si>
    <t>Zusammenstellen und Übergeben der Dokumentation des Bauablaufs, der Bestandsunterla-gen und der Wartungsvorschriften</t>
  </si>
  <si>
    <t>7</t>
  </si>
  <si>
    <t>7.1</t>
  </si>
  <si>
    <t>Zuschlag für Umbauten im Bestand:</t>
  </si>
  <si>
    <t>Zuschlag für Umbauten im Bestand</t>
  </si>
  <si>
    <t>7.2</t>
  </si>
  <si>
    <t>Honorar für Grundleistungen inkl. Zuschlag in Höhe von</t>
  </si>
  <si>
    <t>Zuschlag für Um-bauten im Bestand</t>
  </si>
  <si>
    <t>Z8  -frei-</t>
  </si>
  <si>
    <t>Nicht anrechenbare Kosten (§ 46 (3) HOAI)</t>
  </si>
  <si>
    <t xml:space="preserve">Ermitteln der Schallimmissionen von der Verkehrsanlage nach Tabellenwerten </t>
  </si>
  <si>
    <t>Erarbeiten und Zusammenstellen der Unterlagen für die erforderlichen öffentlich-rechtlichen Verfahren oder Genehmigungsverfahren einschließlich der Anträge auf Ausnahmen und Befreiungen, Aufstellen des Bauwerksverzeichnisses unter Verwendung der Beiträge anderer an der Planung fachlich Beteiligter</t>
  </si>
  <si>
    <t>Bereitstellen der Arbeitsergebnisse als Grundlage für die anderen an der Planung fachlich Beteiligten (z.B. Planungen über Oberleitungsarbeiten, Anlagen der Leit- und Sicherungstechnik, Telekommunikationsanlagen, Elektrotechnische Anlagen, Straßenanlagen, Erdungsanlagen)  und Integrieren ihrer Beiträge bis zur ausführungsreifen Lösung</t>
  </si>
  <si>
    <t>Abstimmen und Koordinieren der Schnittstellen zu den Leistungsbeschreibungen der anderen an der Planung fachlich Beteiligten</t>
  </si>
  <si>
    <t>Festlegen der wesentlichen Ausführungsphasen unter Berücksichtigung der Flächenverfügbarkeit, betrieblicher und umweltrechtlicher Vorgaben (z.B. bezüglich Baulärm, Erschütterungen, Nacht- und Wochenendarbeiten)</t>
  </si>
  <si>
    <t>Die Ausarbeitung hat in zeichnerischer und rechnerischer Form unter Berücksichtigung aller fachspezifischen Anforderungen (z.B. eisenbahnbetrieblicher Umstände/Bedingungen, Fahrleitungsanlagen, Leit- und Sicherungstechnik, Telekommunikationsanlagen, Schallschutz, Gestaltung) zu erfolgen. 
Die Objekte sind einschließlich der Entwässerungsanlagen mittels Übersichtsplänen, Lageplänen, Höhenplänen, Querprofilen/Querschnitten, Detailzeichnungen etc. vollständig und umfassend maßstäblich darzustellen.
Hierzu gehört auch:
  -  die erneute Abstimmung bzw. Fortschreibung und Konkretisierung der 
     erforderlichen Sicherungsmaßnahme zur Abwendung der Gefahren aus dem 
     Bahnbetrieb mit der für den Bahnbetrieb zuständigen Stelle
 -  das Festlegen der notwendigen Umlegungsmaßnahmen für vorhandene Ver- und 
     Entsorgungsleitungen in Abstimmung mit den Leitungsträgern
 -  das Festlegen der zur Realisierung erforderlichen bautechnischen Bauzustände
Die Entwurfsunterlagen sind so auszuarbeiten, dass sie auch als Ausschreibungsunterlagen verwendet werden können.
Die Fachplanungen wie z.B. Ausrüstungs- und Ausstattungsplanung sind zu koordinieren und in die eigene Leistung zu integrieren.</t>
  </si>
  <si>
    <t>Zuordnung der Kosten zu Kontierungszielen und Finanzierungskennzeichen in Abstimmung mit dem AG, Darstellung der Kosten von Sicherungsmaßnahmen zur Abwendung der Gefahren aus dem Bahnbetrieb, Ermittlung und monetäre Bewertung der Projektrisiken</t>
  </si>
  <si>
    <t>Die Bemessung der Verkehrsanlage hat inkl. aller erforderlichen Entwässerungsanlagen zu erfolgen.</t>
  </si>
  <si>
    <t>Honorartafel nach § 48 HOAI</t>
  </si>
  <si>
    <t>Anrechenbare Kosten für Baukonstruktionen (§ 46 (5) HOAI)</t>
  </si>
  <si>
    <r>
      <t xml:space="preserve">durch Bepunktung </t>
    </r>
    <r>
      <rPr>
        <sz val="8"/>
        <color theme="1"/>
        <rFont val="Arial"/>
        <family val="2"/>
      </rPr>
      <t>gem. § 48 (2) HOAI</t>
    </r>
    <r>
      <rPr>
        <sz val="10"/>
        <color theme="1"/>
        <rFont val="Arial"/>
        <family val="2"/>
      </rPr>
      <t xml:space="preserve"> </t>
    </r>
  </si>
  <si>
    <r>
      <t xml:space="preserve">Honorarzone </t>
    </r>
    <r>
      <rPr>
        <sz val="8"/>
        <color theme="1"/>
        <rFont val="Arial"/>
        <family val="2"/>
      </rPr>
      <t xml:space="preserve">gem. § 48 (2) i.V.m. Anlage 13.2 HOAI </t>
    </r>
  </si>
  <si>
    <r>
      <t xml:space="preserve">Summe Leistungsphase 1 </t>
    </r>
    <r>
      <rPr>
        <b/>
        <sz val="8"/>
        <color theme="1"/>
        <rFont val="Arial"/>
        <family val="2"/>
      </rPr>
      <t xml:space="preserve">(max. 1,70 %) </t>
    </r>
  </si>
  <si>
    <t>Formulieren der Entscheidungshilfen für die Auswahl anderer an der Planung fachlich Beteiligter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</si>
</sst>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 &quot;€&quot;"/>
    <numFmt numFmtId="165" formatCode="0.0000000%"/>
    <numFmt numFmtId="166" formatCode="#,##0;;;@"/>
    <numFmt numFmtId="167" formatCode="#,##0.00;;;@"/>
    <numFmt numFmtId="168" formatCode="0.0%"/>
    <numFmt numFmtId="169" formatCode="_-* #,##0.00\ [$€-407]_-;\-* #,##0.00\ [$€-407]_-;_-* &quot;-&quot;??\ [$€-407]_-;_-@_-"/>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xf numFmtId="43" fontId="19" fillId="0" borderId="0" applyFont="0" applyFill="0" applyBorder="0" applyAlignment="0" applyProtection="0"/>
  </cellStyleXfs>
  <cellXfs count="1009">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0" fillId="0" borderId="0" xfId="0" applyAlignment="1" applyProtection="1">
      <alignment vertical="top" wrapText="1"/>
      <protection locked="0"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39" xfId="0" quotePrefix="1" applyNumberFormat="1" applyBorder="1" applyAlignment="1" applyProtection="1">
      <alignment vertical="top"/>
      <protection hidden="1"/>
    </xf>
    <xf numFmtId="16" fontId="0" fillId="0" borderId="40" xfId="0" quotePrefix="1" applyNumberFormat="1" applyBorder="1" applyAlignment="1" applyProtection="1">
      <alignment vertical="top"/>
      <protection hidden="1"/>
    </xf>
    <xf numFmtId="0" fontId="0" fillId="0" borderId="41" xfId="0" applyBorder="1" applyAlignment="1" applyProtection="1">
      <alignment horizontal="center" vertical="top"/>
      <protection hidden="1"/>
    </xf>
    <xf numFmtId="0" fontId="0" fillId="0" borderId="43"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17"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lignment vertical="top"/>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16" fontId="7" fillId="0" borderId="21" xfId="0" quotePrefix="1" applyNumberFormat="1" applyFont="1" applyBorder="1" applyAlignment="1" applyProtection="1">
      <alignment horizontal="left" vertical="center"/>
      <protection hidden="1"/>
    </xf>
    <xf numFmtId="0" fontId="7"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5" fillId="0" borderId="39" xfId="0" applyFont="1" applyBorder="1" applyAlignment="1" applyProtection="1">
      <alignment vertical="top"/>
      <protection hidden="1"/>
    </xf>
    <xf numFmtId="0" fontId="5" fillId="0" borderId="38" xfId="0" applyFont="1" applyBorder="1" applyAlignment="1" applyProtection="1">
      <alignment vertical="top"/>
      <protection hidden="1"/>
    </xf>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7" fillId="0" borderId="22"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3"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43" xfId="0" applyFont="1" applyBorder="1" applyAlignment="1">
      <alignment horizontal="left" vertical="center"/>
    </xf>
    <xf numFmtId="0" fontId="7" fillId="0" borderId="6"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7" fillId="0" borderId="23" xfId="0" applyFont="1" applyBorder="1" applyAlignment="1">
      <alignment horizontal="left" vertical="center"/>
    </xf>
    <xf numFmtId="0" fontId="6" fillId="0" borderId="6" xfId="0" applyFont="1"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19"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2"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6" fillId="0" borderId="20" xfId="0" applyFont="1" applyBorder="1" applyAlignment="1" applyProtection="1">
      <alignment vertical="center" wrapText="1"/>
      <protection hidden="1"/>
    </xf>
    <xf numFmtId="0" fontId="0" fillId="0" borderId="22"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8" xfId="2" applyFont="1" applyBorder="1" applyAlignment="1" applyProtection="1">
      <alignment vertical="top" wrapText="1"/>
      <protection hidden="1"/>
    </xf>
    <xf numFmtId="4" fontId="0" fillId="0" borderId="52" xfId="2" applyNumberFormat="1" applyFont="1" applyBorder="1" applyAlignment="1" applyProtection="1">
      <alignment horizontal="center" vertical="top"/>
      <protection hidden="1"/>
    </xf>
    <xf numFmtId="4" fontId="0" fillId="3" borderId="46" xfId="2" applyNumberFormat="1" applyFont="1" applyFill="1" applyBorder="1" applyAlignment="1" applyProtection="1">
      <alignment horizontal="center" vertical="top"/>
      <protection hidden="1"/>
    </xf>
    <xf numFmtId="0" fontId="19" fillId="0" borderId="45" xfId="2" applyFont="1" applyBorder="1" applyAlignment="1" applyProtection="1">
      <alignment horizontal="center" vertical="top"/>
      <protection hidden="1"/>
    </xf>
    <xf numFmtId="0" fontId="19" fillId="0" borderId="45"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10" fillId="0" borderId="0" xfId="2" applyFont="1" applyAlignment="1" applyProtection="1">
      <alignment horizontal="right" vertical="center"/>
      <protection hidden="1"/>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7"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2" xfId="0" applyFont="1" applyBorder="1" applyAlignment="1" applyProtection="1">
      <alignment vertical="center" wrapText="1"/>
      <protection hidden="1"/>
    </xf>
    <xf numFmtId="0" fontId="0" fillId="0" borderId="40" xfId="0" applyBorder="1" applyAlignment="1" applyProtection="1">
      <alignment horizontal="left" vertical="top"/>
      <protection hidden="1"/>
    </xf>
    <xf numFmtId="0" fontId="0" fillId="0" borderId="48"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54"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8"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8"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19" xfId="0" applyFont="1" applyFill="1" applyBorder="1" applyAlignment="1" applyProtection="1">
      <alignment horizontal="left" vertical="center"/>
      <protection hidden="1"/>
    </xf>
    <xf numFmtId="0" fontId="7" fillId="3" borderId="20" xfId="0" applyFont="1" applyFill="1" applyBorder="1" applyAlignment="1" applyProtection="1">
      <alignment horizontal="center" vertical="center" wrapText="1"/>
      <protection hidden="1"/>
    </xf>
    <xf numFmtId="0" fontId="0" fillId="3" borderId="60"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5" xfId="0" applyNumberFormat="1" applyFont="1" applyFill="1" applyBorder="1" applyAlignment="1" applyProtection="1">
      <alignment horizontal="center" vertical="top"/>
      <protection hidden="1"/>
    </xf>
    <xf numFmtId="16" fontId="41" fillId="0" borderId="40" xfId="0" quotePrefix="1" applyNumberFormat="1" applyFont="1" applyBorder="1" applyAlignment="1" applyProtection="1">
      <alignment vertical="center"/>
      <protection hidden="1"/>
    </xf>
    <xf numFmtId="166" fontId="7" fillId="0" borderId="40" xfId="0" applyNumberFormat="1"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1" fontId="9" fillId="0" borderId="59" xfId="0" applyNumberFormat="1" applyFont="1" applyBorder="1" applyAlignment="1" applyProtection="1">
      <alignment horizontal="center" vertical="center" wrapText="1"/>
      <protection hidden="1"/>
    </xf>
    <xf numFmtId="0" fontId="0" fillId="0" borderId="59"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6"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0"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7" fillId="0" borderId="0" xfId="1" applyFont="1" applyProtection="1">
      <protection hidden="1"/>
    </xf>
    <xf numFmtId="0" fontId="47"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39"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8"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5" xfId="0" applyNumberFormat="1" applyFont="1" applyFill="1" applyBorder="1" applyAlignment="1" applyProtection="1">
      <alignment horizontal="center" vertical="top"/>
      <protection hidden="1"/>
    </xf>
    <xf numFmtId="0" fontId="9" fillId="9" borderId="35"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58" xfId="2" applyFont="1" applyFill="1" applyBorder="1" applyAlignment="1" applyProtection="1">
      <alignment horizontal="right" vertical="center"/>
      <protection hidden="1"/>
    </xf>
    <xf numFmtId="0" fontId="0" fillId="0" borderId="63"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39" xfId="0" applyFont="1" applyBorder="1" applyAlignment="1" applyProtection="1">
      <alignment vertical="top"/>
      <protection hidden="1"/>
    </xf>
    <xf numFmtId="0" fontId="7" fillId="0" borderId="40" xfId="0" applyFont="1" applyBorder="1" applyAlignment="1" applyProtection="1">
      <alignment horizontal="left" vertical="top"/>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horizontal="right" vertical="center"/>
      <protection hidden="1"/>
    </xf>
    <xf numFmtId="0" fontId="7" fillId="0" borderId="48" xfId="0" applyFont="1" applyBorder="1" applyAlignment="1" applyProtection="1">
      <alignment vertical="top"/>
      <protection hidden="1"/>
    </xf>
    <xf numFmtId="0" fontId="7" fillId="0" borderId="53" xfId="0" applyFont="1" applyBorder="1" applyAlignment="1" applyProtection="1">
      <alignment horizontal="left" vertical="top"/>
      <protection hidden="1"/>
    </xf>
    <xf numFmtId="0" fontId="0" fillId="0" borderId="48"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8"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19"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3"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2" xfId="0" applyFont="1" applyBorder="1" applyAlignment="1" applyProtection="1">
      <alignment vertical="top"/>
      <protection hidden="1"/>
    </xf>
    <xf numFmtId="0" fontId="7" fillId="0" borderId="22" xfId="0" applyFont="1" applyBorder="1" applyAlignment="1" applyProtection="1">
      <alignment vertical="top" wrapText="1"/>
      <protection hidden="1"/>
    </xf>
    <xf numFmtId="0" fontId="5" fillId="0" borderId="22" xfId="0" applyFont="1" applyBorder="1" applyAlignment="1" applyProtection="1">
      <alignment vertical="top" wrapText="1"/>
      <protection hidden="1"/>
    </xf>
    <xf numFmtId="0" fontId="5" fillId="0" borderId="22" xfId="0" applyFont="1" applyBorder="1" applyAlignment="1" applyProtection="1">
      <alignment horizontal="right" vertical="center" wrapText="1"/>
      <protection hidden="1"/>
    </xf>
    <xf numFmtId="16" fontId="5" fillId="0" borderId="40" xfId="0" quotePrefix="1" applyNumberFormat="1" applyFont="1" applyBorder="1" applyAlignment="1" applyProtection="1">
      <alignment vertical="top"/>
      <protection hidden="1"/>
    </xf>
    <xf numFmtId="16" fontId="5" fillId="0" borderId="41"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0" xfId="0" applyNumberFormat="1" applyFont="1" applyBorder="1" applyAlignment="1" applyProtection="1">
      <alignment vertical="top"/>
      <protection hidden="1"/>
    </xf>
    <xf numFmtId="0" fontId="0" fillId="0" borderId="48"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0" fontId="9" fillId="0" borderId="11" xfId="0" applyFont="1" applyBorder="1" applyAlignment="1" applyProtection="1">
      <alignment horizontal="center" vertical="top" wrapText="1"/>
      <protection hidden="1"/>
    </xf>
    <xf numFmtId="0" fontId="9" fillId="0" borderId="35" xfId="2" applyFont="1" applyBorder="1" applyAlignment="1" applyProtection="1">
      <alignment horizontal="right" vertical="center"/>
      <protection hidden="1"/>
    </xf>
    <xf numFmtId="0" fontId="10" fillId="0" borderId="35" xfId="2" applyFont="1" applyBorder="1" applyAlignment="1" applyProtection="1">
      <alignment vertical="center"/>
      <protection hidden="1"/>
    </xf>
    <xf numFmtId="0" fontId="5" fillId="0" borderId="12" xfId="0" applyFont="1" applyBorder="1" applyAlignment="1" applyProtection="1">
      <alignment vertical="top"/>
      <protection hidden="1"/>
    </xf>
    <xf numFmtId="0" fontId="0" fillId="0" borderId="61"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2"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2"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protection hidden="1"/>
    </xf>
    <xf numFmtId="2" fontId="0" fillId="3" borderId="49"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wrapText="1"/>
      <protection hidden="1"/>
    </xf>
    <xf numFmtId="2" fontId="0" fillId="0" borderId="64" xfId="2" applyNumberFormat="1" applyFont="1" applyBorder="1" applyAlignment="1" applyProtection="1">
      <alignment horizontal="center" vertical="top" wrapText="1"/>
      <protection hidden="1"/>
    </xf>
    <xf numFmtId="0" fontId="42" fillId="0" borderId="33" xfId="2" applyFont="1" applyBorder="1" applyAlignment="1" applyProtection="1">
      <alignment vertical="top" wrapText="1"/>
      <protection hidden="1"/>
    </xf>
    <xf numFmtId="0" fontId="42" fillId="0" borderId="33" xfId="2" applyFont="1" applyBorder="1" applyAlignment="1" applyProtection="1">
      <alignment vertical="top"/>
      <protection hidden="1"/>
    </xf>
    <xf numFmtId="0" fontId="42" fillId="0" borderId="55" xfId="2" applyFont="1" applyBorder="1" applyAlignment="1" applyProtection="1">
      <alignment vertical="top"/>
      <protection hidden="1"/>
    </xf>
    <xf numFmtId="0" fontId="43" fillId="0" borderId="33" xfId="2" quotePrefix="1" applyFont="1" applyBorder="1" applyAlignment="1" applyProtection="1">
      <alignment vertical="top" wrapText="1"/>
      <protection hidden="1"/>
    </xf>
    <xf numFmtId="0" fontId="43"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wrapText="1"/>
      <protection hidden="1"/>
    </xf>
    <xf numFmtId="2" fontId="0" fillId="3" borderId="35" xfId="2" applyNumberFormat="1" applyFont="1" applyFill="1" applyBorder="1" applyAlignment="1" applyProtection="1">
      <alignment horizontal="center" vertical="top"/>
      <protection hidden="1"/>
    </xf>
    <xf numFmtId="0" fontId="22"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0"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8" xfId="0" applyFont="1" applyBorder="1" applyAlignment="1" applyProtection="1">
      <alignment horizontal="left" vertical="top"/>
      <protection hidden="1"/>
    </xf>
    <xf numFmtId="0" fontId="9" fillId="0" borderId="43" xfId="0" applyFont="1" applyBorder="1" applyAlignment="1" applyProtection="1">
      <alignment vertical="top"/>
      <protection hidden="1"/>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7" fillId="0" borderId="8" xfId="2" applyFont="1" applyBorder="1" applyAlignment="1" applyProtection="1">
      <alignment horizontal="left" vertical="top" wrapText="1"/>
      <protection hidden="1"/>
    </xf>
    <xf numFmtId="0" fontId="0" fillId="0" borderId="40" xfId="0" applyBorder="1" applyAlignment="1" applyProtection="1">
      <alignment vertical="center"/>
      <protection hidden="1"/>
    </xf>
    <xf numFmtId="0" fontId="39"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8"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5" xfId="0" applyNumberFormat="1" applyFont="1" applyFill="1" applyBorder="1" applyAlignment="1" applyProtection="1">
      <alignment horizontal="center" vertical="top"/>
      <protection hidden="1"/>
    </xf>
    <xf numFmtId="0" fontId="5" fillId="10" borderId="35"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167"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8" xfId="0" quotePrefix="1" applyNumberFormat="1" applyBorder="1" applyAlignment="1" applyProtection="1">
      <alignment horizontal="left" vertical="top" wrapText="1"/>
      <protection hidden="1"/>
    </xf>
    <xf numFmtId="0" fontId="5" fillId="0" borderId="43"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7" xfId="0" applyFont="1" applyBorder="1" applyAlignment="1" applyProtection="1">
      <alignment vertical="top"/>
      <protection locked="0" hidden="1"/>
    </xf>
    <xf numFmtId="0" fontId="0" fillId="0" borderId="45" xfId="0" applyBorder="1" applyAlignment="1" applyProtection="1">
      <alignment vertical="top"/>
      <protection locked="0" hidden="1"/>
    </xf>
    <xf numFmtId="4" fontId="0" fillId="0" borderId="45" xfId="0" applyNumberFormat="1" applyBorder="1" applyAlignment="1" applyProtection="1">
      <alignment vertical="top"/>
      <protection hidden="1"/>
    </xf>
    <xf numFmtId="0" fontId="0" fillId="8" borderId="58"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1" xfId="0" applyBorder="1" applyAlignment="1" applyProtection="1">
      <alignment horizontal="left" vertical="top"/>
      <protection hidden="1"/>
    </xf>
    <xf numFmtId="16" fontId="0" fillId="0" borderId="48" xfId="0" quotePrefix="1" applyNumberFormat="1" applyBorder="1" applyAlignment="1" applyProtection="1">
      <alignment horizontal="left" vertical="top"/>
      <protection hidden="1"/>
    </xf>
    <xf numFmtId="16" fontId="0" fillId="0" borderId="46"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5" fillId="0" borderId="22"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20" fillId="0" borderId="41" xfId="0" applyFont="1" applyBorder="1" applyAlignment="1" applyProtection="1">
      <alignment horizontal="right" vertical="top"/>
      <protection hidden="1"/>
    </xf>
    <xf numFmtId="0" fontId="0" fillId="0" borderId="39" xfId="0" applyBorder="1" applyAlignment="1" applyProtection="1">
      <alignment vertical="top"/>
      <protection hidden="1"/>
    </xf>
    <xf numFmtId="0" fontId="0" fillId="0" borderId="39" xfId="0" applyBorder="1" applyAlignment="1" applyProtection="1">
      <alignment horizontal="left" vertical="top"/>
      <protection hidden="1"/>
    </xf>
    <xf numFmtId="0" fontId="0" fillId="0" borderId="53" xfId="0" quotePrefix="1" applyBorder="1" applyAlignment="1">
      <alignment vertical="top"/>
    </xf>
    <xf numFmtId="0" fontId="0" fillId="4" borderId="19" xfId="0" quotePrefix="1" applyFill="1" applyBorder="1" applyAlignment="1" applyProtection="1">
      <alignment vertical="top"/>
      <protection locked="0"/>
    </xf>
    <xf numFmtId="16" fontId="38" fillId="8" borderId="33"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0" xfId="0" applyBorder="1" applyAlignment="1" applyProtection="1">
      <alignment vertical="top"/>
      <protection hidden="1"/>
    </xf>
    <xf numFmtId="0" fontId="0" fillId="0" borderId="41" xfId="0" applyBorder="1" applyAlignment="1" applyProtection="1">
      <alignment vertical="center"/>
      <protection hidden="1"/>
    </xf>
    <xf numFmtId="0" fontId="0" fillId="0" borderId="43" xfId="0" applyBorder="1" applyAlignment="1" applyProtection="1">
      <alignment vertical="top"/>
      <protection hidden="1"/>
    </xf>
    <xf numFmtId="0" fontId="7" fillId="0" borderId="40"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2" xfId="0" quotePrefix="1" applyNumberFormat="1" applyFont="1" applyBorder="1" applyAlignment="1" applyProtection="1">
      <alignment vertical="top"/>
      <protection hidden="1"/>
    </xf>
    <xf numFmtId="16" fontId="0" fillId="0" borderId="48"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3" xfId="0" applyBorder="1" applyAlignment="1" applyProtection="1">
      <alignmen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8" borderId="0" xfId="2" applyFont="1" applyFill="1" applyAlignment="1" applyProtection="1">
      <alignment vertical="top"/>
      <protection hidden="1"/>
    </xf>
    <xf numFmtId="10" fontId="0" fillId="0" borderId="1" xfId="0" quotePrefix="1" applyNumberFormat="1" applyBorder="1" applyAlignment="1" applyProtection="1">
      <alignment horizontal="center" vertical="top"/>
      <protection hidden="1"/>
    </xf>
    <xf numFmtId="16" fontId="22" fillId="8" borderId="58"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3" xfId="0" quotePrefix="1" applyNumberFormat="1" applyBorder="1" applyAlignment="1" applyProtection="1">
      <alignment vertical="top"/>
      <protection hidden="1"/>
    </xf>
    <xf numFmtId="16" fontId="9" fillId="0" borderId="48" xfId="0" quotePrefix="1" applyNumberFormat="1" applyFont="1" applyBorder="1" applyAlignment="1" applyProtection="1">
      <alignment vertical="top"/>
      <protection hidden="1"/>
    </xf>
    <xf numFmtId="16" fontId="23" fillId="0" borderId="48" xfId="0" quotePrefix="1" applyNumberFormat="1" applyFont="1" applyBorder="1" applyAlignment="1" applyProtection="1">
      <alignment vertical="top"/>
      <protection hidden="1"/>
    </xf>
    <xf numFmtId="16" fontId="9" fillId="0" borderId="43" xfId="0" quotePrefix="1" applyNumberFormat="1" applyFont="1" applyBorder="1" applyAlignment="1" applyProtection="1">
      <alignment vertical="top"/>
      <protection hidden="1"/>
    </xf>
    <xf numFmtId="0" fontId="7" fillId="0" borderId="20" xfId="0" applyFont="1" applyBorder="1" applyAlignment="1" applyProtection="1">
      <alignment vertical="top" wrapText="1"/>
      <protection hidden="1"/>
    </xf>
    <xf numFmtId="4" fontId="7" fillId="0" borderId="43" xfId="0" applyNumberFormat="1" applyFont="1" applyBorder="1" applyAlignment="1" applyProtection="1">
      <alignment horizontal="center" vertical="center"/>
      <protection hidden="1"/>
    </xf>
    <xf numFmtId="0" fontId="7" fillId="0" borderId="21" xfId="0" applyFont="1" applyBorder="1" applyAlignment="1" applyProtection="1">
      <alignment vertical="top"/>
      <protection hidden="1"/>
    </xf>
    <xf numFmtId="0" fontId="0" fillId="0" borderId="33"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2" xfId="0" quotePrefix="1" applyNumberFormat="1" applyFont="1" applyBorder="1" applyAlignment="1" applyProtection="1">
      <alignment horizontal="left" vertical="top"/>
      <protection hidden="1"/>
    </xf>
    <xf numFmtId="49" fontId="5" fillId="0" borderId="38"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5" fillId="0" borderId="42"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0"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4"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2"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4"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4"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1"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2"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54" fillId="0" borderId="0" xfId="0" applyFont="1" applyAlignment="1" applyProtection="1">
      <alignment horizontal="right" vertical="top"/>
      <protection hidden="1"/>
    </xf>
    <xf numFmtId="0" fontId="54"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vertical="top"/>
      <protection hidden="1"/>
    </xf>
    <xf numFmtId="0" fontId="56" fillId="0" borderId="0" xfId="0" applyFont="1" applyAlignment="1" applyProtection="1">
      <alignment horizontal="right" vertical="top"/>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57" fillId="0" borderId="0" xfId="0" applyFont="1"/>
    <xf numFmtId="0" fontId="7" fillId="10" borderId="35"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36" fillId="0" borderId="45"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3" xfId="2" applyFont="1" applyBorder="1" applyAlignment="1" applyProtection="1">
      <alignment vertical="center"/>
      <protection hidden="1"/>
    </xf>
    <xf numFmtId="0" fontId="46"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0" xfId="0" applyBorder="1" applyAlignment="1" applyProtection="1">
      <alignment horizontal="center" vertical="center"/>
      <protection hidden="1"/>
    </xf>
    <xf numFmtId="0" fontId="0" fillId="0" borderId="45" xfId="0" applyBorder="1" applyAlignment="1" applyProtection="1">
      <alignment vertical="top"/>
      <protection hidden="1"/>
    </xf>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0" fillId="0" borderId="48" xfId="0" applyFont="1" applyBorder="1" applyAlignment="1" applyProtection="1">
      <alignment vertical="center"/>
      <protection locked="0" hidden="1"/>
    </xf>
    <xf numFmtId="0" fontId="17" fillId="0" borderId="33" xfId="0" applyFont="1" applyBorder="1" applyAlignment="1" applyProtection="1">
      <alignment vertical="center"/>
      <protection locked="0" hidden="1"/>
    </xf>
    <xf numFmtId="0" fontId="17" fillId="0" borderId="55" xfId="0" applyFont="1" applyBorder="1" applyAlignment="1" applyProtection="1">
      <alignment vertical="center"/>
      <protection locked="0" hidden="1"/>
    </xf>
    <xf numFmtId="49" fontId="5" fillId="0" borderId="66" xfId="0" applyNumberFormat="1" applyFont="1" applyBorder="1" applyAlignment="1" applyProtection="1">
      <alignment vertical="center"/>
      <protection hidden="1"/>
    </xf>
    <xf numFmtId="16" fontId="0" fillId="0" borderId="21" xfId="0" quotePrefix="1" applyNumberFormat="1" applyBorder="1" applyAlignment="1" applyProtection="1">
      <alignment horizontal="left" vertical="top"/>
      <protection hidden="1"/>
    </xf>
    <xf numFmtId="4" fontId="60" fillId="0" borderId="1" xfId="0" applyNumberFormat="1" applyFont="1" applyBorder="1" applyAlignment="1" applyProtection="1">
      <alignment vertical="top"/>
      <protection locked="0"/>
    </xf>
    <xf numFmtId="4" fontId="60" fillId="0" borderId="1" xfId="0" applyNumberFormat="1" applyFont="1" applyBorder="1" applyAlignment="1" applyProtection="1">
      <alignment horizontal="right" vertical="top"/>
      <protection locked="0"/>
    </xf>
    <xf numFmtId="0" fontId="36" fillId="0" borderId="45"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3" xfId="2" applyFont="1" applyFill="1" applyBorder="1" applyAlignment="1" applyProtection="1">
      <alignment horizontal="center" vertical="top"/>
      <protection hidden="1"/>
    </xf>
    <xf numFmtId="0" fontId="44" fillId="0" borderId="31" xfId="2" applyFont="1" applyBorder="1" applyAlignment="1" applyProtection="1">
      <alignment vertical="top" wrapText="1"/>
      <protection hidden="1"/>
    </xf>
    <xf numFmtId="0" fontId="44" fillId="0" borderId="47" xfId="2" applyFont="1" applyBorder="1" applyAlignment="1" applyProtection="1">
      <alignment vertical="top" wrapText="1"/>
      <protection hidden="1"/>
    </xf>
    <xf numFmtId="0" fontId="8" fillId="0" borderId="35"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4" fillId="0" borderId="33" xfId="2" applyFont="1" applyBorder="1" applyAlignment="1" applyProtection="1">
      <alignment vertical="top" wrapText="1"/>
      <protection hidden="1"/>
    </xf>
    <xf numFmtId="0" fontId="0" fillId="3" borderId="65" xfId="2" applyFont="1" applyFill="1" applyBorder="1" applyAlignment="1" applyProtection="1">
      <alignment horizontal="center" vertical="top"/>
      <protection hidden="1"/>
    </xf>
    <xf numFmtId="0" fontId="21" fillId="0" borderId="47" xfId="2" applyFont="1" applyBorder="1" applyAlignment="1" applyProtection="1">
      <alignment vertical="top" wrapText="1"/>
      <protection hidden="1"/>
    </xf>
    <xf numFmtId="0" fontId="21" fillId="0" borderId="31" xfId="2" applyFont="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67" xfId="0" applyFill="1" applyBorder="1"/>
    <xf numFmtId="0" fontId="0" fillId="13" borderId="68" xfId="0" applyFill="1" applyBorder="1"/>
    <xf numFmtId="167" fontId="0" fillId="13" borderId="68" xfId="0" applyNumberFormat="1" applyFill="1" applyBorder="1"/>
    <xf numFmtId="0" fontId="61" fillId="0" borderId="0" xfId="0" applyFont="1"/>
    <xf numFmtId="167" fontId="61" fillId="0" borderId="0" xfId="0" applyNumberFormat="1" applyFont="1"/>
    <xf numFmtId="0" fontId="36" fillId="0" borderId="0" xfId="2" quotePrefix="1" applyFont="1" applyAlignment="1" applyProtection="1">
      <alignment vertical="top" wrapText="1"/>
      <protection hidden="1"/>
    </xf>
    <xf numFmtId="3" fontId="0" fillId="0" borderId="14" xfId="0" applyNumberFormat="1" applyBorder="1" applyAlignment="1" applyProtection="1">
      <alignment horizontal="center" vertical="top" wrapText="1"/>
      <protection hidden="1"/>
    </xf>
    <xf numFmtId="0" fontId="0" fillId="0" borderId="46" xfId="0" applyBorder="1" applyAlignment="1" applyProtection="1">
      <alignment vertical="top"/>
      <protection hidden="1"/>
    </xf>
    <xf numFmtId="4" fontId="7" fillId="0" borderId="57"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0" fillId="0" borderId="33" xfId="0" applyFont="1" applyBorder="1" applyAlignment="1" applyProtection="1">
      <alignment vertical="center"/>
      <protection locked="0" hidden="1"/>
    </xf>
    <xf numFmtId="0" fontId="40" fillId="0" borderId="0" xfId="0" applyFont="1" applyAlignment="1" applyProtection="1">
      <alignment vertical="center"/>
      <protection locked="0" hidden="1"/>
    </xf>
    <xf numFmtId="167" fontId="0" fillId="0" borderId="33" xfId="0" applyNumberFormat="1" applyBorder="1" applyAlignment="1" applyProtection="1">
      <alignment vertical="top"/>
      <protection hidden="1"/>
    </xf>
    <xf numFmtId="0" fontId="62" fillId="0" borderId="39" xfId="3" applyFont="1" applyBorder="1" applyAlignment="1" applyProtection="1">
      <alignment vertical="top"/>
      <protection hidden="1"/>
    </xf>
    <xf numFmtId="0" fontId="62" fillId="0" borderId="41" xfId="3" applyFont="1" applyBorder="1" applyAlignment="1" applyProtection="1">
      <alignment vertical="top"/>
      <protection hidden="1"/>
    </xf>
    <xf numFmtId="0" fontId="62" fillId="0" borderId="6" xfId="3" applyFont="1" applyBorder="1" applyAlignment="1" applyProtection="1">
      <alignment vertical="top"/>
      <protection hidden="1"/>
    </xf>
    <xf numFmtId="0" fontId="0" fillId="0" borderId="6" xfId="0" applyBorder="1" applyAlignment="1" applyProtection="1">
      <alignment horizontal="left" vertical="center"/>
      <protection hidden="1"/>
    </xf>
    <xf numFmtId="0" fontId="59" fillId="0" borderId="6" xfId="0" applyFont="1" applyBorder="1" applyAlignment="1" applyProtection="1">
      <alignment horizontal="left" vertical="center"/>
      <protection locked="0"/>
    </xf>
    <xf numFmtId="0" fontId="7" fillId="4" borderId="22" xfId="0" quotePrefix="1" applyFont="1" applyFill="1" applyBorder="1" applyAlignment="1" applyProtection="1">
      <alignment horizontal="left" vertical="center"/>
      <protection locked="0"/>
    </xf>
    <xf numFmtId="0" fontId="9" fillId="0" borderId="14" xfId="0" applyFont="1" applyBorder="1" applyAlignment="1" applyProtection="1">
      <alignment horizontal="center" vertical="top"/>
      <protection hidden="1"/>
    </xf>
    <xf numFmtId="16" fontId="5" fillId="0" borderId="42" xfId="0" quotePrefix="1" applyNumberFormat="1" applyFont="1" applyBorder="1" applyAlignment="1" applyProtection="1">
      <alignment horizontal="center" vertical="top"/>
      <protection hidden="1"/>
    </xf>
    <xf numFmtId="0" fontId="5" fillId="0" borderId="12" xfId="0" quotePrefix="1" applyFont="1" applyBorder="1" applyAlignment="1" applyProtection="1">
      <alignment horizontal="center" vertical="top"/>
      <protection hidden="1"/>
    </xf>
    <xf numFmtId="0" fontId="5" fillId="0" borderId="42" xfId="0" quotePrefix="1" applyFont="1" applyBorder="1" applyAlignment="1" applyProtection="1">
      <alignment horizontal="center" vertical="top"/>
      <protection hidden="1"/>
    </xf>
    <xf numFmtId="0" fontId="5" fillId="0" borderId="41"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9" fillId="0" borderId="1" xfId="0" applyFont="1" applyBorder="1" applyAlignment="1" applyProtection="1">
      <alignment horizontal="left" vertical="center" indent="1"/>
      <protection hidden="1"/>
    </xf>
    <xf numFmtId="16" fontId="5" fillId="0" borderId="1" xfId="0" quotePrefix="1" applyNumberFormat="1" applyFont="1" applyBorder="1" applyAlignment="1" applyProtection="1">
      <alignment horizontal="left" vertical="center" indent="1"/>
      <protection hidden="1"/>
    </xf>
    <xf numFmtId="169" fontId="38" fillId="8" borderId="16" xfId="0" applyNumberFormat="1" applyFont="1" applyFill="1" applyBorder="1" applyAlignment="1" applyProtection="1">
      <alignment vertical="center"/>
      <protection hidden="1"/>
    </xf>
    <xf numFmtId="169" fontId="0" fillId="4" borderId="10" xfId="0" applyNumberFormat="1" applyFill="1" applyBorder="1" applyAlignment="1" applyProtection="1">
      <alignment vertical="center"/>
      <protection locked="0"/>
    </xf>
    <xf numFmtId="169" fontId="0" fillId="8" borderId="10" xfId="0" applyNumberFormat="1" applyFill="1" applyBorder="1" applyAlignment="1" applyProtection="1">
      <alignment vertical="center"/>
      <protection locked="0"/>
    </xf>
    <xf numFmtId="0" fontId="10" fillId="0" borderId="2" xfId="0" applyFont="1" applyBorder="1" applyAlignment="1" applyProtection="1">
      <alignment horizontal="left" vertical="center"/>
      <protection hidden="1"/>
    </xf>
    <xf numFmtId="49" fontId="5" fillId="0" borderId="42" xfId="0" applyNumberFormat="1" applyFont="1" applyBorder="1" applyAlignment="1" applyProtection="1">
      <alignment horizontal="center" vertical="top"/>
      <protection hidden="1"/>
    </xf>
    <xf numFmtId="49" fontId="5" fillId="0" borderId="15" xfId="0" applyNumberFormat="1" applyFont="1" applyBorder="1" applyAlignment="1" applyProtection="1">
      <alignment horizontal="center" vertical="top"/>
      <protection hidden="1"/>
    </xf>
    <xf numFmtId="49" fontId="5" fillId="0" borderId="50" xfId="0" quotePrefix="1" applyNumberFormat="1" applyFont="1" applyBorder="1" applyAlignment="1" applyProtection="1">
      <alignment horizontal="center" vertical="top"/>
      <protection hidden="1"/>
    </xf>
    <xf numFmtId="49" fontId="5" fillId="0" borderId="15" xfId="0" quotePrefix="1" applyNumberFormat="1" applyFont="1" applyBorder="1" applyAlignment="1" applyProtection="1">
      <alignment horizontal="center" vertical="top"/>
      <protection hidden="1"/>
    </xf>
    <xf numFmtId="49" fontId="9" fillId="0" borderId="15" xfId="0" quotePrefix="1" applyNumberFormat="1" applyFont="1" applyBorder="1" applyAlignment="1" applyProtection="1">
      <alignment horizontal="center" vertical="top"/>
      <protection hidden="1"/>
    </xf>
    <xf numFmtId="49" fontId="9" fillId="0" borderId="14" xfId="0" quotePrefix="1" applyNumberFormat="1" applyFont="1" applyBorder="1" applyAlignment="1" applyProtection="1">
      <alignment horizontal="center" vertical="top"/>
      <protection hidden="1"/>
    </xf>
    <xf numFmtId="49" fontId="9" fillId="0" borderId="42" xfId="0" quotePrefix="1" applyNumberFormat="1" applyFont="1" applyBorder="1" applyAlignment="1" applyProtection="1">
      <alignment horizontal="center" vertical="top"/>
      <protection hidden="1"/>
    </xf>
    <xf numFmtId="49" fontId="5" fillId="0" borderId="38" xfId="0" quotePrefix="1" applyNumberFormat="1" applyFont="1" applyBorder="1" applyAlignment="1" applyProtection="1">
      <alignment horizontal="center" vertical="top"/>
      <protection hidden="1"/>
    </xf>
    <xf numFmtId="0" fontId="0" fillId="0" borderId="21" xfId="0" quotePrefix="1" applyBorder="1" applyAlignment="1" applyProtection="1">
      <alignment horizontal="center" vertical="top"/>
      <protection hidden="1"/>
    </xf>
    <xf numFmtId="0" fontId="0" fillId="0" borderId="5" xfId="0" applyBorder="1" applyAlignment="1" applyProtection="1">
      <alignment horizontal="center" vertical="top"/>
      <protection hidden="1"/>
    </xf>
    <xf numFmtId="0" fontId="5" fillId="3" borderId="2" xfId="0" applyFont="1" applyFill="1" applyBorder="1" applyAlignment="1" applyProtection="1">
      <alignment horizontal="left" vertical="center"/>
      <protection hidden="1"/>
    </xf>
    <xf numFmtId="0" fontId="37" fillId="0" borderId="39" xfId="3" applyBorder="1" applyAlignment="1" applyProtection="1">
      <alignment vertical="top"/>
      <protection hidden="1"/>
    </xf>
    <xf numFmtId="0" fontId="0" fillId="4" borderId="1" xfId="2" applyFont="1" applyFill="1" applyBorder="1" applyAlignment="1" applyProtection="1">
      <alignment horizontal="center" vertical="center"/>
      <protection hidden="1"/>
    </xf>
    <xf numFmtId="0" fontId="0" fillId="3" borderId="53" xfId="2" applyFont="1" applyFill="1" applyBorder="1" applyAlignment="1" applyProtection="1">
      <alignment horizontal="center" vertical="center"/>
      <protection hidden="1"/>
    </xf>
    <xf numFmtId="0" fontId="44" fillId="0" borderId="31" xfId="2" applyFont="1" applyBorder="1" applyAlignment="1" applyProtection="1">
      <alignment vertical="center" wrapText="1"/>
      <protection hidden="1"/>
    </xf>
    <xf numFmtId="0" fontId="19" fillId="0" borderId="48" xfId="2" applyFont="1" applyBorder="1" applyAlignment="1" applyProtection="1">
      <alignment vertical="center" wrapText="1"/>
      <protection hidden="1"/>
    </xf>
    <xf numFmtId="2" fontId="0" fillId="3" borderId="32" xfId="2" applyNumberFormat="1" applyFont="1" applyFill="1" applyBorder="1" applyAlignment="1" applyProtection="1">
      <alignment horizontal="center" vertical="center"/>
      <protection hidden="1"/>
    </xf>
    <xf numFmtId="4" fontId="0" fillId="3" borderId="46" xfId="2" applyNumberFormat="1"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0" fillId="0" borderId="11" xfId="2"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2" fillId="0" borderId="33" xfId="2" applyFont="1" applyBorder="1" applyAlignment="1" applyProtection="1">
      <alignment vertical="center"/>
      <protection hidden="1"/>
    </xf>
    <xf numFmtId="0" fontId="36" fillId="0" borderId="54" xfId="2" quotePrefix="1" applyFont="1" applyBorder="1" applyAlignment="1" applyProtection="1">
      <alignment vertical="center" wrapText="1"/>
      <protection hidden="1"/>
    </xf>
    <xf numFmtId="0" fontId="8" fillId="0" borderId="35" xfId="2" applyFont="1" applyBorder="1" applyAlignment="1" applyProtection="1">
      <alignment vertical="center"/>
      <protection hidden="1"/>
    </xf>
    <xf numFmtId="0" fontId="8" fillId="0" borderId="13" xfId="2" applyFont="1" applyBorder="1" applyAlignment="1" applyProtection="1">
      <alignment vertical="center"/>
      <protection hidden="1"/>
    </xf>
    <xf numFmtId="0" fontId="44" fillId="0" borderId="47" xfId="2" applyFont="1" applyBorder="1" applyAlignment="1" applyProtection="1">
      <alignment vertical="center" wrapText="1"/>
      <protection hidden="1"/>
    </xf>
    <xf numFmtId="2" fontId="0" fillId="3" borderId="49" xfId="2" applyNumberFormat="1" applyFont="1" applyFill="1" applyBorder="1" applyAlignment="1" applyProtection="1">
      <alignment horizontal="center" vertical="center"/>
      <protection hidden="1"/>
    </xf>
    <xf numFmtId="0" fontId="0" fillId="0" borderId="11" xfId="2" applyFont="1" applyBorder="1" applyAlignment="1" applyProtection="1">
      <alignment vertical="center"/>
      <protection hidden="1"/>
    </xf>
    <xf numFmtId="0" fontId="42" fillId="0" borderId="33" xfId="2" applyFont="1" applyBorder="1" applyAlignment="1" applyProtection="1">
      <alignment vertical="center" wrapText="1"/>
      <protection hidden="1"/>
    </xf>
    <xf numFmtId="2" fontId="0" fillId="0" borderId="35" xfId="2" applyNumberFormat="1" applyFont="1" applyBorder="1" applyAlignment="1" applyProtection="1">
      <alignment horizontal="center" vertical="center" wrapText="1"/>
      <protection hidden="1"/>
    </xf>
    <xf numFmtId="4" fontId="0" fillId="0" borderId="13" xfId="2" applyNumberFormat="1" applyFont="1" applyBorder="1" applyAlignment="1" applyProtection="1">
      <alignment horizontal="center" vertical="center"/>
      <protection hidden="1"/>
    </xf>
    <xf numFmtId="0" fontId="0" fillId="0" borderId="5" xfId="2" applyFont="1" applyBorder="1" applyAlignment="1" applyProtection="1">
      <alignment vertical="center"/>
      <protection hidden="1"/>
    </xf>
    <xf numFmtId="0" fontId="19" fillId="0" borderId="45" xfId="2" applyFont="1" applyBorder="1" applyAlignment="1" applyProtection="1">
      <alignment vertical="center"/>
      <protection hidden="1"/>
    </xf>
    <xf numFmtId="0" fontId="42" fillId="0" borderId="55" xfId="2" applyFont="1" applyBorder="1" applyAlignment="1" applyProtection="1">
      <alignment vertical="center"/>
      <protection hidden="1"/>
    </xf>
    <xf numFmtId="2" fontId="0" fillId="0" borderId="64" xfId="2" applyNumberFormat="1" applyFont="1" applyBorder="1" applyAlignment="1" applyProtection="1">
      <alignment horizontal="center" vertical="center" wrapText="1"/>
      <protection hidden="1"/>
    </xf>
    <xf numFmtId="4" fontId="0" fillId="0" borderId="52" xfId="2" applyNumberFormat="1" applyFont="1" applyBorder="1" applyAlignment="1" applyProtection="1">
      <alignment horizontal="center" vertical="center"/>
      <protection hidden="1"/>
    </xf>
    <xf numFmtId="0" fontId="30" fillId="0" borderId="0" xfId="1" applyFont="1" applyAlignment="1" applyProtection="1">
      <alignment vertical="center"/>
      <protection hidden="1"/>
    </xf>
    <xf numFmtId="0" fontId="0" fillId="0" borderId="0" xfId="1" applyFont="1" applyAlignment="1" applyProtection="1">
      <alignment vertical="center"/>
      <protection hidden="1"/>
    </xf>
    <xf numFmtId="0" fontId="0" fillId="0" borderId="0" xfId="1" applyFont="1" applyAlignment="1" applyProtection="1">
      <alignment vertical="center"/>
      <protection locked="0" hidden="1"/>
    </xf>
    <xf numFmtId="0" fontId="29" fillId="0" borderId="0" xfId="1" applyFont="1" applyAlignment="1" applyProtection="1">
      <alignment vertical="center"/>
      <protection hidden="1"/>
    </xf>
    <xf numFmtId="0" fontId="19" fillId="0" borderId="0" xfId="1" applyFont="1" applyAlignment="1" applyProtection="1">
      <alignment vertical="center"/>
      <protection hidden="1"/>
    </xf>
    <xf numFmtId="4" fontId="4" fillId="3" borderId="6" xfId="0" applyNumberFormat="1" applyFont="1" applyFill="1" applyBorder="1" applyAlignment="1" applyProtection="1">
      <alignment vertical="center"/>
      <protection hidden="1"/>
    </xf>
    <xf numFmtId="43" fontId="9" fillId="3" borderId="3" xfId="7" applyFont="1" applyFill="1" applyBorder="1" applyAlignment="1" applyProtection="1">
      <alignment vertical="center"/>
      <protection hidden="1"/>
    </xf>
    <xf numFmtId="43" fontId="9" fillId="3" borderId="6" xfId="7" applyFont="1" applyFill="1" applyBorder="1" applyAlignment="1" applyProtection="1">
      <alignment vertical="top"/>
      <protection hidden="1"/>
    </xf>
    <xf numFmtId="0" fontId="9" fillId="0" borderId="1" xfId="0" applyFont="1" applyBorder="1" applyAlignment="1" applyProtection="1">
      <alignment vertical="top"/>
      <protection hidden="1"/>
    </xf>
    <xf numFmtId="0" fontId="5" fillId="0" borderId="1" xfId="0" applyFont="1" applyBorder="1" applyAlignment="1" applyProtection="1">
      <alignment vertical="top"/>
      <protection hidden="1"/>
    </xf>
    <xf numFmtId="167" fontId="0" fillId="0" borderId="1" xfId="0" applyNumberFormat="1" applyBorder="1" applyAlignment="1" applyProtection="1">
      <alignment horizontal="right" vertical="top"/>
      <protection hidden="1"/>
    </xf>
    <xf numFmtId="167" fontId="0" fillId="0" borderId="1" xfId="0" quotePrefix="1" applyNumberFormat="1" applyBorder="1" applyAlignment="1" applyProtection="1">
      <alignment horizontal="right" vertical="top"/>
      <protection hidden="1"/>
    </xf>
    <xf numFmtId="167" fontId="7" fillId="0" borderId="1" xfId="0" applyNumberFormat="1" applyFont="1" applyBorder="1" applyAlignment="1" applyProtection="1">
      <alignment horizontal="right" vertical="top"/>
      <protection hidden="1"/>
    </xf>
    <xf numFmtId="0" fontId="7" fillId="8" borderId="69" xfId="0" applyFont="1" applyFill="1" applyBorder="1" applyAlignment="1" applyProtection="1">
      <alignment vertical="center"/>
      <protection hidden="1"/>
    </xf>
    <xf numFmtId="0" fontId="9" fillId="8" borderId="70" xfId="0" applyFont="1" applyFill="1" applyBorder="1" applyAlignment="1" applyProtection="1">
      <alignment vertical="center"/>
      <protection hidden="1"/>
    </xf>
    <xf numFmtId="2" fontId="7" fillId="8" borderId="70" xfId="0" applyNumberFormat="1" applyFont="1" applyFill="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167" fontId="0" fillId="8" borderId="70" xfId="0" applyNumberFormat="1" applyFill="1" applyBorder="1" applyAlignment="1" applyProtection="1">
      <alignment horizontal="right" vertical="center"/>
      <protection hidden="1"/>
    </xf>
    <xf numFmtId="167" fontId="7" fillId="8" borderId="71" xfId="0" applyNumberFormat="1" applyFont="1" applyFill="1" applyBorder="1" applyAlignment="1" applyProtection="1">
      <alignment horizontal="right" vertical="center"/>
      <protection hidden="1"/>
    </xf>
    <xf numFmtId="0" fontId="47" fillId="0" borderId="0" xfId="2" applyFont="1" applyAlignment="1" applyProtection="1">
      <alignment vertical="center"/>
      <protection hidden="1"/>
    </xf>
    <xf numFmtId="0" fontId="5" fillId="3" borderId="53" xfId="2" applyFont="1" applyFill="1" applyBorder="1" applyAlignment="1" applyProtection="1">
      <alignment horizontal="center" vertical="center"/>
      <protection hidden="1"/>
    </xf>
    <xf numFmtId="0" fontId="21" fillId="0" borderId="31" xfId="1" applyFont="1" applyBorder="1" applyAlignment="1" applyProtection="1">
      <alignment vertical="center"/>
      <protection hidden="1"/>
    </xf>
    <xf numFmtId="0" fontId="0" fillId="0" borderId="0" xfId="1" applyFont="1" applyAlignment="1" applyProtection="1">
      <alignment vertical="center"/>
      <protection locked="0"/>
    </xf>
    <xf numFmtId="0" fontId="0" fillId="3" borderId="48" xfId="1" applyFont="1" applyFill="1" applyBorder="1" applyAlignment="1" applyProtection="1">
      <alignment vertical="center" wrapText="1"/>
      <protection hidden="1"/>
    </xf>
    <xf numFmtId="0" fontId="5" fillId="0" borderId="48" xfId="2" applyFont="1" applyBorder="1" applyAlignment="1" applyProtection="1">
      <alignment vertical="center"/>
      <protection hidden="1"/>
    </xf>
    <xf numFmtId="3" fontId="0" fillId="4" borderId="47" xfId="2" applyNumberFormat="1" applyFont="1" applyFill="1" applyBorder="1" applyAlignment="1" applyProtection="1">
      <alignment horizontal="right" vertical="center"/>
      <protection locked="0"/>
    </xf>
    <xf numFmtId="3" fontId="0" fillId="4" borderId="49" xfId="2" applyNumberFormat="1" applyFont="1" applyFill="1" applyBorder="1" applyAlignment="1" applyProtection="1">
      <alignment horizontal="center" vertical="center"/>
      <protection locked="0"/>
    </xf>
    <xf numFmtId="4" fontId="0" fillId="5" borderId="32" xfId="2" applyNumberFormat="1" applyFont="1" applyFill="1" applyBorder="1" applyAlignment="1" applyProtection="1">
      <alignment horizontal="right" vertical="center"/>
      <protection locked="0"/>
    </xf>
    <xf numFmtId="4" fontId="0" fillId="3" borderId="46" xfId="0" applyNumberFormat="1" applyFill="1" applyBorder="1" applyAlignment="1" applyProtection="1">
      <alignment horizontal="right" vertical="center"/>
      <protection hidden="1"/>
    </xf>
    <xf numFmtId="0" fontId="28" fillId="0" borderId="0" xfId="2" applyFont="1" applyAlignment="1" applyProtection="1">
      <alignment vertical="center"/>
      <protection hidden="1"/>
    </xf>
    <xf numFmtId="0" fontId="20" fillId="0" borderId="0" xfId="2" applyFont="1" applyAlignment="1" applyProtection="1">
      <alignment vertical="center"/>
      <protection locked="0" hidden="1"/>
    </xf>
    <xf numFmtId="0" fontId="20" fillId="0" borderId="0" xfId="2" applyFont="1" applyAlignment="1" applyProtection="1">
      <alignment vertical="center"/>
      <protection hidden="1"/>
    </xf>
    <xf numFmtId="0" fontId="22" fillId="0" borderId="11"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45" fillId="0" borderId="33" xfId="1" quotePrefix="1" applyFont="1" applyBorder="1" applyAlignment="1" applyProtection="1">
      <alignment horizontal="center" vertical="center"/>
      <protection hidden="1"/>
    </xf>
    <xf numFmtId="0" fontId="34" fillId="0" borderId="0" xfId="1" quotePrefix="1" applyFont="1" applyAlignment="1" applyProtection="1">
      <alignment horizontal="center" vertical="center"/>
      <protection hidden="1"/>
    </xf>
    <xf numFmtId="0" fontId="20" fillId="4" borderId="0" xfId="1" applyFont="1" applyFill="1" applyAlignment="1" applyProtection="1">
      <alignment vertical="center" wrapText="1"/>
      <protection locked="0" hidden="1"/>
    </xf>
    <xf numFmtId="0" fontId="28" fillId="0" borderId="11" xfId="2" applyFont="1" applyBorder="1" applyAlignment="1" applyProtection="1">
      <alignment vertical="center"/>
      <protection hidden="1"/>
    </xf>
    <xf numFmtId="0" fontId="21" fillId="0" borderId="47" xfId="1" applyFont="1" applyBorder="1" applyAlignment="1" applyProtection="1">
      <alignment vertical="center"/>
      <protection hidden="1"/>
    </xf>
    <xf numFmtId="0" fontId="0" fillId="0" borderId="48" xfId="1" applyFont="1" applyBorder="1" applyAlignment="1" applyProtection="1">
      <alignment vertical="center"/>
      <protection locked="0"/>
    </xf>
    <xf numFmtId="4" fontId="0" fillId="5" borderId="49" xfId="2" applyNumberFormat="1" applyFont="1" applyFill="1" applyBorder="1" applyAlignment="1" applyProtection="1">
      <alignment horizontal="right" vertical="center"/>
      <protection locked="0"/>
    </xf>
    <xf numFmtId="0" fontId="30" fillId="4" borderId="1" xfId="1" applyFont="1" applyFill="1" applyBorder="1" applyAlignment="1" applyProtection="1">
      <alignment vertical="center"/>
      <protection hidden="1"/>
    </xf>
    <xf numFmtId="0" fontId="34" fillId="0" borderId="45" xfId="1" quotePrefix="1" applyFont="1" applyBorder="1" applyAlignment="1" applyProtection="1">
      <alignment horizontal="center" vertical="center"/>
      <protection hidden="1"/>
    </xf>
    <xf numFmtId="16" fontId="5" fillId="3" borderId="53" xfId="2" quotePrefix="1" applyNumberFormat="1" applyFont="1" applyFill="1" applyBorder="1" applyAlignment="1" applyProtection="1">
      <alignment horizontal="center" vertical="center"/>
      <protection hidden="1"/>
    </xf>
    <xf numFmtId="0" fontId="22" fillId="0" borderId="8" xfId="1" applyFont="1" applyBorder="1" applyAlignment="1" applyProtection="1">
      <alignment horizontal="left" vertical="center"/>
      <protection hidden="1"/>
    </xf>
    <xf numFmtId="0" fontId="5" fillId="3" borderId="53" xfId="2" quotePrefix="1" applyFont="1" applyFill="1" applyBorder="1" applyAlignment="1" applyProtection="1">
      <alignment horizontal="center" vertical="center"/>
      <protection hidden="1"/>
    </xf>
    <xf numFmtId="0" fontId="22" fillId="4" borderId="1" xfId="2" applyFont="1" applyFill="1" applyBorder="1" applyAlignment="1" applyProtection="1">
      <alignment vertical="center"/>
      <protection hidden="1"/>
    </xf>
    <xf numFmtId="3" fontId="0" fillId="4" borderId="47" xfId="2" applyNumberFormat="1" applyFont="1" applyFill="1" applyBorder="1" applyAlignment="1" applyProtection="1">
      <alignment horizontal="center" vertical="center"/>
      <protection locked="0"/>
    </xf>
    <xf numFmtId="0" fontId="30" fillId="4" borderId="1" xfId="2" applyFont="1" applyFill="1" applyBorder="1" applyAlignment="1" applyProtection="1">
      <alignment vertical="center"/>
      <protection hidden="1"/>
    </xf>
    <xf numFmtId="43" fontId="0" fillId="0" borderId="1" xfId="7" applyFont="1" applyBorder="1" applyAlignment="1" applyProtection="1">
      <alignment horizontal="right" vertical="top"/>
      <protection hidden="1"/>
    </xf>
    <xf numFmtId="0" fontId="9" fillId="8" borderId="70" xfId="0" applyFont="1" applyFill="1" applyBorder="1" applyAlignment="1" applyProtection="1">
      <alignment vertical="center" wrapText="1"/>
      <protection hidden="1"/>
    </xf>
    <xf numFmtId="0" fontId="0" fillId="3" borderId="0" xfId="2" applyFont="1" applyFill="1" applyAlignment="1" applyProtection="1">
      <alignment horizontal="center" vertical="center"/>
      <protection hidden="1"/>
    </xf>
    <xf numFmtId="0" fontId="44" fillId="0" borderId="33" xfId="2" applyFont="1" applyBorder="1" applyAlignment="1" applyProtection="1">
      <alignment vertical="center" wrapText="1"/>
      <protection hidden="1"/>
    </xf>
    <xf numFmtId="0" fontId="19" fillId="0" borderId="0" xfId="2" applyFont="1" applyAlignment="1" applyProtection="1">
      <alignment vertical="center" wrapText="1"/>
      <protection hidden="1"/>
    </xf>
    <xf numFmtId="2" fontId="0" fillId="3" borderId="35" xfId="2" applyNumberFormat="1" applyFont="1" applyFill="1" applyBorder="1" applyAlignment="1" applyProtection="1">
      <alignment horizontal="center" vertical="center"/>
      <protection hidden="1"/>
    </xf>
    <xf numFmtId="4" fontId="0" fillId="3" borderId="13" xfId="2" applyNumberFormat="1" applyFont="1" applyFill="1" applyBorder="1" applyAlignment="1" applyProtection="1">
      <alignment horizontal="center" vertical="center"/>
      <protection hidden="1"/>
    </xf>
    <xf numFmtId="0" fontId="19" fillId="0" borderId="45" xfId="2" applyFont="1" applyBorder="1" applyAlignment="1" applyProtection="1">
      <alignment horizontal="center" vertical="center"/>
      <protection hidden="1"/>
    </xf>
    <xf numFmtId="0" fontId="8" fillId="0" borderId="64" xfId="2" applyFont="1" applyBorder="1" applyAlignment="1" applyProtection="1">
      <alignment vertical="center"/>
      <protection hidden="1"/>
    </xf>
    <xf numFmtId="0" fontId="8" fillId="0" borderId="52" xfId="2" applyFont="1" applyBorder="1" applyAlignment="1" applyProtection="1">
      <alignment vertical="center"/>
      <protection hidden="1"/>
    </xf>
    <xf numFmtId="0" fontId="0" fillId="0" borderId="20" xfId="0" applyBorder="1" applyAlignment="1" applyProtection="1">
      <alignment horizontal="left" vertical="center"/>
      <protection hidden="1"/>
    </xf>
    <xf numFmtId="49" fontId="5" fillId="0" borderId="9" xfId="0" applyNumberFormat="1" applyFont="1" applyBorder="1" applyAlignment="1" applyProtection="1">
      <alignment horizontal="left" vertical="top"/>
      <protection hidden="1"/>
    </xf>
    <xf numFmtId="16" fontId="9" fillId="0" borderId="9" xfId="0" quotePrefix="1" applyNumberFormat="1" applyFont="1" applyBorder="1" applyAlignment="1" applyProtection="1">
      <alignment vertical="top"/>
      <protection hidden="1"/>
    </xf>
    <xf numFmtId="0" fontId="7" fillId="3" borderId="3" xfId="0" applyFont="1" applyFill="1" applyBorder="1" applyAlignment="1" applyProtection="1">
      <alignment vertical="top"/>
      <protection hidden="1"/>
    </xf>
    <xf numFmtId="0" fontId="5" fillId="3" borderId="6" xfId="0" applyFont="1" applyFill="1" applyBorder="1" applyAlignment="1" applyProtection="1">
      <alignment horizontal="left" vertical="center"/>
      <protection hidden="1"/>
    </xf>
    <xf numFmtId="0" fontId="36" fillId="0" borderId="45" xfId="2" quotePrefix="1" applyFont="1" applyBorder="1" applyAlignment="1" applyProtection="1">
      <alignment horizontal="left" vertical="center" wrapText="1"/>
      <protection hidden="1"/>
    </xf>
    <xf numFmtId="0" fontId="7" fillId="4" borderId="40" xfId="0" applyFont="1" applyFill="1" applyBorder="1" applyAlignment="1" applyProtection="1">
      <alignment vertical="center"/>
      <protection locked="0"/>
    </xf>
    <xf numFmtId="0" fontId="0" fillId="0" borderId="39" xfId="0" applyBorder="1" applyAlignment="1" applyProtection="1">
      <alignment vertical="top"/>
      <protection hidden="1"/>
    </xf>
    <xf numFmtId="0" fontId="0" fillId="0" borderId="40" xfId="0" applyBorder="1" applyAlignment="1" applyProtection="1">
      <alignment vertical="top"/>
      <protection hidden="1"/>
    </xf>
    <xf numFmtId="0" fontId="0" fillId="0" borderId="19" xfId="0" quotePrefix="1" applyBorder="1" applyAlignment="1" applyProtection="1">
      <alignment vertical="top"/>
      <protection hidden="1"/>
    </xf>
    <xf numFmtId="0" fontId="0" fillId="0" borderId="20" xfId="0" applyBorder="1" applyAlignment="1" applyProtection="1">
      <alignment vertical="top"/>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0" borderId="19" xfId="0" applyBorder="1" applyAlignment="1" applyProtection="1">
      <alignment vertical="top"/>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0" borderId="53" xfId="0" applyBorder="1" applyAlignment="1" applyProtection="1">
      <alignment vertical="top"/>
      <protection hidden="1"/>
    </xf>
    <xf numFmtId="0" fontId="0" fillId="0" borderId="48" xfId="0" applyBorder="1" applyAlignment="1" applyProtection="1">
      <alignment vertical="top"/>
      <protection hidden="1"/>
    </xf>
    <xf numFmtId="0" fontId="7" fillId="4" borderId="48" xfId="0" applyFont="1" applyFill="1" applyBorder="1" applyAlignment="1" applyProtection="1">
      <alignment vertical="center"/>
      <protection locked="0"/>
    </xf>
    <xf numFmtId="0" fontId="7" fillId="5" borderId="20" xfId="0" applyFont="1" applyFill="1" applyBorder="1" applyAlignment="1" applyProtection="1">
      <alignment vertical="center"/>
      <protection locked="0"/>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8" fillId="0" borderId="11" xfId="0" applyFont="1" applyBorder="1" applyAlignment="1" applyProtection="1">
      <alignment horizontal="center" textRotation="90"/>
      <protection hidden="1"/>
    </xf>
    <xf numFmtId="0" fontId="0" fillId="0" borderId="39" xfId="0" applyBorder="1" applyAlignment="1">
      <alignment vertical="top"/>
    </xf>
    <xf numFmtId="0" fontId="0" fillId="0" borderId="40" xfId="0" applyBorder="1" applyAlignment="1">
      <alignment vertical="top"/>
    </xf>
    <xf numFmtId="0" fontId="49" fillId="8" borderId="14" xfId="0" applyFont="1" applyFill="1" applyBorder="1" applyAlignment="1" applyProtection="1">
      <alignment horizontal="center" vertical="center" textRotation="90"/>
      <protection hidden="1"/>
    </xf>
    <xf numFmtId="0" fontId="49" fillId="8" borderId="15" xfId="0" applyFont="1" applyFill="1" applyBorder="1" applyAlignment="1" applyProtection="1">
      <alignment horizontal="center" vertical="center" textRotation="90"/>
      <protection hidden="1"/>
    </xf>
    <xf numFmtId="0" fontId="49" fillId="8" borderId="12" xfId="0" applyFont="1" applyFill="1" applyBorder="1" applyAlignment="1" applyProtection="1">
      <alignment horizontal="center" vertical="center" textRotation="90"/>
      <protection hidden="1"/>
    </xf>
    <xf numFmtId="0" fontId="38"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0" fillId="0" borderId="19" xfId="0" applyBorder="1" applyAlignment="1" applyProtection="1">
      <alignment horizontal="left" vertical="top" wrapText="1"/>
      <protection locked="0" hidden="1"/>
    </xf>
    <xf numFmtId="0" fontId="0" fillId="0" borderId="20" xfId="0" applyBorder="1" applyAlignment="1" applyProtection="1">
      <alignment horizontal="left" vertical="top" wrapText="1"/>
      <protection locked="0" hidden="1"/>
    </xf>
    <xf numFmtId="0" fontId="0" fillId="0" borderId="43" xfId="0" applyBorder="1" applyAlignment="1" applyProtection="1">
      <alignment horizontal="left" vertical="top" wrapText="1"/>
      <protection locked="0"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69" fontId="0" fillId="8" borderId="14" xfId="0" applyNumberFormat="1" applyFill="1" applyBorder="1" applyAlignment="1" applyProtection="1">
      <alignment horizontal="center" vertical="center"/>
      <protection locked="0"/>
    </xf>
    <xf numFmtId="169" fontId="0" fillId="8" borderId="15" xfId="0" applyNumberFormat="1" applyFill="1" applyBorder="1" applyAlignment="1" applyProtection="1">
      <alignment horizontal="center" vertical="center"/>
      <protection locked="0"/>
    </xf>
    <xf numFmtId="169" fontId="0" fillId="8" borderId="12" xfId="0" applyNumberFormat="1" applyFill="1" applyBorder="1" applyAlignment="1" applyProtection="1">
      <alignment horizontal="center" vertical="center"/>
      <protection locked="0"/>
    </xf>
    <xf numFmtId="0" fontId="0" fillId="0" borderId="8" xfId="0" quotePrefix="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25" fillId="8" borderId="33"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58" xfId="0" applyFont="1" applyFill="1" applyBorder="1" applyAlignment="1" applyProtection="1">
      <alignment vertical="center" wrapText="1"/>
      <protection hidden="1"/>
    </xf>
    <xf numFmtId="0" fontId="49" fillId="8" borderId="0" xfId="0" applyFont="1" applyFill="1" applyAlignment="1" applyProtection="1">
      <alignment horizontal="center" vertical="center" textRotation="90"/>
      <protection hidden="1"/>
    </xf>
    <xf numFmtId="0" fontId="0" fillId="0" borderId="51" xfId="0" applyBorder="1" applyAlignment="1" applyProtection="1">
      <alignment vertical="center"/>
      <protection hidden="1"/>
    </xf>
    <xf numFmtId="0" fontId="0" fillId="0" borderId="45"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40"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8"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1" xfId="0" applyBorder="1" applyAlignment="1" applyProtection="1">
      <alignment vertical="center" wrapText="1"/>
      <protection hidden="1"/>
    </xf>
    <xf numFmtId="0" fontId="0" fillId="0" borderId="45"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0" fillId="0" borderId="56"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49" fillId="8" borderId="0" xfId="0" applyFont="1" applyFill="1" applyAlignment="1" applyProtection="1">
      <alignment horizontal="center" textRotation="90"/>
      <protection hidden="1"/>
    </xf>
    <xf numFmtId="0" fontId="0" fillId="0" borderId="53" xfId="0" applyBorder="1" applyAlignment="1" applyProtection="1">
      <alignment vertical="center"/>
      <protection hidden="1"/>
    </xf>
    <xf numFmtId="0" fontId="0" fillId="0" borderId="48" xfId="0"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2" xfId="0" applyFont="1" applyBorder="1" applyAlignment="1" applyProtection="1">
      <alignment horizontal="left"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0" fontId="7" fillId="3" borderId="8" xfId="2" applyFont="1" applyFill="1" applyBorder="1" applyAlignment="1" applyProtection="1">
      <alignment horizontal="right" vertical="center"/>
      <protection hidden="1"/>
    </xf>
    <xf numFmtId="0" fontId="7" fillId="3" borderId="9" xfId="2" applyFont="1" applyFill="1" applyBorder="1" applyAlignment="1" applyProtection="1">
      <alignment horizontal="right" vertical="center"/>
      <protection hidden="1"/>
    </xf>
    <xf numFmtId="0" fontId="7" fillId="3" borderId="37" xfId="2" applyFont="1" applyFill="1" applyBorder="1" applyAlignment="1" applyProtection="1">
      <alignment horizontal="right" vertical="center"/>
      <protection hidden="1"/>
    </xf>
    <xf numFmtId="0" fontId="36" fillId="0" borderId="0" xfId="2" quotePrefix="1" applyFont="1" applyAlignment="1" applyProtection="1">
      <alignment vertical="top" wrapText="1"/>
      <protection hidden="1"/>
    </xf>
    <xf numFmtId="0" fontId="36" fillId="0" borderId="0" xfId="2" applyFont="1" applyAlignment="1" applyProtection="1">
      <alignment vertical="top" wrapText="1"/>
      <protection hidden="1"/>
    </xf>
    <xf numFmtId="0" fontId="36" fillId="0" borderId="34" xfId="2" applyFont="1" applyBorder="1" applyAlignment="1" applyProtection="1">
      <alignment vertical="top" wrapText="1"/>
      <protection hidden="1"/>
    </xf>
    <xf numFmtId="0" fontId="36" fillId="0" borderId="34" xfId="2" quotePrefix="1" applyFont="1" applyBorder="1" applyAlignment="1" applyProtection="1">
      <alignment vertical="top" wrapText="1"/>
      <protection hidden="1"/>
    </xf>
    <xf numFmtId="0" fontId="0" fillId="3" borderId="0" xfId="2" applyFont="1" applyFill="1" applyAlignment="1" applyProtection="1">
      <alignment vertical="top" wrapText="1"/>
      <protection hidden="1"/>
    </xf>
    <xf numFmtId="0" fontId="0" fillId="3" borderId="3" xfId="2" applyFont="1" applyFill="1" applyBorder="1" applyAlignment="1" applyProtection="1">
      <alignment vertical="top"/>
      <protection hidden="1"/>
    </xf>
    <xf numFmtId="0" fontId="0" fillId="0" borderId="3" xfId="0" applyBorder="1" applyAlignment="1">
      <alignment vertical="top"/>
    </xf>
    <xf numFmtId="0" fontId="0" fillId="3" borderId="48" xfId="2" applyFont="1" applyFill="1" applyBorder="1" applyAlignment="1" applyProtection="1">
      <alignment vertical="top"/>
      <protection hidden="1"/>
    </xf>
    <xf numFmtId="0" fontId="0" fillId="3" borderId="3" xfId="2" applyFont="1" applyFill="1" applyBorder="1" applyAlignment="1" applyProtection="1">
      <alignment vertical="top" wrapText="1"/>
      <protection hidden="1"/>
    </xf>
    <xf numFmtId="0" fontId="36" fillId="0" borderId="45" xfId="2" quotePrefix="1" applyFont="1" applyBorder="1" applyAlignment="1" applyProtection="1">
      <alignment vertical="top" wrapText="1"/>
      <protection hidden="1"/>
    </xf>
    <xf numFmtId="0" fontId="36" fillId="0" borderId="54" xfId="2" quotePrefix="1" applyFont="1" applyBorder="1" applyAlignment="1" applyProtection="1">
      <alignment vertical="top" wrapText="1"/>
      <protection hidden="1"/>
    </xf>
    <xf numFmtId="0" fontId="36" fillId="0" borderId="45" xfId="2" applyFont="1" applyBorder="1" applyAlignment="1" applyProtection="1">
      <alignment vertical="top" wrapText="1"/>
      <protection hidden="1"/>
    </xf>
    <xf numFmtId="0" fontId="36" fillId="0" borderId="54" xfId="2" applyFont="1" applyBorder="1" applyAlignment="1" applyProtection="1">
      <alignment vertical="top" wrapText="1"/>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4" xfId="2" applyFont="1" applyFill="1" applyBorder="1" applyAlignment="1" applyProtection="1">
      <alignment horizontal="right" vertical="center"/>
      <protection hidden="1"/>
    </xf>
    <xf numFmtId="0" fontId="7" fillId="2" borderId="20" xfId="0" applyFont="1" applyFill="1" applyBorder="1" applyAlignment="1" applyProtection="1">
      <alignment horizontal="left" vertical="center"/>
      <protection hidden="1"/>
    </xf>
    <xf numFmtId="0" fontId="7" fillId="2" borderId="43" xfId="0" applyFont="1"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53" xfId="0" applyFill="1" applyBorder="1" applyAlignment="1" applyProtection="1">
      <alignment horizontal="left" vertical="center"/>
      <protection hidden="1"/>
    </xf>
    <xf numFmtId="0" fontId="0" fillId="2" borderId="48" xfId="0" applyFill="1" applyBorder="1" applyAlignment="1" applyProtection="1">
      <alignment horizontal="left" vertical="center"/>
      <protection hidden="1"/>
    </xf>
    <xf numFmtId="0" fontId="7" fillId="2" borderId="40" xfId="0" applyFont="1"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8"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49"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0" xfId="0" applyFont="1" applyBorder="1" applyAlignment="1" applyProtection="1">
      <alignment horizontal="left" vertical="center" wrapText="1"/>
      <protection hidden="1"/>
    </xf>
    <xf numFmtId="0" fontId="7" fillId="0" borderId="4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1"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36" fillId="0" borderId="45" xfId="2" quotePrefix="1" applyFont="1" applyBorder="1" applyAlignment="1" applyProtection="1">
      <alignment horizontal="left" vertical="center" wrapText="1"/>
      <protection hidden="1"/>
    </xf>
    <xf numFmtId="0" fontId="0" fillId="3" borderId="48" xfId="2" applyFont="1" applyFill="1" applyBorder="1" applyAlignment="1" applyProtection="1">
      <alignment vertical="center" wrapText="1"/>
      <protection hidden="1"/>
    </xf>
    <xf numFmtId="0" fontId="36" fillId="0" borderId="45" xfId="2" quotePrefix="1" applyFont="1" applyBorder="1" applyAlignment="1" applyProtection="1">
      <alignment vertical="center" wrapText="1"/>
      <protection hidden="1"/>
    </xf>
    <xf numFmtId="0" fontId="36" fillId="0" borderId="54" xfId="2" quotePrefix="1" applyFont="1" applyBorder="1" applyAlignment="1" applyProtection="1">
      <alignment vertical="center" wrapText="1"/>
      <protection hidden="1"/>
    </xf>
    <xf numFmtId="0" fontId="36" fillId="0" borderId="6" xfId="2" quotePrefix="1" applyFont="1" applyBorder="1" applyAlignment="1" applyProtection="1">
      <alignment horizontal="left" vertical="center" wrapText="1"/>
      <protection hidden="1"/>
    </xf>
    <xf numFmtId="0" fontId="0" fillId="3" borderId="3" xfId="2" applyFont="1" applyFill="1" applyBorder="1" applyAlignment="1" applyProtection="1">
      <alignment vertical="center" wrapText="1"/>
      <protection hidden="1"/>
    </xf>
    <xf numFmtId="0" fontId="36" fillId="0" borderId="0" xfId="2" quotePrefix="1" applyFont="1" applyAlignment="1" applyProtection="1">
      <alignment horizontal="left" vertical="center" wrapText="1"/>
      <protection hidden="1"/>
    </xf>
    <xf numFmtId="0" fontId="0" fillId="3" borderId="48" xfId="2" quotePrefix="1" applyFont="1" applyFill="1" applyBorder="1" applyAlignment="1" applyProtection="1">
      <alignment vertical="center" wrapText="1"/>
      <protection hidden="1"/>
    </xf>
    <xf numFmtId="0" fontId="0" fillId="3" borderId="48" xfId="2" applyFont="1" applyFill="1" applyBorder="1" applyAlignment="1" applyProtection="1">
      <alignment horizontal="left" vertical="center" wrapText="1"/>
      <protection hidden="1"/>
    </xf>
    <xf numFmtId="0" fontId="0" fillId="3" borderId="0" xfId="2" applyFont="1" applyFill="1" applyAlignment="1" applyProtection="1">
      <alignment vertical="center" wrapText="1"/>
      <protection hidden="1"/>
    </xf>
    <xf numFmtId="0" fontId="36" fillId="0" borderId="0" xfId="2" quotePrefix="1" applyFont="1" applyAlignment="1" applyProtection="1">
      <alignment vertical="center" wrapText="1"/>
      <protection hidden="1"/>
    </xf>
    <xf numFmtId="0" fontId="0" fillId="3" borderId="48" xfId="2" applyFont="1" applyFill="1" applyBorder="1" applyAlignment="1" applyProtection="1">
      <alignment vertical="center"/>
      <protection hidden="1"/>
    </xf>
    <xf numFmtId="0" fontId="36" fillId="0" borderId="0" xfId="2" applyFont="1" applyAlignment="1" applyProtection="1">
      <alignment vertical="center" wrapText="1"/>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center" vertical="center" textRotation="90"/>
      <protection hidden="1"/>
    </xf>
    <xf numFmtId="0" fontId="7" fillId="2" borderId="22" xfId="0" applyFont="1" applyFill="1" applyBorder="1" applyAlignment="1" applyProtection="1">
      <alignment horizontal="left" vertical="center"/>
      <protection hidden="1"/>
    </xf>
    <xf numFmtId="0" fontId="7" fillId="2" borderId="20" xfId="0" applyFont="1" applyFill="1" applyBorder="1" applyAlignment="1" applyProtection="1">
      <alignment vertical="center"/>
      <protection hidden="1"/>
    </xf>
    <xf numFmtId="0" fontId="7" fillId="2" borderId="43" xfId="0" applyFont="1" applyFill="1" applyBorder="1" applyAlignment="1" applyProtection="1">
      <alignment vertical="center"/>
      <protection hidden="1"/>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20" fillId="0" borderId="40" xfId="0" applyFont="1" applyBorder="1" applyAlignment="1" applyProtection="1">
      <alignment vertical="top"/>
      <protection hidden="1"/>
    </xf>
    <xf numFmtId="0" fontId="20" fillId="0" borderId="0" xfId="0" applyFont="1" applyAlignment="1" applyProtection="1">
      <alignment vertical="top"/>
      <protection hidden="1"/>
    </xf>
    <xf numFmtId="0" fontId="0" fillId="5" borderId="19"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16" fontId="0" fillId="4" borderId="39" xfId="0" quotePrefix="1" applyNumberFormat="1" applyFill="1" applyBorder="1" applyAlignment="1" applyProtection="1">
      <alignment vertical="top"/>
      <protection locked="0"/>
    </xf>
    <xf numFmtId="16" fontId="0" fillId="4" borderId="40"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0" fillId="0" borderId="40" xfId="0" quotePrefix="1" applyBorder="1" applyAlignment="1">
      <alignment vertical="top"/>
    </xf>
    <xf numFmtId="0" fontId="0" fillId="0" borderId="41" xfId="0" quotePrefix="1" applyBorder="1" applyAlignment="1">
      <alignment vertical="top"/>
    </xf>
    <xf numFmtId="0" fontId="0" fillId="4" borderId="20" xfId="0" quotePrefix="1" applyFill="1" applyBorder="1" applyAlignment="1" applyProtection="1">
      <alignment vertical="top"/>
      <protection locked="0"/>
    </xf>
    <xf numFmtId="0" fontId="0" fillId="4" borderId="43" xfId="0" quotePrefix="1" applyFill="1" applyBorder="1" applyAlignment="1" applyProtection="1">
      <alignment vertical="top"/>
      <protection locked="0"/>
    </xf>
    <xf numFmtId="0" fontId="50" fillId="11" borderId="4" xfId="0" applyFont="1" applyFill="1" applyBorder="1" applyAlignment="1" applyProtection="1">
      <alignment horizontal="center" vertical="center" textRotation="90"/>
      <protection hidden="1"/>
    </xf>
    <xf numFmtId="0" fontId="50" fillId="11" borderId="13" xfId="0" applyFont="1" applyFill="1" applyBorder="1" applyAlignment="1" applyProtection="1">
      <alignment horizontal="center" vertical="center" textRotation="90"/>
      <protection hidden="1"/>
    </xf>
    <xf numFmtId="0" fontId="0" fillId="0" borderId="51" xfId="0" applyBorder="1" applyAlignment="1" applyProtection="1">
      <alignment vertical="top"/>
      <protection hidden="1"/>
    </xf>
    <xf numFmtId="0" fontId="0" fillId="0" borderId="45" xfId="0" applyBorder="1" applyAlignment="1" applyProtection="1">
      <alignment vertical="top"/>
      <protection hidden="1"/>
    </xf>
    <xf numFmtId="0" fontId="0" fillId="0" borderId="0" xfId="0" applyAlignment="1" applyProtection="1">
      <alignment vertical="top"/>
      <protection hidden="1"/>
    </xf>
    <xf numFmtId="0" fontId="7" fillId="0" borderId="48" xfId="0" applyFont="1" applyBorder="1" applyAlignment="1" applyProtection="1">
      <alignment vertical="center"/>
      <protection hidden="1"/>
    </xf>
    <xf numFmtId="0" fontId="7" fillId="0" borderId="46"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5" xfId="0" applyFont="1" applyFill="1" applyBorder="1" applyAlignment="1" applyProtection="1">
      <alignment horizontal="left" vertical="top" wrapText="1"/>
      <protection locked="0"/>
    </xf>
    <xf numFmtId="0" fontId="8" fillId="4" borderId="52" xfId="0" applyFont="1" applyFill="1" applyBorder="1" applyAlignment="1" applyProtection="1">
      <alignment horizontal="left" vertical="top" wrapText="1"/>
      <protection locked="0"/>
    </xf>
    <xf numFmtId="0" fontId="8" fillId="6" borderId="6" xfId="0" applyFont="1" applyFill="1" applyBorder="1" applyAlignment="1" applyProtection="1">
      <alignment vertical="top" wrapText="1"/>
      <protection locked="0"/>
    </xf>
    <xf numFmtId="0" fontId="8" fillId="6" borderId="7" xfId="0" applyFont="1" applyFill="1" applyBorder="1" applyAlignment="1" applyProtection="1">
      <alignment vertical="top" wrapText="1"/>
      <protection locked="0"/>
    </xf>
    <xf numFmtId="0" fontId="8" fillId="4" borderId="45"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0" fontId="38" fillId="8" borderId="45" xfId="0" applyFont="1" applyFill="1" applyBorder="1" applyAlignment="1" applyProtection="1">
      <alignment vertical="top" wrapText="1"/>
      <protection hidden="1"/>
    </xf>
    <xf numFmtId="167" fontId="0" fillId="0" borderId="1" xfId="0" applyNumberFormat="1" applyBorder="1" applyAlignment="1" applyProtection="1">
      <alignment horizontal="right" vertical="top"/>
      <protection hidden="1"/>
    </xf>
    <xf numFmtId="167" fontId="7" fillId="8" borderId="70"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7" fillId="0" borderId="41" xfId="0" applyFont="1" applyBorder="1" applyAlignment="1" applyProtection="1">
      <alignment vertical="center"/>
      <protection hidden="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xf numFmtId="0" fontId="37" fillId="0" borderId="5" xfId="3" applyBorder="1" applyAlignment="1" applyProtection="1">
      <alignment vertical="top"/>
      <protection hidden="1"/>
    </xf>
  </cellXfs>
  <cellStyles count="8">
    <cellStyle name="Komma" xfId="7" builtinId="3"/>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381">
    <dxf>
      <font>
        <strike/>
        <color theme="0" tint="-0.499984740745262"/>
      </font>
    </dxf>
    <dxf>
      <font>
        <strike/>
        <color theme="0" tint="-0.14996795556505021"/>
      </font>
      <fill>
        <patternFill>
          <bgColor theme="0"/>
        </patternFill>
      </fill>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b/>
        <i val="0"/>
      </font>
    </dxf>
    <dxf>
      <font>
        <b/>
        <i val="0"/>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theme="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strike/>
        <color rgb="FFC00000"/>
      </font>
      <fill>
        <patternFill>
          <bgColor theme="0"/>
        </patternFill>
      </fill>
    </dxf>
    <dxf>
      <font>
        <b val="0"/>
        <i/>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b/>
        <i val="0"/>
      </font>
    </dxf>
    <dxf>
      <font>
        <b/>
        <i val="0"/>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I$19" lockText="1" noThreeD="1"/>
</file>

<file path=xl/ctrlProps/ctrlProp6.xml><?xml version="1.0" encoding="utf-8"?>
<formControlPr xmlns="http://schemas.microsoft.com/office/spreadsheetml/2009/9/main" objectType="CheckBox" fmlaLink="$I$20" lockText="1" noThreeD="1"/>
</file>

<file path=xl/ctrlProps/ctrlProp7.xml><?xml version="1.0" encoding="utf-8"?>
<formControlPr xmlns="http://schemas.microsoft.com/office/spreadsheetml/2009/9/main" objectType="CheckBox" checked="Checked" fmlaLink="$I$11"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checked="Checked" fmlaLink="$K$12" lockText="1" noThreeD="1"/>
</file>

<file path=xl/ctrlProps/ctrlProp10.xml><?xml version="1.0" encoding="utf-8"?>
<formControlPr xmlns="http://schemas.microsoft.com/office/spreadsheetml/2009/9/main" objectType="CheckBox" fmlaLink="$K$15"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42"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51" lockText="1" noThreeD="1"/>
</file>

<file path=xl/ctrlProps/ctrlProp16.xml><?xml version="1.0" encoding="utf-8"?>
<formControlPr xmlns="http://schemas.microsoft.com/office/spreadsheetml/2009/9/main" objectType="CheckBox" fmlaLink="$L$69" lockText="1" noThreeD="1"/>
</file>

<file path=xl/ctrlProps/ctrlProp17.xml><?xml version="1.0" encoding="utf-8"?>
<formControlPr xmlns="http://schemas.microsoft.com/office/spreadsheetml/2009/9/main" objectType="CheckBox" fmlaLink="$L$83" lockText="1" noThreeD="1"/>
</file>

<file path=xl/ctrlProps/ctrlProp18.xml><?xml version="1.0" encoding="utf-8"?>
<formControlPr xmlns="http://schemas.microsoft.com/office/spreadsheetml/2009/9/main" objectType="CheckBox" fmlaLink="$L$88" lockText="1" noThreeD="1"/>
</file>

<file path=xl/ctrlProps/ctrlProp19.xml><?xml version="1.0" encoding="utf-8"?>
<formControlPr xmlns="http://schemas.microsoft.com/office/spreadsheetml/2009/9/main" objectType="CheckBox" fmlaLink="$L$106" lockText="1" noThreeD="1"/>
</file>

<file path=xl/ctrlProps/ctrlProp20.xml><?xml version="1.0" encoding="utf-8"?>
<formControlPr xmlns="http://schemas.microsoft.com/office/spreadsheetml/2009/9/main" objectType="CheckBox" fmlaLink="$L$109" lockText="1" noThreeD="1"/>
</file>

<file path=xl/ctrlProps/ctrlProp21.xml><?xml version="1.0" encoding="utf-8"?>
<formControlPr xmlns="http://schemas.microsoft.com/office/spreadsheetml/2009/9/main" objectType="CheckBox" fmlaLink="$L$114" lockText="1" noThreeD="1"/>
</file>

<file path=xl/ctrlProps/ctrlProp22.xml><?xml version="1.0" encoding="utf-8"?>
<formControlPr xmlns="http://schemas.microsoft.com/office/spreadsheetml/2009/9/main" objectType="CheckBox" fmlaLink="$L$117" lockText="1" noThreeD="1"/>
</file>

<file path=xl/ctrlProps/ctrlProp23.xml><?xml version="1.0" encoding="utf-8"?>
<formControlPr xmlns="http://schemas.microsoft.com/office/spreadsheetml/2009/9/main" objectType="CheckBox" fmlaLink="$L$142" lockText="1" noThreeD="1"/>
</file>

<file path=xl/ctrlProps/ctrlProp24.xml><?xml version="1.0" encoding="utf-8"?>
<formControlPr xmlns="http://schemas.microsoft.com/office/spreadsheetml/2009/9/main" objectType="CheckBox" fmlaLink="$L$145" lockText="1" noThreeD="1"/>
</file>

<file path=xl/ctrlProps/ctrlProp25.xml><?xml version="1.0" encoding="utf-8"?>
<formControlPr xmlns="http://schemas.microsoft.com/office/spreadsheetml/2009/9/main" objectType="CheckBox" fmlaLink="$L$154" lockText="1" noThreeD="1"/>
</file>

<file path=xl/ctrlProps/ctrlProp26.xml><?xml version="1.0" encoding="utf-8"?>
<formControlPr xmlns="http://schemas.microsoft.com/office/spreadsheetml/2009/9/main" objectType="CheckBox" fmlaLink="$L$163" lockText="1" noThreeD="1"/>
</file>

<file path=xl/ctrlProps/ctrlProp27.xml><?xml version="1.0" encoding="utf-8"?>
<formControlPr xmlns="http://schemas.microsoft.com/office/spreadsheetml/2009/9/main" objectType="CheckBox" fmlaLink="$L$169"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fmlaLink="$L$79" lockText="1" noThreeD="1"/>
</file>

<file path=xl/ctrlProps/ctrlProp30.xml><?xml version="1.0" encoding="utf-8"?>
<formControlPr xmlns="http://schemas.microsoft.com/office/spreadsheetml/2009/9/main" objectType="CheckBox" checked="Checked" fmlaLink="$L$13" lockText="1" noThreeD="1"/>
</file>

<file path=xl/ctrlProps/ctrlProp31.xml><?xml version="1.0" encoding="utf-8"?>
<formControlPr xmlns="http://schemas.microsoft.com/office/spreadsheetml/2009/9/main" objectType="CheckBox" fmlaLink="$L$14" lockText="1" noThreeD="1"/>
</file>

<file path=xl/ctrlProps/ctrlProp32.xml><?xml version="1.0" encoding="utf-8"?>
<formControlPr xmlns="http://schemas.microsoft.com/office/spreadsheetml/2009/9/main" objectType="CheckBox" fmlaLink="$L$33" lockText="1" noThreeD="1"/>
</file>

<file path=xl/ctrlProps/ctrlProp33.xml><?xml version="1.0" encoding="utf-8"?>
<formControlPr xmlns="http://schemas.microsoft.com/office/spreadsheetml/2009/9/main" objectType="CheckBox" fmlaLink="$L$148" lockText="1" noThreeD="1"/>
</file>

<file path=xl/ctrlProps/ctrlProp34.xml><?xml version="1.0" encoding="utf-8"?>
<formControlPr xmlns="http://schemas.microsoft.com/office/spreadsheetml/2009/9/main" objectType="CheckBox" fmlaLink="$L$151"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39" lockText="1" noThreeD="1"/>
</file>

<file path=xl/ctrlProps/ctrlProp38.xml><?xml version="1.0" encoding="utf-8"?>
<formControlPr xmlns="http://schemas.microsoft.com/office/spreadsheetml/2009/9/main" objectType="CheckBox" fmlaLink="$L$91" lockText="1" noThreeD="1"/>
</file>

<file path=xl/ctrlProps/ctrlProp39.xml><?xml version="1.0" encoding="utf-8"?>
<formControlPr xmlns="http://schemas.microsoft.com/office/spreadsheetml/2009/9/main" objectType="CheckBox" fmlaLink="$L$100" lockText="1" noThreeD="1"/>
</file>

<file path=xl/ctrlProps/ctrlProp40.xml><?xml version="1.0" encoding="utf-8"?>
<formControlPr xmlns="http://schemas.microsoft.com/office/spreadsheetml/2009/9/main" objectType="CheckBox" fmlaLink="$L$103" lockText="1" noThreeD="1"/>
</file>

<file path=xl/ctrlProps/ctrlProp41.xml><?xml version="1.0" encoding="utf-8"?>
<formControlPr xmlns="http://schemas.microsoft.com/office/spreadsheetml/2009/9/main" objectType="CheckBox" fmlaLink="$L$157" lockText="1" noThreeD="1"/>
</file>

<file path=xl/ctrlProps/ctrlProp42.xml><?xml version="1.0" encoding="utf-8"?>
<formControlPr xmlns="http://schemas.microsoft.com/office/spreadsheetml/2009/9/main" objectType="CheckBox" fmlaLink="$L$160" lockText="1" noThreeD="1"/>
</file>

<file path=xl/ctrlProps/ctrlProp43.xml><?xml version="1.0" encoding="utf-8"?>
<formControlPr xmlns="http://schemas.microsoft.com/office/spreadsheetml/2009/9/main" objectType="CheckBox" checked="Checked" fmlaLink="$L$13" lockText="1" noThreeD="1"/>
</file>

<file path=xl/ctrlProps/ctrlProp44.xml><?xml version="1.0" encoding="utf-8"?>
<formControlPr xmlns="http://schemas.microsoft.com/office/spreadsheetml/2009/9/main" objectType="CheckBox" fmlaLink="$L$14" lockText="1" noThreeD="1"/>
</file>

<file path=xl/ctrlProps/ctrlProp45.xml><?xml version="1.0" encoding="utf-8"?>
<formControlPr xmlns="http://schemas.microsoft.com/office/spreadsheetml/2009/9/main" objectType="CheckBox" checked="Checked" fmlaLink="$L$17" lockText="1" noThreeD="1"/>
</file>

<file path=xl/ctrlProps/ctrlProp46.xml><?xml version="1.0" encoding="utf-8"?>
<formControlPr xmlns="http://schemas.microsoft.com/office/spreadsheetml/2009/9/main" objectType="CheckBox" checked="Checked" fmlaLink="$L$19" lockText="1" noThreeD="1"/>
</file>

<file path=xl/ctrlProps/ctrlProp47.xml><?xml version="1.0" encoding="utf-8"?>
<formControlPr xmlns="http://schemas.microsoft.com/office/spreadsheetml/2009/9/main" objectType="CheckBox" checked="Checked" fmlaLink="$L$19" lockText="1" noThreeD="1"/>
</file>

<file path=xl/ctrlProps/ctrlProp48.xml><?xml version="1.0" encoding="utf-8"?>
<formControlPr xmlns="http://schemas.microsoft.com/office/spreadsheetml/2009/9/main" objectType="CheckBox" checked="Checked" fmlaLink="$L$23" lockText="1" noThreeD="1"/>
</file>

<file path=xl/ctrlProps/ctrlProp49.xml><?xml version="1.0" encoding="utf-8"?>
<formControlPr xmlns="http://schemas.microsoft.com/office/spreadsheetml/2009/9/main" objectType="CheckBox" checked="Checked" fmlaLink="$L$19" lockText="1" noThreeD="1"/>
</file>

<file path=xl/ctrlProps/ctrlProp50.xml><?xml version="1.0" encoding="utf-8"?>
<formControlPr xmlns="http://schemas.microsoft.com/office/spreadsheetml/2009/9/main" objectType="CheckBox" checked="Checked" fmlaLink="$L$25" lockText="1" noThreeD="1"/>
</file>

<file path=xl/ctrlProps/ctrlProp51.xml><?xml version="1.0" encoding="utf-8"?>
<formControlPr xmlns="http://schemas.microsoft.com/office/spreadsheetml/2009/9/main" objectType="CheckBox" checked="Checked" fmlaLink="$L$30" lockText="1" noThreeD="1"/>
</file>

<file path=xl/ctrlProps/ctrlProp52.xml><?xml version="1.0" encoding="utf-8"?>
<formControlPr xmlns="http://schemas.microsoft.com/office/spreadsheetml/2009/9/main" objectType="CheckBox" checked="Checked" fmlaLink="$L$32" lockText="1" noThreeD="1"/>
</file>

<file path=xl/ctrlProps/ctrlProp53.xml><?xml version="1.0" encoding="utf-8"?>
<formControlPr xmlns="http://schemas.microsoft.com/office/spreadsheetml/2009/9/main" objectType="CheckBox" checked="Checked" fmlaLink="$L$34" lockText="1" noThreeD="1"/>
</file>

<file path=xl/ctrlProps/ctrlProp54.xml><?xml version="1.0" encoding="utf-8"?>
<formControlPr xmlns="http://schemas.microsoft.com/office/spreadsheetml/2009/9/main" objectType="CheckBox" checked="Checked" fmlaLink="$L$36" lockText="1" noThreeD="1"/>
</file>

<file path=xl/ctrlProps/ctrlProp55.xml><?xml version="1.0" encoding="utf-8"?>
<formControlPr xmlns="http://schemas.microsoft.com/office/spreadsheetml/2009/9/main" objectType="CheckBox" checked="Checked" fmlaLink="$L$38" lockText="1" noThreeD="1"/>
</file>

<file path=xl/ctrlProps/ctrlProp56.xml><?xml version="1.0" encoding="utf-8"?>
<formControlPr xmlns="http://schemas.microsoft.com/office/spreadsheetml/2009/9/main" objectType="CheckBox" checked="Checked" fmlaLink="$L$40" lockText="1" noThreeD="1"/>
</file>

<file path=xl/ctrlProps/ctrlProp57.xml><?xml version="1.0" encoding="utf-8"?>
<formControlPr xmlns="http://schemas.microsoft.com/office/spreadsheetml/2009/9/main" objectType="CheckBox" checked="Checked" fmlaLink="$L$42" lockText="1" noThreeD="1"/>
</file>

<file path=xl/ctrlProps/ctrlProp58.xml><?xml version="1.0" encoding="utf-8"?>
<formControlPr xmlns="http://schemas.microsoft.com/office/spreadsheetml/2009/9/main" objectType="CheckBox" checked="Checked" fmlaLink="$L$57" lockText="1" noThreeD="1"/>
</file>

<file path=xl/ctrlProps/ctrlProp59.xml><?xml version="1.0" encoding="utf-8"?>
<formControlPr xmlns="http://schemas.microsoft.com/office/spreadsheetml/2009/9/main" objectType="CheckBox" checked="Checked" fmlaLink="$L$61" lockText="1" noThreeD="1"/>
</file>

<file path=xl/ctrlProps/ctrlProp60.xml><?xml version="1.0" encoding="utf-8"?>
<formControlPr xmlns="http://schemas.microsoft.com/office/spreadsheetml/2009/9/main" objectType="CheckBox" checked="Checked" fmlaLink="$L$63" lockText="1" noThreeD="1"/>
</file>

<file path=xl/ctrlProps/ctrlProp61.xml><?xml version="1.0" encoding="utf-8"?>
<formControlPr xmlns="http://schemas.microsoft.com/office/spreadsheetml/2009/9/main" objectType="CheckBox" checked="Checked" fmlaLink="$L$65" lockText="1" noThreeD="1"/>
</file>

<file path=xl/ctrlProps/ctrlProp62.xml><?xml version="1.0" encoding="utf-8"?>
<formControlPr xmlns="http://schemas.microsoft.com/office/spreadsheetml/2009/9/main" objectType="CheckBox" checked="Checked" fmlaLink="$L$67" lockText="1" noThreeD="1"/>
</file>

<file path=xl/ctrlProps/ctrlProp63.xml><?xml version="1.0" encoding="utf-8"?>
<formControlPr xmlns="http://schemas.microsoft.com/office/spreadsheetml/2009/9/main" objectType="CheckBox" checked="Checked" fmlaLink="$L$69" lockText="1" noThreeD="1"/>
</file>

<file path=xl/ctrlProps/ctrlProp64.xml><?xml version="1.0" encoding="utf-8"?>
<formControlPr xmlns="http://schemas.microsoft.com/office/spreadsheetml/2009/9/main" objectType="CheckBox" checked="Checked" fmlaLink="$L$71" lockText="1" noThreeD="1"/>
</file>

<file path=xl/ctrlProps/ctrlProp65.xml><?xml version="1.0" encoding="utf-8"?>
<formControlPr xmlns="http://schemas.microsoft.com/office/spreadsheetml/2009/9/main" objectType="CheckBox" checked="Checked" fmlaLink="$L$90" lockText="1" noThreeD="1"/>
</file>

<file path=xl/ctrlProps/ctrlProp66.xml><?xml version="1.0" encoding="utf-8"?>
<formControlPr xmlns="http://schemas.microsoft.com/office/spreadsheetml/2009/9/main" objectType="CheckBox" checked="Checked" fmlaLink="$L$100" lockText="1" noThreeD="1"/>
</file>

<file path=xl/ctrlProps/ctrlProp67.xml><?xml version="1.0" encoding="utf-8"?>
<formControlPr xmlns="http://schemas.microsoft.com/office/spreadsheetml/2009/9/main" objectType="CheckBox" checked="Checked" fmlaLink="$L$105" lockText="1" noThreeD="1"/>
</file>

<file path=xl/ctrlProps/ctrlProp68.xml><?xml version="1.0" encoding="utf-8"?>
<formControlPr xmlns="http://schemas.microsoft.com/office/spreadsheetml/2009/9/main" objectType="CheckBox" checked="Checked" fmlaLink="$L$107" lockText="1" noThreeD="1"/>
</file>

<file path=xl/ctrlProps/ctrlProp69.xml><?xml version="1.0" encoding="utf-8"?>
<formControlPr xmlns="http://schemas.microsoft.com/office/spreadsheetml/2009/9/main" objectType="CheckBox" checked="Checked" fmlaLink="$L$109" lockText="1" noThreeD="1"/>
</file>

<file path=xl/ctrlProps/ctrlProp70.xml><?xml version="1.0" encoding="utf-8"?>
<formControlPr xmlns="http://schemas.microsoft.com/office/spreadsheetml/2009/9/main" objectType="CheckBox" fmlaLink="$L$111" lockText="1" noThreeD="1"/>
</file>

<file path=xl/ctrlProps/ctrlProp71.xml><?xml version="1.0" encoding="utf-8"?>
<formControlPr xmlns="http://schemas.microsoft.com/office/spreadsheetml/2009/9/main" objectType="CheckBox" checked="Checked" fmlaLink="$L$116" lockText="1" noThreeD="1"/>
</file>

<file path=xl/ctrlProps/ctrlProp72.xml><?xml version="1.0" encoding="utf-8"?>
<formControlPr xmlns="http://schemas.microsoft.com/office/spreadsheetml/2009/9/main" objectType="CheckBox" checked="Checked" fmlaLink="$L$118" lockText="1" noThreeD="1"/>
</file>

<file path=xl/ctrlProps/ctrlProp73.xml><?xml version="1.0" encoding="utf-8"?>
<formControlPr xmlns="http://schemas.microsoft.com/office/spreadsheetml/2009/9/main" objectType="CheckBox" checked="Checked" fmlaLink="$L$120" lockText="1" noThreeD="1"/>
</file>

<file path=xl/ctrlProps/ctrlProp74.xml><?xml version="1.0" encoding="utf-8"?>
<formControlPr xmlns="http://schemas.microsoft.com/office/spreadsheetml/2009/9/main" objectType="CheckBox" checked="Checked" fmlaLink="$L$122" lockText="1" noThreeD="1"/>
</file>

<file path=xl/ctrlProps/ctrlProp75.xml><?xml version="1.0" encoding="utf-8"?>
<formControlPr xmlns="http://schemas.microsoft.com/office/spreadsheetml/2009/9/main" objectType="CheckBox" checked="Checked" fmlaLink="$L$124" lockText="1" noThreeD="1"/>
</file>

<file path=xl/ctrlProps/ctrlProp76.xml><?xml version="1.0" encoding="utf-8"?>
<formControlPr xmlns="http://schemas.microsoft.com/office/spreadsheetml/2009/9/main" objectType="CheckBox" checked="Checked" fmlaLink="$L$126" lockText="1" noThreeD="1"/>
</file>

<file path=xl/ctrlProps/ctrlProp77.xml><?xml version="1.0" encoding="utf-8"?>
<formControlPr xmlns="http://schemas.microsoft.com/office/spreadsheetml/2009/9/main" objectType="CheckBox" fmlaLink="$L$133" lockText="1" noThreeD="1"/>
</file>

<file path=xl/ctrlProps/ctrlProp78.xml><?xml version="1.0" encoding="utf-8"?>
<formControlPr xmlns="http://schemas.microsoft.com/office/spreadsheetml/2009/9/main" objectType="CheckBox" checked="Checked" fmlaLink="$L$135" lockText="1" noThreeD="1"/>
</file>

<file path=xl/ctrlProps/ctrlProp79.xml><?xml version="1.0" encoding="utf-8"?>
<formControlPr xmlns="http://schemas.microsoft.com/office/spreadsheetml/2009/9/main" objectType="CheckBox" fmlaLink="$L$137" lockText="1" noThreeD="1"/>
</file>

<file path=xl/ctrlProps/ctrlProp80.xml><?xml version="1.0" encoding="utf-8"?>
<formControlPr xmlns="http://schemas.microsoft.com/office/spreadsheetml/2009/9/main" objectType="CheckBox" fmlaLink="$L$139" lockText="1" noThreeD="1"/>
</file>

<file path=xl/ctrlProps/ctrlProp81.xml><?xml version="1.0" encoding="utf-8"?>
<formControlPr xmlns="http://schemas.microsoft.com/office/spreadsheetml/2009/9/main" objectType="CheckBox" fmlaLink="$L$141" lockText="1" noThreeD="1"/>
</file>

<file path=xl/ctrlProps/ctrlProp82.xml><?xml version="1.0" encoding="utf-8"?>
<formControlPr xmlns="http://schemas.microsoft.com/office/spreadsheetml/2009/9/main" objectType="CheckBox" fmlaLink="$L$150" lockText="1" noThreeD="1"/>
</file>

<file path=xl/ctrlProps/ctrlProp83.xml><?xml version="1.0" encoding="utf-8"?>
<formControlPr xmlns="http://schemas.microsoft.com/office/spreadsheetml/2009/9/main" objectType="CheckBox" fmlaLink="$L$152" lockText="1" noThreeD="1"/>
</file>

<file path=xl/ctrlProps/ctrlProp84.xml><?xml version="1.0" encoding="utf-8"?>
<formControlPr xmlns="http://schemas.microsoft.com/office/spreadsheetml/2009/9/main" objectType="CheckBox" fmlaLink="$L$154" lockText="1" noThreeD="1"/>
</file>

<file path=xl/ctrlProps/ctrlProp85.xml><?xml version="1.0" encoding="utf-8"?>
<formControlPr xmlns="http://schemas.microsoft.com/office/spreadsheetml/2009/9/main" objectType="CheckBox" fmlaLink="$L$156" lockText="1" noThreeD="1"/>
</file>

<file path=xl/ctrlProps/ctrlProp86.xml><?xml version="1.0" encoding="utf-8"?>
<formControlPr xmlns="http://schemas.microsoft.com/office/spreadsheetml/2009/9/main" objectType="CheckBox" fmlaLink="$L$158" lockText="1" noThreeD="1"/>
</file>

<file path=xl/ctrlProps/ctrlProp87.xml><?xml version="1.0" encoding="utf-8"?>
<formControlPr xmlns="http://schemas.microsoft.com/office/spreadsheetml/2009/9/main" objectType="CheckBox" fmlaLink="$L$160" lockText="1" noThreeD="1"/>
</file>

<file path=xl/ctrlProps/ctrlProp88.xml><?xml version="1.0" encoding="utf-8"?>
<formControlPr xmlns="http://schemas.microsoft.com/office/spreadsheetml/2009/9/main" objectType="CheckBox" fmlaLink="$L$173" lockText="1" noThreeD="1"/>
</file>

<file path=xl/ctrlProps/ctrlProp89.xml><?xml version="1.0" encoding="utf-8"?>
<formControlPr xmlns="http://schemas.microsoft.com/office/spreadsheetml/2009/9/main" objectType="CheckBox" fmlaLink="$L$175" lockText="1" noThreeD="1"/>
</file>

<file path=xl/ctrlProps/ctrlProp90.xml><?xml version="1.0" encoding="utf-8"?>
<formControlPr xmlns="http://schemas.microsoft.com/office/spreadsheetml/2009/9/main" objectType="CheckBox" fmlaLink="$L$177" lockText="1" noThreeD="1"/>
</file>

<file path=xl/ctrlProps/ctrlProp91.xml><?xml version="1.0" encoding="utf-8"?>
<formControlPr xmlns="http://schemas.microsoft.com/office/spreadsheetml/2009/9/main" objectType="CheckBox" fmlaLink="$L$139" lockText="1" noThreeD="1"/>
</file>

<file path=xl/ctrlProps/ctrlProp92.xml><?xml version="1.0" encoding="utf-8"?>
<formControlPr xmlns="http://schemas.microsoft.com/office/spreadsheetml/2009/9/main" objectType="CheckBox" fmlaLink="$L$141" lockText="1" noThreeD="1"/>
</file>

<file path=xl/ctrlProps/ctrlProp93.xml><?xml version="1.0" encoding="utf-8"?>
<formControlPr xmlns="http://schemas.microsoft.com/office/spreadsheetml/2009/9/main" objectType="CheckBox" fmlaLink="$L$145"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L$168" lockText="1" noThreeD="1"/>
</file>

<file path=xl/ctrlProps/ctrlProp98.xml><?xml version="1.0" encoding="utf-8"?>
<formControlPr xmlns="http://schemas.microsoft.com/office/spreadsheetml/2009/9/main" objectType="CheckBox" fmlaLink="$L$166" lockText="1" noThreeD="1"/>
</file>

<file path=xl/ctrlProps/ctrlProp99.xml><?xml version="1.0" encoding="utf-8"?>
<formControlPr xmlns="http://schemas.microsoft.com/office/spreadsheetml/2009/9/main" objectType="CheckBox" fmlaLink="$L$164" lockText="1" noThreeD="1"/>
</file>

<file path=xl/ctrlProps/ctrlProp100.xml><?xml version="1.0" encoding="utf-8"?>
<formControlPr xmlns="http://schemas.microsoft.com/office/spreadsheetml/2009/9/main" objectType="CheckBox" fmlaLink="$L$162"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checked="Checked" fmlaLink="$L$42" lockText="1" noThreeD="1"/>
</file>

<file path=xl/ctrlProps/ctrlProp105.xml><?xml version="1.0" encoding="utf-8"?>
<formControlPr xmlns="http://schemas.microsoft.com/office/spreadsheetml/2009/9/main" objectType="CheckBox" checked="Checked" fmlaLink="$L$46" lockText="1" noThreeD="1"/>
</file>

<file path=xl/ctrlProps/ctrlProp106.xml><?xml version="1.0" encoding="utf-8"?>
<formControlPr xmlns="http://schemas.microsoft.com/office/spreadsheetml/2009/9/main" objectType="CheckBox" fmlaLink="$L$48" lockText="1" noThreeD="1"/>
</file>

<file path=xl/ctrlProps/ctrlProp107.xml><?xml version="1.0" encoding="utf-8"?>
<formControlPr xmlns="http://schemas.microsoft.com/office/spreadsheetml/2009/9/main" objectType="CheckBox" checked="Checked" fmlaLink="$L$42" lockText="1" noThreeD="1"/>
</file>

<file path=xl/ctrlProps/ctrlProp108.xml><?xml version="1.0" encoding="utf-8"?>
<formControlPr xmlns="http://schemas.microsoft.com/office/spreadsheetml/2009/9/main" objectType="CheckBox" checked="Checked" fmlaLink="$L$42" lockText="1" noThreeD="1"/>
</file>

<file path=xl/ctrlProps/ctrlProp109.xml><?xml version="1.0" encoding="utf-8"?>
<formControlPr xmlns="http://schemas.microsoft.com/office/spreadsheetml/2009/9/main" objectType="CheckBox" checked="Checked" fmlaLink="$L$59" lockText="1" noThreeD="1"/>
</file>

<file path=xl/ctrlProps/ctrlProp110.xml><?xml version="1.0" encoding="utf-8"?>
<formControlPr xmlns="http://schemas.microsoft.com/office/spreadsheetml/2009/9/main" objectType="CheckBox" checked="Checked" fmlaLink="$L$73" lockText="1" noThreeD="1"/>
</file>

<file path=xl/ctrlProps/ctrlProp111.xml><?xml version="1.0" encoding="utf-8"?>
<formControlPr xmlns="http://schemas.microsoft.com/office/spreadsheetml/2009/9/main" objectType="CheckBox" checked="Checked" fmlaLink="$L$75" lockText="1" noThreeD="1"/>
</file>

<file path=xl/ctrlProps/ctrlProp112.xml><?xml version="1.0" encoding="utf-8"?>
<formControlPr xmlns="http://schemas.microsoft.com/office/spreadsheetml/2009/9/main" objectType="CheckBox" checked="Checked" fmlaLink="$L$77" lockText="1" noThreeD="1"/>
</file>

<file path=xl/ctrlProps/ctrlProp113.xml><?xml version="1.0" encoding="utf-8"?>
<formControlPr xmlns="http://schemas.microsoft.com/office/spreadsheetml/2009/9/main" objectType="CheckBox" checked="Checked" fmlaLink="$L$79" lockText="1" noThreeD="1"/>
</file>

<file path=xl/ctrlProps/ctrlProp114.xml><?xml version="1.0" encoding="utf-8"?>
<formControlPr xmlns="http://schemas.microsoft.com/office/spreadsheetml/2009/9/main" objectType="CheckBox" checked="Checked" fmlaLink="$L$81" lockText="1" noThreeD="1"/>
</file>

<file path=xl/ctrlProps/ctrlProp115.xml><?xml version="1.0" encoding="utf-8"?>
<formControlPr xmlns="http://schemas.microsoft.com/office/spreadsheetml/2009/9/main" objectType="CheckBox" checked="Checked" fmlaLink="$L$83" lockText="1" noThreeD="1"/>
</file>

<file path=xl/ctrlProps/ctrlProp116.xml><?xml version="1.0" encoding="utf-8"?>
<formControlPr xmlns="http://schemas.microsoft.com/office/spreadsheetml/2009/9/main" objectType="CheckBox" checked="Checked" fmlaLink="$L$85" lockText="1" noThreeD="1"/>
</file>

<file path=xl/ctrlProps/ctrlProp117.xml><?xml version="1.0" encoding="utf-8"?>
<formControlPr xmlns="http://schemas.microsoft.com/office/spreadsheetml/2009/9/main" objectType="CheckBox" checked="Checked" fmlaLink="$L$92" lockText="1" noThreeD="1"/>
</file>

<file path=xl/ctrlProps/ctrlProp118.xml><?xml version="1.0" encoding="utf-8"?>
<formControlPr xmlns="http://schemas.microsoft.com/office/spreadsheetml/2009/9/main" objectType="CheckBox" checked="Checked" fmlaLink="$L$94" lockText="1" noThreeD="1"/>
</file>

<file path=xl/ctrlProps/ctrlProp119.xml><?xml version="1.0" encoding="utf-8"?>
<formControlPr xmlns="http://schemas.microsoft.com/office/spreadsheetml/2009/9/main" objectType="CheckBox" fmlaLink="$L$96" lockText="1" noThreeD="1"/>
</file>

<file path=xl/ctrlProps/ctrlProp120.xml><?xml version="1.0" encoding="utf-8"?>
<formControlPr xmlns="http://schemas.microsoft.com/office/spreadsheetml/2009/9/main" objectType="CheckBox" checked="Checked" fmlaLink="$L$98" lockText="1" noThreeD="1"/>
</file>

<file path=xl/ctrlProps/ctrlProp121.xml><?xml version="1.0" encoding="utf-8"?>
<formControlPr xmlns="http://schemas.microsoft.com/office/spreadsheetml/2009/9/main" objectType="CheckBox" fmlaLink="$L$128" lockText="1" noThreeD="1"/>
</file>

<file path=xl/ctrlProps/ctrlProp122.xml><?xml version="1.0" encoding="utf-8"?>
<formControlPr xmlns="http://schemas.microsoft.com/office/spreadsheetml/2009/9/main" objectType="CheckBox" fmlaLink="$L$145" lockText="1" noThreeD="1"/>
</file>

<file path=xl/ctrlProps/ctrlProp123.xml><?xml version="1.0" encoding="utf-8"?>
<formControlPr xmlns="http://schemas.microsoft.com/office/spreadsheetml/2009/9/main" objectType="CheckBox" fmlaLink="$L$143" lockText="1" noThreeD="1"/>
</file>

<file path=xl/ctrlProps/ctrlProp124.xml><?xml version="1.0" encoding="utf-8"?>
<formControlPr xmlns="http://schemas.microsoft.com/office/spreadsheetml/2009/9/main" objectType="CheckBox" checked="Checked" fmlaLink="$L$19" lockText="1" noThreeD="1"/>
</file>

<file path=xl/ctrlProps/ctrlProp125.xml><?xml version="1.0" encoding="utf-8"?>
<formControlPr xmlns="http://schemas.microsoft.com/office/spreadsheetml/2009/9/main" objectType="CheckBox" fmlaLink="$L$21" lockText="1" noThreeD="1"/>
</file>

<file path=xl/ctrlProps/ctrlProp126.xml><?xml version="1.0" encoding="utf-8"?>
<formControlPr xmlns="http://schemas.microsoft.com/office/spreadsheetml/2009/9/main" objectType="CheckBox" fmlaLink="$M$16" lockText="1" noThreeD="1"/>
</file>

<file path=xl/ctrlProps/ctrlProp127.xml><?xml version="1.0" encoding="utf-8"?>
<formControlPr xmlns="http://schemas.microsoft.com/office/spreadsheetml/2009/9/main" objectType="CheckBox" fmlaLink="$M$14" lockText="1" noThreeD="1"/>
</file>

<file path=xl/ctrlProps/ctrlProp128.xml><?xml version="1.0" encoding="utf-8"?>
<formControlPr xmlns="http://schemas.microsoft.com/office/spreadsheetml/2009/9/main" objectType="CheckBox" fmlaLink="$M$21" lockText="1" noThreeD="1"/>
</file>

<file path=xl/ctrlProps/ctrlProp129.xml><?xml version="1.0" encoding="utf-8"?>
<formControlPr xmlns="http://schemas.microsoft.com/office/spreadsheetml/2009/9/main" objectType="CheckBox" fmlaLink="$M$23" lockText="1" noThreeD="1"/>
</file>

<file path=xl/ctrlProps/ctrlProp130.xml><?xml version="1.0" encoding="utf-8"?>
<formControlPr xmlns="http://schemas.microsoft.com/office/spreadsheetml/2009/9/main" objectType="CheckBox" fmlaLink="$M$28" lockText="1" noThreeD="1"/>
</file>

<file path=xl/ctrlProps/ctrlProp131.xml><?xml version="1.0" encoding="utf-8"?>
<formControlPr xmlns="http://schemas.microsoft.com/office/spreadsheetml/2009/9/main" objectType="CheckBox" fmlaLink="$M$30" lockText="1" noThreeD="1"/>
</file>

<file path=xl/ctrlProps/ctrlProp132.xml><?xml version="1.0" encoding="utf-8"?>
<formControlPr xmlns="http://schemas.microsoft.com/office/spreadsheetml/2009/9/main" objectType="CheckBox" fmlaLink="$M$35" lockText="1" noThreeD="1"/>
</file>

<file path=xl/ctrlProps/ctrlProp133.xml><?xml version="1.0" encoding="utf-8"?>
<formControlPr xmlns="http://schemas.microsoft.com/office/spreadsheetml/2009/9/main" objectType="CheckBox" fmlaLink="$M$37" lockText="1" noThreeD="1"/>
</file>

<file path=xl/ctrlProps/ctrlProp134.xml><?xml version="1.0" encoding="utf-8"?>
<formControlPr xmlns="http://schemas.microsoft.com/office/spreadsheetml/2009/9/main" objectType="CheckBox" fmlaLink="$M$70" lockText="1" noThreeD="1"/>
</file>

<file path=xl/ctrlProps/ctrlProp135.xml><?xml version="1.0" encoding="utf-8"?>
<formControlPr xmlns="http://schemas.microsoft.com/office/spreadsheetml/2009/9/main" objectType="CheckBox" fmlaLink="$M$49" lockText="1" noThreeD="1"/>
</file>

<file path=xl/ctrlProps/ctrlProp136.xml><?xml version="1.0" encoding="utf-8"?>
<formControlPr xmlns="http://schemas.microsoft.com/office/spreadsheetml/2009/9/main" objectType="CheckBox" fmlaLink="$M$51" lockText="1" noThreeD="1"/>
</file>

<file path=xl/ctrlProps/ctrlProp137.xml><?xml version="1.0" encoding="utf-8"?>
<formControlPr xmlns="http://schemas.microsoft.com/office/spreadsheetml/2009/9/main" objectType="CheckBox" fmlaLink="$M$56" lockText="1" noThreeD="1"/>
</file>

<file path=xl/ctrlProps/ctrlProp138.xml><?xml version="1.0" encoding="utf-8"?>
<formControlPr xmlns="http://schemas.microsoft.com/office/spreadsheetml/2009/9/main" objectType="CheckBox" fmlaLink="$M$58" lockText="1" noThreeD="1"/>
</file>

<file path=xl/ctrlProps/ctrlProp139.xml><?xml version="1.0" encoding="utf-8"?>
<formControlPr xmlns="http://schemas.microsoft.com/office/spreadsheetml/2009/9/main" objectType="CheckBox" fmlaLink="$M$42" lockText="1" noThreeD="1"/>
</file>

<file path=xl/ctrlProps/ctrlProp140.xml><?xml version="1.0" encoding="utf-8"?>
<formControlPr xmlns="http://schemas.microsoft.com/office/spreadsheetml/2009/9/main" objectType="CheckBox" fmlaLink="$M$44" lockText="1" noThreeD="1"/>
</file>

<file path=xl/ctrlProps/ctrlProp141.xml><?xml version="1.0" encoding="utf-8"?>
<formControlPr xmlns="http://schemas.microsoft.com/office/spreadsheetml/2009/9/main" objectType="CheckBox" fmlaLink="$M$63" lockText="1" noThreeD="1"/>
</file>

<file path=xl/ctrlProps/ctrlProp142.xml><?xml version="1.0" encoding="utf-8"?>
<formControlPr xmlns="http://schemas.microsoft.com/office/spreadsheetml/2009/9/main" objectType="CheckBox" fmlaLink="$M$65" lockText="1" noThreeD="1"/>
</file>

<file path=xl/ctrlProps/ctrlProp143.xml><?xml version="1.0" encoding="utf-8"?>
<formControlPr xmlns="http://schemas.microsoft.com/office/spreadsheetml/2009/9/main" objectType="CheckBox" fmlaLink="$M$72" lockText="1" noThreeD="1"/>
</file>

<file path=xl/ctrlProps/ctrlProp144.xml><?xml version="1.0" encoding="utf-8"?>
<formControlPr xmlns="http://schemas.microsoft.com/office/spreadsheetml/2009/9/main" objectType="CheckBox" checked="Checked" fmlaLink="$L$59" lockText="1" noThreeD="1"/>
</file>

<file path=xl/ctrlProps/ctrlProp145.xml><?xml version="1.0" encoding="utf-8"?>
<formControlPr xmlns="http://schemas.microsoft.com/office/spreadsheetml/2009/9/main" objectType="CheckBox" fmlaLink="$L$26" lockText="1" noThreeD="1"/>
</file>

<file path=xl/ctrlProps/ctrlProp146.xml><?xml version="1.0" encoding="utf-8"?>
<formControlPr xmlns="http://schemas.microsoft.com/office/spreadsheetml/2009/9/main" objectType="CheckBox" fmlaLink="L31" lockText="1" noThreeD="1"/>
</file>

<file path=xl/ctrlProps/ctrlProp147.xml><?xml version="1.0" encoding="utf-8"?>
<formControlPr xmlns="http://schemas.microsoft.com/office/spreadsheetml/2009/9/main" objectType="CheckBox" checked="Checked" fmlaLink="L75" lockText="1" noThreeD="1"/>
</file>

<file path=xl/ctrlProps/ctrlProp148.xml><?xml version="1.0" encoding="utf-8"?>
<formControlPr xmlns="http://schemas.microsoft.com/office/spreadsheetml/2009/9/main" objectType="CheckBox" checked="Checked" fmlaLink="L76" lockText="1" noThreeD="1"/>
</file>

<file path=xl/ctrlProps/ctrlProp149.xml><?xml version="1.0" encoding="utf-8"?>
<formControlPr xmlns="http://schemas.microsoft.com/office/spreadsheetml/2009/9/main" objectType="CheckBox" checked="Checked" fmlaLink="L77" lockText="1" noThreeD="1"/>
</file>

<file path=xl/ctrlProps/ctrlProp150.xml><?xml version="1.0" encoding="utf-8"?>
<formControlPr xmlns="http://schemas.microsoft.com/office/spreadsheetml/2009/9/main" objectType="CheckBox" fmlaLink="L64" lockText="1" noThreeD="1"/>
</file>

<file path=xl/ctrlProps/ctrlProp151.xml><?xml version="1.0" encoding="utf-8"?>
<formControlPr xmlns="http://schemas.microsoft.com/office/spreadsheetml/2009/9/main" objectType="CheckBox" fmlaLink="L65" lockText="1" noThreeD="1"/>
</file>

<file path=xl/ctrlProps/ctrlProp152.xml><?xml version="1.0" encoding="utf-8"?>
<formControlPr xmlns="http://schemas.microsoft.com/office/spreadsheetml/2009/9/main" objectType="CheckBox" fmlaLink="$L$61" lockText="1" noThreeD="1"/>
</file>

<file path=xl/ctrlProps/ctrlProp153.xml><?xml version="1.0" encoding="utf-8"?>
<formControlPr xmlns="http://schemas.microsoft.com/office/spreadsheetml/2009/9/main" objectType="CheckBox" checked="Checked" fmlaLink="$L$17" lockText="1" noThreeD="1"/>
</file>

<file path=xl/ctrlProps/ctrlProp154.xml><?xml version="1.0" encoding="utf-8"?>
<formControlPr xmlns="http://schemas.microsoft.com/office/spreadsheetml/2009/9/main" objectType="CheckBox" fmlaLink="$L$96" lockText="1" noThreeD="1"/>
</file>

<file path=xl/ctrlProps/ctrlProp155.xml><?xml version="1.0" encoding="utf-8"?>
<formControlPr xmlns="http://schemas.microsoft.com/office/spreadsheetml/2009/9/main" objectType="CheckBox" fmlaLink="$L$18" lockText="1" noThreeD="1"/>
</file>

<file path=xl/ctrlProps/ctrlProp156.xml><?xml version="1.0" encoding="utf-8"?>
<formControlPr xmlns="http://schemas.microsoft.com/office/spreadsheetml/2009/9/main" objectType="CheckBox" fmlaLink="$L$58" lockText="1" noThreeD="1"/>
</file>

<file path=xl/ctrlProps/ctrlProp157.xml><?xml version="1.0" encoding="utf-8"?>
<formControlPr xmlns="http://schemas.microsoft.com/office/spreadsheetml/2009/9/main" objectType="CheckBox" fmlaLink="L82" lockText="1" noThreeD="1"/>
</file>

<file path=xl/ctrlProps/ctrlProp158.xml><?xml version="1.0" encoding="utf-8"?>
<formControlPr xmlns="http://schemas.microsoft.com/office/spreadsheetml/2009/9/main" objectType="CheckBox" fmlaLink="L81" lockText="1" noThreeD="1"/>
</file>

<file path=xl/ctrlProps/ctrlProp159.xml><?xml version="1.0" encoding="utf-8"?>
<formControlPr xmlns="http://schemas.microsoft.com/office/spreadsheetml/2009/9/main" objectType="CheckBox" fmlaLink="L62" lockText="1" noThreeD="1"/>
</file>

<file path=xl/ctrlProps/ctrlProp160.xml><?xml version="1.0" encoding="utf-8"?>
<formControlPr xmlns="http://schemas.microsoft.com/office/spreadsheetml/2009/9/main" objectType="CheckBox" fmlaLink="$L$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3</xdr:col>
          <xdr:colOff>0</xdr:colOff>
          <xdr:row>11</xdr:row>
          <xdr:rowOff>47625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0</xdr:colOff>
          <xdr:row>11</xdr:row>
          <xdr:rowOff>257175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9525</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9525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9525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9525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9525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9525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9525</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9525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9525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9525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9525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9525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9525</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9525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9525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9525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9525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9525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9525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9525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9525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2</xdr:col>
          <xdr:colOff>0</xdr:colOff>
          <xdr:row>16</xdr:row>
          <xdr:rowOff>314325</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4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66675</xdr:rowOff>
        </xdr:from>
        <xdr:to>
          <xdr:col>2</xdr:col>
          <xdr:colOff>0</xdr:colOff>
          <xdr:row>18</xdr:row>
          <xdr:rowOff>304800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4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4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4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9525</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4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9525</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4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9525</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4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180975</xdr:rowOff>
        </xdr:from>
        <xdr:to>
          <xdr:col>2</xdr:col>
          <xdr:colOff>0</xdr:colOff>
          <xdr:row>32</xdr:row>
          <xdr:rowOff>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4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76200</xdr:rowOff>
        </xdr:from>
        <xdr:to>
          <xdr:col>2</xdr:col>
          <xdr:colOff>0</xdr:colOff>
          <xdr:row>33</xdr:row>
          <xdr:rowOff>314325</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4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257175</xdr:rowOff>
        </xdr:from>
        <xdr:to>
          <xdr:col>2</xdr:col>
          <xdr:colOff>9525</xdr:colOff>
          <xdr:row>35</xdr:row>
          <xdr:rowOff>495300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4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733425</xdr:rowOff>
        </xdr:from>
        <xdr:to>
          <xdr:col>2</xdr:col>
          <xdr:colOff>9525</xdr:colOff>
          <xdr:row>37</xdr:row>
          <xdr:rowOff>971550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4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76200</xdr:rowOff>
        </xdr:from>
        <xdr:to>
          <xdr:col>2</xdr:col>
          <xdr:colOff>0</xdr:colOff>
          <xdr:row>39</xdr:row>
          <xdr:rowOff>314325</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4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257175</xdr:rowOff>
        </xdr:from>
        <xdr:to>
          <xdr:col>2</xdr:col>
          <xdr:colOff>0</xdr:colOff>
          <xdr:row>41</xdr:row>
          <xdr:rowOff>495300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4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428625</xdr:rowOff>
        </xdr:from>
        <xdr:to>
          <xdr:col>2</xdr:col>
          <xdr:colOff>0</xdr:colOff>
          <xdr:row>56</xdr:row>
          <xdr:rowOff>657225</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4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66675</xdr:rowOff>
        </xdr:from>
        <xdr:to>
          <xdr:col>2</xdr:col>
          <xdr:colOff>9525</xdr:colOff>
          <xdr:row>60</xdr:row>
          <xdr:rowOff>304800</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4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104775</xdr:rowOff>
        </xdr:from>
        <xdr:to>
          <xdr:col>2</xdr:col>
          <xdr:colOff>0</xdr:colOff>
          <xdr:row>62</xdr:row>
          <xdr:rowOff>342900</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4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133350</xdr:rowOff>
        </xdr:from>
        <xdr:to>
          <xdr:col>2</xdr:col>
          <xdr:colOff>0</xdr:colOff>
          <xdr:row>64</xdr:row>
          <xdr:rowOff>371475</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4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76200</xdr:rowOff>
        </xdr:from>
        <xdr:to>
          <xdr:col>2</xdr:col>
          <xdr:colOff>0</xdr:colOff>
          <xdr:row>66</xdr:row>
          <xdr:rowOff>314325</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4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76200</xdr:rowOff>
        </xdr:from>
        <xdr:to>
          <xdr:col>2</xdr:col>
          <xdr:colOff>0</xdr:colOff>
          <xdr:row>68</xdr:row>
          <xdr:rowOff>314325</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4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1647825</xdr:rowOff>
        </xdr:from>
        <xdr:to>
          <xdr:col>2</xdr:col>
          <xdr:colOff>28575</xdr:colOff>
          <xdr:row>70</xdr:row>
          <xdr:rowOff>209550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4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257175</xdr:rowOff>
        </xdr:from>
        <xdr:to>
          <xdr:col>2</xdr:col>
          <xdr:colOff>0</xdr:colOff>
          <xdr:row>89</xdr:row>
          <xdr:rowOff>495300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4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76200</xdr:rowOff>
        </xdr:from>
        <xdr:to>
          <xdr:col>2</xdr:col>
          <xdr:colOff>0</xdr:colOff>
          <xdr:row>99</xdr:row>
          <xdr:rowOff>314325</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4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104</xdr:row>
          <xdr:rowOff>209550</xdr:rowOff>
        </xdr:from>
        <xdr:to>
          <xdr:col>2</xdr:col>
          <xdr:colOff>9525</xdr:colOff>
          <xdr:row>104</xdr:row>
          <xdr:rowOff>447675</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4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152400</xdr:rowOff>
        </xdr:from>
        <xdr:to>
          <xdr:col>2</xdr:col>
          <xdr:colOff>0</xdr:colOff>
          <xdr:row>106</xdr:row>
          <xdr:rowOff>390525</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4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314325</xdr:rowOff>
        </xdr:from>
        <xdr:to>
          <xdr:col>2</xdr:col>
          <xdr:colOff>0</xdr:colOff>
          <xdr:row>108</xdr:row>
          <xdr:rowOff>552450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4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180975</xdr:rowOff>
        </xdr:from>
        <xdr:to>
          <xdr:col>2</xdr:col>
          <xdr:colOff>0</xdr:colOff>
          <xdr:row>111</xdr:row>
          <xdr:rowOff>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4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76200</xdr:rowOff>
        </xdr:from>
        <xdr:to>
          <xdr:col>2</xdr:col>
          <xdr:colOff>0</xdr:colOff>
          <xdr:row>115</xdr:row>
          <xdr:rowOff>314325</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4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161925</xdr:rowOff>
        </xdr:from>
        <xdr:to>
          <xdr:col>2</xdr:col>
          <xdr:colOff>0</xdr:colOff>
          <xdr:row>117</xdr:row>
          <xdr:rowOff>400050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4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85725</xdr:rowOff>
        </xdr:from>
        <xdr:to>
          <xdr:col>2</xdr:col>
          <xdr:colOff>0</xdr:colOff>
          <xdr:row>119</xdr:row>
          <xdr:rowOff>323850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4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66675</xdr:rowOff>
        </xdr:from>
        <xdr:to>
          <xdr:col>2</xdr:col>
          <xdr:colOff>0</xdr:colOff>
          <xdr:row>121</xdr:row>
          <xdr:rowOff>304800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4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47625</xdr:rowOff>
        </xdr:from>
        <xdr:to>
          <xdr:col>2</xdr:col>
          <xdr:colOff>0</xdr:colOff>
          <xdr:row>123</xdr:row>
          <xdr:rowOff>285750</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4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180975</xdr:rowOff>
        </xdr:from>
        <xdr:to>
          <xdr:col>2</xdr:col>
          <xdr:colOff>0</xdr:colOff>
          <xdr:row>125</xdr:row>
          <xdr:rowOff>228600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4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276225</xdr:rowOff>
        </xdr:from>
        <xdr:to>
          <xdr:col>2</xdr:col>
          <xdr:colOff>0</xdr:colOff>
          <xdr:row>133</xdr:row>
          <xdr:rowOff>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4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190500</xdr:rowOff>
        </xdr:from>
        <xdr:to>
          <xdr:col>2</xdr:col>
          <xdr:colOff>0</xdr:colOff>
          <xdr:row>135</xdr:row>
          <xdr:rowOff>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4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1114425</xdr:rowOff>
        </xdr:from>
        <xdr:to>
          <xdr:col>2</xdr:col>
          <xdr:colOff>0</xdr:colOff>
          <xdr:row>136</xdr:row>
          <xdr:rowOff>238125</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4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0</xdr:rowOff>
        </xdr:from>
        <xdr:to>
          <xdr:col>2</xdr:col>
          <xdr:colOff>9525</xdr:colOff>
          <xdr:row>138</xdr:row>
          <xdr:rowOff>238125</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4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85725</xdr:rowOff>
        </xdr:from>
        <xdr:to>
          <xdr:col>2</xdr:col>
          <xdr:colOff>0</xdr:colOff>
          <xdr:row>140</xdr:row>
          <xdr:rowOff>323850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4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314325</xdr:rowOff>
        </xdr:from>
        <xdr:to>
          <xdr:col>2</xdr:col>
          <xdr:colOff>0</xdr:colOff>
          <xdr:row>149</xdr:row>
          <xdr:rowOff>552450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4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47625</xdr:rowOff>
        </xdr:from>
        <xdr:to>
          <xdr:col>2</xdr:col>
          <xdr:colOff>0</xdr:colOff>
          <xdr:row>151</xdr:row>
          <xdr:rowOff>285750</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4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76200</xdr:rowOff>
        </xdr:from>
        <xdr:to>
          <xdr:col>2</xdr:col>
          <xdr:colOff>0</xdr:colOff>
          <xdr:row>153</xdr:row>
          <xdr:rowOff>314325</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4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180975</xdr:rowOff>
        </xdr:from>
        <xdr:to>
          <xdr:col>2</xdr:col>
          <xdr:colOff>0</xdr:colOff>
          <xdr:row>156</xdr:row>
          <xdr:rowOff>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4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157</xdr:row>
          <xdr:rowOff>219075</xdr:rowOff>
        </xdr:from>
        <xdr:to>
          <xdr:col>2</xdr:col>
          <xdr:colOff>0</xdr:colOff>
          <xdr:row>157</xdr:row>
          <xdr:rowOff>457200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4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76200</xdr:rowOff>
        </xdr:from>
        <xdr:to>
          <xdr:col>2</xdr:col>
          <xdr:colOff>0</xdr:colOff>
          <xdr:row>159</xdr:row>
          <xdr:rowOff>314325</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4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172</xdr:row>
          <xdr:rowOff>76200</xdr:rowOff>
        </xdr:from>
        <xdr:to>
          <xdr:col>2</xdr:col>
          <xdr:colOff>0</xdr:colOff>
          <xdr:row>172</xdr:row>
          <xdr:rowOff>314325</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400-00007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174</xdr:row>
          <xdr:rowOff>161925</xdr:rowOff>
        </xdr:from>
        <xdr:to>
          <xdr:col>2</xdr:col>
          <xdr:colOff>0</xdr:colOff>
          <xdr:row>174</xdr:row>
          <xdr:rowOff>400050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400-00007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175</xdr:row>
          <xdr:rowOff>1114425</xdr:rowOff>
        </xdr:from>
        <xdr:to>
          <xdr:col>2</xdr:col>
          <xdr:colOff>0</xdr:colOff>
          <xdr:row>177</xdr:row>
          <xdr:rowOff>9525</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400-00007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178</xdr:row>
          <xdr:rowOff>0</xdr:rowOff>
        </xdr:from>
        <xdr:to>
          <xdr:col>2</xdr:col>
          <xdr:colOff>0</xdr:colOff>
          <xdr:row>178</xdr:row>
          <xdr:rowOff>238125</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400-00007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178</xdr:row>
          <xdr:rowOff>0</xdr:rowOff>
        </xdr:from>
        <xdr:to>
          <xdr:col>2</xdr:col>
          <xdr:colOff>0</xdr:colOff>
          <xdr:row>178</xdr:row>
          <xdr:rowOff>238125</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400-00008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178</xdr:row>
          <xdr:rowOff>0</xdr:rowOff>
        </xdr:from>
        <xdr:to>
          <xdr:col>2</xdr:col>
          <xdr:colOff>0</xdr:colOff>
          <xdr:row>178</xdr:row>
          <xdr:rowOff>238125</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400-00008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2</xdr:col>
          <xdr:colOff>0</xdr:colOff>
          <xdr:row>169</xdr:row>
          <xdr:rowOff>238125</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400-00008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2</xdr:col>
          <xdr:colOff>0</xdr:colOff>
          <xdr:row>169</xdr:row>
          <xdr:rowOff>238125</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400-00008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2</xdr:col>
          <xdr:colOff>0</xdr:colOff>
          <xdr:row>169</xdr:row>
          <xdr:rowOff>238125</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400-00008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66675</xdr:rowOff>
        </xdr:from>
        <xdr:to>
          <xdr:col>2</xdr:col>
          <xdr:colOff>0</xdr:colOff>
          <xdr:row>167</xdr:row>
          <xdr:rowOff>304800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400-00008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180975</xdr:rowOff>
        </xdr:from>
        <xdr:to>
          <xdr:col>2</xdr:col>
          <xdr:colOff>0</xdr:colOff>
          <xdr:row>166</xdr:row>
          <xdr:rowOff>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400-00008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9525</xdr:rowOff>
        </xdr:from>
        <xdr:to>
          <xdr:col>2</xdr:col>
          <xdr:colOff>0</xdr:colOff>
          <xdr:row>163</xdr:row>
          <xdr:rowOff>247650</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400-00008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57150</xdr:rowOff>
        </xdr:from>
        <xdr:to>
          <xdr:col>2</xdr:col>
          <xdr:colOff>9525</xdr:colOff>
          <xdr:row>161</xdr:row>
          <xdr:rowOff>295275</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4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2</xdr:col>
          <xdr:colOff>0</xdr:colOff>
          <xdr:row>169</xdr:row>
          <xdr:rowOff>238125</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400-00008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2</xdr:col>
          <xdr:colOff>0</xdr:colOff>
          <xdr:row>169</xdr:row>
          <xdr:rowOff>238125</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400-00008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0</xdr:rowOff>
        </xdr:from>
        <xdr:to>
          <xdr:col>2</xdr:col>
          <xdr:colOff>9525</xdr:colOff>
          <xdr:row>169</xdr:row>
          <xdr:rowOff>238125</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400-00008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238125</xdr:rowOff>
        </xdr:from>
        <xdr:to>
          <xdr:col>2</xdr:col>
          <xdr:colOff>9525</xdr:colOff>
          <xdr:row>43</xdr:row>
          <xdr:rowOff>476250</xdr:rowOff>
        </xdr:to>
        <xdr:sp macro="" textlink="">
          <xdr:nvSpPr>
            <xdr:cNvPr id="77964" name="Check Box 140" hidden="1">
              <a:extLst>
                <a:ext uri="{63B3BB69-23CF-44E3-9099-C40C66FF867C}">
                  <a14:compatExt spid="_x0000_s77964"/>
                </a:ext>
                <a:ext uri="{FF2B5EF4-FFF2-40B4-BE49-F238E27FC236}">
                  <a16:creationId xmlns:a16="http://schemas.microsoft.com/office/drawing/2014/main" id="{00000000-0008-0000-0400-00008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228600</xdr:rowOff>
        </xdr:from>
        <xdr:to>
          <xdr:col>2</xdr:col>
          <xdr:colOff>9525</xdr:colOff>
          <xdr:row>45</xdr:row>
          <xdr:rowOff>466725</xdr:rowOff>
        </xdr:to>
        <xdr:sp macro="" textlink="">
          <xdr:nvSpPr>
            <xdr:cNvPr id="77966" name="Check Box 142" hidden="1">
              <a:extLst>
                <a:ext uri="{63B3BB69-23CF-44E3-9099-C40C66FF867C}">
                  <a14:compatExt spid="_x0000_s77966"/>
                </a:ext>
                <a:ext uri="{FF2B5EF4-FFF2-40B4-BE49-F238E27FC236}">
                  <a16:creationId xmlns:a16="http://schemas.microsoft.com/office/drawing/2014/main" id="{00000000-0008-0000-0400-00008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247650</xdr:rowOff>
        </xdr:from>
        <xdr:to>
          <xdr:col>2</xdr:col>
          <xdr:colOff>9525</xdr:colOff>
          <xdr:row>47</xdr:row>
          <xdr:rowOff>485775</xdr:rowOff>
        </xdr:to>
        <xdr:sp macro="" textlink="">
          <xdr:nvSpPr>
            <xdr:cNvPr id="77967" name="Check Box 143" hidden="1">
              <a:extLst>
                <a:ext uri="{63B3BB69-23CF-44E3-9099-C40C66FF867C}">
                  <a14:compatExt spid="_x0000_s77967"/>
                </a:ext>
                <a:ext uri="{FF2B5EF4-FFF2-40B4-BE49-F238E27FC236}">
                  <a16:creationId xmlns:a16="http://schemas.microsoft.com/office/drawing/2014/main" id="{00000000-0008-0000-0400-00008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238125</xdr:rowOff>
        </xdr:from>
        <xdr:to>
          <xdr:col>2</xdr:col>
          <xdr:colOff>9525</xdr:colOff>
          <xdr:row>49</xdr:row>
          <xdr:rowOff>476250</xdr:rowOff>
        </xdr:to>
        <xdr:sp macro="" textlink="">
          <xdr:nvSpPr>
            <xdr:cNvPr id="77968" name="Check Box 144" hidden="1">
              <a:extLst>
                <a:ext uri="{63B3BB69-23CF-44E3-9099-C40C66FF867C}">
                  <a14:compatExt spid="_x0000_s77968"/>
                </a:ext>
                <a:ext uri="{FF2B5EF4-FFF2-40B4-BE49-F238E27FC236}">
                  <a16:creationId xmlns:a16="http://schemas.microsoft.com/office/drawing/2014/main" id="{00000000-0008-0000-0400-00009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238125</xdr:rowOff>
        </xdr:from>
        <xdr:to>
          <xdr:col>2</xdr:col>
          <xdr:colOff>0</xdr:colOff>
          <xdr:row>51</xdr:row>
          <xdr:rowOff>476250</xdr:rowOff>
        </xdr:to>
        <xdr:sp macro="" textlink="">
          <xdr:nvSpPr>
            <xdr:cNvPr id="77969" name="Check Box 145" hidden="1">
              <a:extLst>
                <a:ext uri="{63B3BB69-23CF-44E3-9099-C40C66FF867C}">
                  <a14:compatExt spid="_x0000_s77969"/>
                </a:ext>
                <a:ext uri="{FF2B5EF4-FFF2-40B4-BE49-F238E27FC236}">
                  <a16:creationId xmlns:a16="http://schemas.microsoft.com/office/drawing/2014/main" id="{00000000-0008-0000-0400-00009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38100</xdr:rowOff>
        </xdr:from>
        <xdr:to>
          <xdr:col>2</xdr:col>
          <xdr:colOff>0</xdr:colOff>
          <xdr:row>58</xdr:row>
          <xdr:rowOff>276225</xdr:rowOff>
        </xdr:to>
        <xdr:sp macro="" textlink="">
          <xdr:nvSpPr>
            <xdr:cNvPr id="77972" name="Check Box 148" hidden="1">
              <a:extLst>
                <a:ext uri="{63B3BB69-23CF-44E3-9099-C40C66FF867C}">
                  <a14:compatExt spid="_x0000_s77972"/>
                </a:ext>
                <a:ext uri="{FF2B5EF4-FFF2-40B4-BE49-F238E27FC236}">
                  <a16:creationId xmlns:a16="http://schemas.microsoft.com/office/drawing/2014/main" id="{00000000-0008-0000-0400-00009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371475</xdr:rowOff>
        </xdr:from>
        <xdr:to>
          <xdr:col>2</xdr:col>
          <xdr:colOff>0</xdr:colOff>
          <xdr:row>73</xdr:row>
          <xdr:rowOff>9525</xdr:rowOff>
        </xdr:to>
        <xdr:sp macro="" textlink="">
          <xdr:nvSpPr>
            <xdr:cNvPr id="77974" name="Check Box 150" hidden="1">
              <a:extLst>
                <a:ext uri="{63B3BB69-23CF-44E3-9099-C40C66FF867C}">
                  <a14:compatExt spid="_x0000_s77974"/>
                </a:ext>
                <a:ext uri="{FF2B5EF4-FFF2-40B4-BE49-F238E27FC236}">
                  <a16:creationId xmlns:a16="http://schemas.microsoft.com/office/drawing/2014/main" id="{00000000-0008-0000-0400-00009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742950</xdr:rowOff>
        </xdr:from>
        <xdr:to>
          <xdr:col>2</xdr:col>
          <xdr:colOff>9525</xdr:colOff>
          <xdr:row>74</xdr:row>
          <xdr:rowOff>219075</xdr:rowOff>
        </xdr:to>
        <xdr:sp macro="" textlink="">
          <xdr:nvSpPr>
            <xdr:cNvPr id="77975" name="Check Box 151" hidden="1">
              <a:extLst>
                <a:ext uri="{63B3BB69-23CF-44E3-9099-C40C66FF867C}">
                  <a14:compatExt spid="_x0000_s77975"/>
                </a:ext>
                <a:ext uri="{FF2B5EF4-FFF2-40B4-BE49-F238E27FC236}">
                  <a16:creationId xmlns:a16="http://schemas.microsoft.com/office/drawing/2014/main" id="{00000000-0008-0000-0400-00009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75</xdr:row>
          <xdr:rowOff>885825</xdr:rowOff>
        </xdr:from>
        <xdr:to>
          <xdr:col>2</xdr:col>
          <xdr:colOff>0</xdr:colOff>
          <xdr:row>77</xdr:row>
          <xdr:rowOff>0</xdr:rowOff>
        </xdr:to>
        <xdr:sp macro="" textlink="">
          <xdr:nvSpPr>
            <xdr:cNvPr id="77976" name="Check Box 152" hidden="1">
              <a:extLst>
                <a:ext uri="{63B3BB69-23CF-44E3-9099-C40C66FF867C}">
                  <a14:compatExt spid="_x0000_s77976"/>
                </a:ext>
                <a:ext uri="{FF2B5EF4-FFF2-40B4-BE49-F238E27FC236}">
                  <a16:creationId xmlns:a16="http://schemas.microsoft.com/office/drawing/2014/main" id="{00000000-0008-0000-0400-00009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371475</xdr:rowOff>
        </xdr:from>
        <xdr:to>
          <xdr:col>2</xdr:col>
          <xdr:colOff>0</xdr:colOff>
          <xdr:row>79</xdr:row>
          <xdr:rowOff>9525</xdr:rowOff>
        </xdr:to>
        <xdr:sp macro="" textlink="">
          <xdr:nvSpPr>
            <xdr:cNvPr id="77977" name="Check Box 153" hidden="1">
              <a:extLst>
                <a:ext uri="{63B3BB69-23CF-44E3-9099-C40C66FF867C}">
                  <a14:compatExt spid="_x0000_s77977"/>
                </a:ext>
                <a:ext uri="{FF2B5EF4-FFF2-40B4-BE49-F238E27FC236}">
                  <a16:creationId xmlns:a16="http://schemas.microsoft.com/office/drawing/2014/main" id="{00000000-0008-0000-0400-00009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371475</xdr:rowOff>
        </xdr:from>
        <xdr:to>
          <xdr:col>2</xdr:col>
          <xdr:colOff>0</xdr:colOff>
          <xdr:row>80</xdr:row>
          <xdr:rowOff>238125</xdr:rowOff>
        </xdr:to>
        <xdr:sp macro="" textlink="">
          <xdr:nvSpPr>
            <xdr:cNvPr id="77978" name="Check Box 154" hidden="1">
              <a:extLst>
                <a:ext uri="{63B3BB69-23CF-44E3-9099-C40C66FF867C}">
                  <a14:compatExt spid="_x0000_s77978"/>
                </a:ext>
                <a:ext uri="{FF2B5EF4-FFF2-40B4-BE49-F238E27FC236}">
                  <a16:creationId xmlns:a16="http://schemas.microsoft.com/office/drawing/2014/main" id="{00000000-0008-0000-0400-00009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9525</xdr:rowOff>
        </xdr:to>
        <xdr:sp macro="" textlink="">
          <xdr:nvSpPr>
            <xdr:cNvPr id="77979" name="Check Box 155" hidden="1">
              <a:extLst>
                <a:ext uri="{63B3BB69-23CF-44E3-9099-C40C66FF867C}">
                  <a14:compatExt spid="_x0000_s77979"/>
                </a:ext>
                <a:ext uri="{FF2B5EF4-FFF2-40B4-BE49-F238E27FC236}">
                  <a16:creationId xmlns:a16="http://schemas.microsoft.com/office/drawing/2014/main" id="{00000000-0008-0000-0400-00009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371475</xdr:rowOff>
        </xdr:from>
        <xdr:to>
          <xdr:col>2</xdr:col>
          <xdr:colOff>0</xdr:colOff>
          <xdr:row>85</xdr:row>
          <xdr:rowOff>9525</xdr:rowOff>
        </xdr:to>
        <xdr:sp macro="" textlink="">
          <xdr:nvSpPr>
            <xdr:cNvPr id="77980" name="Check Box 156" hidden="1">
              <a:extLst>
                <a:ext uri="{63B3BB69-23CF-44E3-9099-C40C66FF867C}">
                  <a14:compatExt spid="_x0000_s77980"/>
                </a:ext>
                <a:ext uri="{FF2B5EF4-FFF2-40B4-BE49-F238E27FC236}">
                  <a16:creationId xmlns:a16="http://schemas.microsoft.com/office/drawing/2014/main" id="{00000000-0008-0000-0400-00009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76200</xdr:rowOff>
        </xdr:from>
        <xdr:to>
          <xdr:col>2</xdr:col>
          <xdr:colOff>0</xdr:colOff>
          <xdr:row>91</xdr:row>
          <xdr:rowOff>314325</xdr:rowOff>
        </xdr:to>
        <xdr:sp macro="" textlink="">
          <xdr:nvSpPr>
            <xdr:cNvPr id="77981" name="Check Box 157" hidden="1">
              <a:extLst>
                <a:ext uri="{63B3BB69-23CF-44E3-9099-C40C66FF867C}">
                  <a14:compatExt spid="_x0000_s77981"/>
                </a:ext>
                <a:ext uri="{FF2B5EF4-FFF2-40B4-BE49-F238E27FC236}">
                  <a16:creationId xmlns:a16="http://schemas.microsoft.com/office/drawing/2014/main" id="{00000000-0008-0000-0400-00009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76200</xdr:rowOff>
        </xdr:from>
        <xdr:to>
          <xdr:col>2</xdr:col>
          <xdr:colOff>0</xdr:colOff>
          <xdr:row>93</xdr:row>
          <xdr:rowOff>314325</xdr:rowOff>
        </xdr:to>
        <xdr:sp macro="" textlink="">
          <xdr:nvSpPr>
            <xdr:cNvPr id="77982" name="Check Box 158" hidden="1">
              <a:extLst>
                <a:ext uri="{63B3BB69-23CF-44E3-9099-C40C66FF867C}">
                  <a14:compatExt spid="_x0000_s77982"/>
                </a:ext>
                <a:ext uri="{FF2B5EF4-FFF2-40B4-BE49-F238E27FC236}">
                  <a16:creationId xmlns:a16="http://schemas.microsoft.com/office/drawing/2014/main" id="{00000000-0008-0000-0400-00009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180975</xdr:rowOff>
        </xdr:from>
        <xdr:to>
          <xdr:col>2</xdr:col>
          <xdr:colOff>0</xdr:colOff>
          <xdr:row>95</xdr:row>
          <xdr:rowOff>228600</xdr:rowOff>
        </xdr:to>
        <xdr:sp macro="" textlink="">
          <xdr:nvSpPr>
            <xdr:cNvPr id="77983" name="Check Box 159" hidden="1">
              <a:extLst>
                <a:ext uri="{63B3BB69-23CF-44E3-9099-C40C66FF867C}">
                  <a14:compatExt spid="_x0000_s77983"/>
                </a:ext>
                <a:ext uri="{FF2B5EF4-FFF2-40B4-BE49-F238E27FC236}">
                  <a16:creationId xmlns:a16="http://schemas.microsoft.com/office/drawing/2014/main" id="{00000000-0008-0000-0400-00009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76200</xdr:rowOff>
        </xdr:from>
        <xdr:to>
          <xdr:col>2</xdr:col>
          <xdr:colOff>0</xdr:colOff>
          <xdr:row>97</xdr:row>
          <xdr:rowOff>314325</xdr:rowOff>
        </xdr:to>
        <xdr:sp macro="" textlink="">
          <xdr:nvSpPr>
            <xdr:cNvPr id="77984" name="Check Box 160" hidden="1">
              <a:extLst>
                <a:ext uri="{63B3BB69-23CF-44E3-9099-C40C66FF867C}">
                  <a14:compatExt spid="_x0000_s77984"/>
                </a:ext>
                <a:ext uri="{FF2B5EF4-FFF2-40B4-BE49-F238E27FC236}">
                  <a16:creationId xmlns:a16="http://schemas.microsoft.com/office/drawing/2014/main" id="{00000000-0008-0000-0400-0000A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180975</xdr:rowOff>
        </xdr:from>
        <xdr:to>
          <xdr:col>2</xdr:col>
          <xdr:colOff>0</xdr:colOff>
          <xdr:row>128</xdr:row>
          <xdr:rowOff>0</xdr:rowOff>
        </xdr:to>
        <xdr:sp macro="" textlink="">
          <xdr:nvSpPr>
            <xdr:cNvPr id="77985" name="Check Box 161" hidden="1">
              <a:extLst>
                <a:ext uri="{63B3BB69-23CF-44E3-9099-C40C66FF867C}">
                  <a14:compatExt spid="_x0000_s77985"/>
                </a:ext>
                <a:ext uri="{FF2B5EF4-FFF2-40B4-BE49-F238E27FC236}">
                  <a16:creationId xmlns:a16="http://schemas.microsoft.com/office/drawing/2014/main" id="{00000000-0008-0000-0400-0000A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144</xdr:row>
          <xdr:rowOff>0</xdr:rowOff>
        </xdr:from>
        <xdr:to>
          <xdr:col>2</xdr:col>
          <xdr:colOff>9525</xdr:colOff>
          <xdr:row>145</xdr:row>
          <xdr:rowOff>9525</xdr:rowOff>
        </xdr:to>
        <xdr:sp macro="" textlink="">
          <xdr:nvSpPr>
            <xdr:cNvPr id="77986" name="Check Box 162" hidden="1">
              <a:extLst>
                <a:ext uri="{63B3BB69-23CF-44E3-9099-C40C66FF867C}">
                  <a14:compatExt spid="_x0000_s77986"/>
                </a:ext>
                <a:ext uri="{FF2B5EF4-FFF2-40B4-BE49-F238E27FC236}">
                  <a16:creationId xmlns:a16="http://schemas.microsoft.com/office/drawing/2014/main" id="{00000000-0008-0000-0400-0000A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142</xdr:row>
          <xdr:rowOff>0</xdr:rowOff>
        </xdr:from>
        <xdr:to>
          <xdr:col>2</xdr:col>
          <xdr:colOff>9525</xdr:colOff>
          <xdr:row>143</xdr:row>
          <xdr:rowOff>9525</xdr:rowOff>
        </xdr:to>
        <xdr:sp macro="" textlink="">
          <xdr:nvSpPr>
            <xdr:cNvPr id="77987" name="Check Box 163" hidden="1">
              <a:extLst>
                <a:ext uri="{63B3BB69-23CF-44E3-9099-C40C66FF867C}">
                  <a14:compatExt spid="_x0000_s77987"/>
                </a:ext>
                <a:ext uri="{FF2B5EF4-FFF2-40B4-BE49-F238E27FC236}">
                  <a16:creationId xmlns:a16="http://schemas.microsoft.com/office/drawing/2014/main" id="{00000000-0008-0000-0400-0000A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0</xdr:colOff>
          <xdr:row>20</xdr:row>
          <xdr:rowOff>0</xdr:rowOff>
        </xdr:from>
        <xdr:ext cx="219075" cy="238125"/>
        <xdr:sp macro="" textlink="">
          <xdr:nvSpPr>
            <xdr:cNvPr id="77988" name="Check Box 164" hidden="1">
              <a:extLst>
                <a:ext uri="{63B3BB69-23CF-44E3-9099-C40C66FF867C}">
                  <a14:compatExt spid="_x0000_s77988"/>
                </a:ext>
                <a:ext uri="{FF2B5EF4-FFF2-40B4-BE49-F238E27FC236}">
                  <a16:creationId xmlns:a16="http://schemas.microsoft.com/office/drawing/2014/main" id="{9D822CB3-A97D-44CD-8147-7698CDF5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0</xdr:colOff>
          <xdr:row>20</xdr:row>
          <xdr:rowOff>0</xdr:rowOff>
        </xdr:from>
        <xdr:ext cx="219075" cy="238125"/>
        <xdr:sp macro="" textlink="">
          <xdr:nvSpPr>
            <xdr:cNvPr id="77989" name="Check Box 165" hidden="1">
              <a:extLst>
                <a:ext uri="{63B3BB69-23CF-44E3-9099-C40C66FF867C}">
                  <a14:compatExt spid="_x0000_s77989"/>
                </a:ext>
                <a:ext uri="{FF2B5EF4-FFF2-40B4-BE49-F238E27FC236}">
                  <a16:creationId xmlns:a16="http://schemas.microsoft.com/office/drawing/2014/main" id="{67FF5D9C-9C4C-4761-98CA-978F84C19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2</xdr:col>
          <xdr:colOff>0</xdr:colOff>
          <xdr:row>20</xdr:row>
          <xdr:rowOff>304800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95250</xdr:rowOff>
        </xdr:from>
        <xdr:to>
          <xdr:col>2</xdr:col>
          <xdr:colOff>0</xdr:colOff>
          <xdr:row>69</xdr:row>
          <xdr:rowOff>304800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276225</xdr:rowOff>
        </xdr:from>
        <xdr:to>
          <xdr:col>2</xdr:col>
          <xdr:colOff>0</xdr:colOff>
          <xdr:row>41</xdr:row>
          <xdr:rowOff>504825</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9525</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64</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0</xdr:colOff>
          <xdr:row>65</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9525</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9525</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Honorarberechnung'!J111</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380"/>
    <tableColumn id="3" xr3:uid="{00000000-0010-0000-0100-000003000000}" name="Index" dataDxfId="379"/>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378" headerRowBorderDxfId="377" tableBorderDxfId="376">
  <autoFilter ref="B55:F250" xr:uid="{00000000-0009-0000-0100-000006000000}"/>
  <tableColumns count="5">
    <tableColumn id="1" xr3:uid="{00000000-0010-0000-0200-000001000000}" name="Bezeichnung Besond Lstg" dataDxfId="375">
      <calculatedColumnFormula>IF(AND(OR(Projektgrundlagen!$I$24,Projektgrundlagen!$I$25),'D Besondere Leistung'!M12=TRUE),'D Besondere Leistung'!C12&amp;" "&amp;'D Besondere Leistung'!F12&amp;" "&amp;'D Besondere Leistung'!F13,"")</calculatedColumnFormula>
    </tableColumn>
    <tableColumn id="3" xr3:uid="{00000000-0010-0000-0200-000003000000}" name="Menge" dataDxfId="374">
      <calculatedColumnFormula>IF(AND(OR(Projektgrundlagen!$I$24,Projektgrundlagen!$I$25),'D Besondere Leistung'!M12=TRUE),'D Besondere Leistung'!H12,"")</calculatedColumnFormula>
    </tableColumn>
    <tableColumn id="5" xr3:uid="{00000000-0010-0000-0200-000005000000}" name="Einheit" dataDxfId="373">
      <calculatedColumnFormula>IF(AND(OR(Projektgrundlagen!$I$24,Projektgrundlagen!$I$25),'D Besondere Leistung'!M12=TRUE),'D Besondere Leistung'!I12,"")</calculatedColumnFormula>
    </tableColumn>
    <tableColumn id="4" xr3:uid="{00000000-0010-0000-0200-000004000000}" name="EP-Preis" dataDxfId="372">
      <calculatedColumnFormula>IF(AND(OR(Projektgrundlagen!$I$24,Projektgrundlagen!$I$25),'D Besondere Leistung'!M12=TRUE),'D Besondere Leistung'!J12,"")</calculatedColumnFormula>
    </tableColumn>
    <tableColumn id="2" xr3:uid="{00000000-0010-0000-0200-000002000000}" name="Netto-GP-Preis" dataDxfId="371">
      <calculatedColumnFormula>IF(AND(OR(Projektgrundlagen!$I$24,Projektgrundlagen!$I$25),'D Besondere Leistung'!M12=TRUE),'D Besondere Leistung'!K12,"")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84" Type="http://schemas.openxmlformats.org/officeDocument/2006/relationships/ctrlProp" Target="../ctrlProps/ctrlProp123.xml"/><Relationship Id="rId16" Type="http://schemas.openxmlformats.org/officeDocument/2006/relationships/ctrlProp" Target="../ctrlProps/ctrlProp55.xml"/><Relationship Id="rId11" Type="http://schemas.openxmlformats.org/officeDocument/2006/relationships/ctrlProp" Target="../ctrlProps/ctrlProp50.xml"/><Relationship Id="rId32" Type="http://schemas.openxmlformats.org/officeDocument/2006/relationships/ctrlProp" Target="../ctrlProps/ctrlProp71.xml"/><Relationship Id="rId37" Type="http://schemas.openxmlformats.org/officeDocument/2006/relationships/ctrlProp" Target="../ctrlProps/ctrlProp76.xml"/><Relationship Id="rId53" Type="http://schemas.openxmlformats.org/officeDocument/2006/relationships/ctrlProp" Target="../ctrlProps/ctrlProp92.xml"/><Relationship Id="rId58" Type="http://schemas.openxmlformats.org/officeDocument/2006/relationships/ctrlProp" Target="../ctrlProps/ctrlProp97.xml"/><Relationship Id="rId74" Type="http://schemas.openxmlformats.org/officeDocument/2006/relationships/ctrlProp" Target="../ctrlProps/ctrlProp113.xml"/><Relationship Id="rId79" Type="http://schemas.openxmlformats.org/officeDocument/2006/relationships/ctrlProp" Target="../ctrlProps/ctrlProp118.xml"/><Relationship Id="rId5" Type="http://schemas.openxmlformats.org/officeDocument/2006/relationships/ctrlProp" Target="../ctrlProps/ctrlProp44.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69" Type="http://schemas.openxmlformats.org/officeDocument/2006/relationships/ctrlProp" Target="../ctrlProps/ctrlProp108.xml"/><Relationship Id="rId77" Type="http://schemas.openxmlformats.org/officeDocument/2006/relationships/ctrlProp" Target="../ctrlProps/ctrlProp116.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80" Type="http://schemas.openxmlformats.org/officeDocument/2006/relationships/ctrlProp" Target="../ctrlProps/ctrlProp119.xml"/><Relationship Id="rId85" Type="http://schemas.openxmlformats.org/officeDocument/2006/relationships/ctrlProp" Target="../ctrlProps/ctrlProp124.xml"/><Relationship Id="rId3" Type="http://schemas.openxmlformats.org/officeDocument/2006/relationships/vmlDrawing" Target="../drawings/vmlDrawing5.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75" Type="http://schemas.openxmlformats.org/officeDocument/2006/relationships/ctrlProp" Target="../ctrlProps/ctrlProp114.xml"/><Relationship Id="rId83" Type="http://schemas.openxmlformats.org/officeDocument/2006/relationships/ctrlProp" Target="../ctrlProps/ctrlProp122.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73" Type="http://schemas.openxmlformats.org/officeDocument/2006/relationships/ctrlProp" Target="../ctrlProps/ctrlProp112.xml"/><Relationship Id="rId78" Type="http://schemas.openxmlformats.org/officeDocument/2006/relationships/ctrlProp" Target="../ctrlProps/ctrlProp117.xml"/><Relationship Id="rId81" Type="http://schemas.openxmlformats.org/officeDocument/2006/relationships/ctrlProp" Target="../ctrlProps/ctrlProp120.xml"/><Relationship Id="rId86" Type="http://schemas.openxmlformats.org/officeDocument/2006/relationships/ctrlProp" Target="../ctrlProps/ctrlProp125.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 Id="rId76" Type="http://schemas.openxmlformats.org/officeDocument/2006/relationships/ctrlProp" Target="../ctrlProps/ctrlProp115.xml"/><Relationship Id="rId7" Type="http://schemas.openxmlformats.org/officeDocument/2006/relationships/ctrlProp" Target="../ctrlProps/ctrlProp46.xml"/><Relationship Id="rId71" Type="http://schemas.openxmlformats.org/officeDocument/2006/relationships/ctrlProp" Target="../ctrlProps/ctrlProp110.xml"/><Relationship Id="rId2" Type="http://schemas.openxmlformats.org/officeDocument/2006/relationships/drawing" Target="../drawings/drawing5.xml"/><Relationship Id="rId29" Type="http://schemas.openxmlformats.org/officeDocument/2006/relationships/ctrlProp" Target="../ctrlProps/ctrlProp68.xml"/><Relationship Id="rId24" Type="http://schemas.openxmlformats.org/officeDocument/2006/relationships/ctrlProp" Target="../ctrlProps/ctrlProp63.xml"/><Relationship Id="rId40" Type="http://schemas.openxmlformats.org/officeDocument/2006/relationships/ctrlProp" Target="../ctrlProps/ctrlProp79.xml"/><Relationship Id="rId45" Type="http://schemas.openxmlformats.org/officeDocument/2006/relationships/ctrlProp" Target="../ctrlProps/ctrlProp84.xml"/><Relationship Id="rId66" Type="http://schemas.openxmlformats.org/officeDocument/2006/relationships/ctrlProp" Target="../ctrlProps/ctrlProp105.xml"/><Relationship Id="rId61" Type="http://schemas.openxmlformats.org/officeDocument/2006/relationships/ctrlProp" Target="../ctrlProps/ctrlProp100.xml"/><Relationship Id="rId82"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6.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7.v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7.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7.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showRuler="0" topLeftCell="A37" zoomScaleNormal="100" zoomScaleSheetLayoutView="110" workbookViewId="0">
      <selection activeCell="D32" sqref="D32"/>
    </sheetView>
  </sheetViews>
  <sheetFormatPr baseColWidth="10" defaultColWidth="0" defaultRowHeight="16.5" zeroHeight="1"/>
  <cols>
    <col min="1" max="1" width="5.7109375" style="294" customWidth="1"/>
    <col min="2" max="2" width="5.7109375" style="1" customWidth="1"/>
    <col min="3" max="3" width="3.28515625" style="1" customWidth="1"/>
    <col min="4" max="4" width="5.7109375" style="1" customWidth="1"/>
    <col min="5" max="5" width="48" style="1" customWidth="1"/>
    <col min="6" max="6" width="19" style="1" customWidth="1"/>
    <col min="7" max="7" width="22.28515625" style="1" customWidth="1"/>
    <col min="8" max="8" width="2.7109375" style="1" customWidth="1"/>
    <col min="9" max="9" width="16" style="73" hidden="1" customWidth="1"/>
    <col min="10" max="16384" width="11.28515625" style="1" hidden="1"/>
  </cols>
  <sheetData>
    <row r="1" spans="1:15"/>
    <row r="2" spans="1:15" ht="16.5" customHeight="1">
      <c r="B2" s="806" t="s">
        <v>545</v>
      </c>
      <c r="C2" s="807"/>
      <c r="D2" s="807"/>
      <c r="E2" s="807"/>
      <c r="F2" s="807"/>
      <c r="G2" s="807"/>
      <c r="H2" s="813" t="s">
        <v>166</v>
      </c>
      <c r="I2" s="491" t="s">
        <v>34</v>
      </c>
      <c r="K2" s="177"/>
      <c r="L2" s="149" t="s">
        <v>101</v>
      </c>
      <c r="O2" s="142"/>
    </row>
    <row r="3" spans="1:15" ht="16.5" customHeight="1">
      <c r="B3" s="808" t="s">
        <v>219</v>
      </c>
      <c r="C3" s="809"/>
      <c r="D3" s="809"/>
      <c r="E3" s="809"/>
      <c r="F3" s="809"/>
      <c r="G3" s="809"/>
      <c r="H3" s="814"/>
      <c r="I3" s="143"/>
      <c r="K3" s="130"/>
      <c r="L3" s="1" t="str">
        <f ca="1">MID(CELL("dateiname",A2),FIND("]",CELL("dateiname",A2))+1,255)</f>
        <v>Projektgrundlagen</v>
      </c>
      <c r="O3" s="142"/>
    </row>
    <row r="4" spans="1:15" ht="7.5" customHeight="1">
      <c r="B4" s="273"/>
      <c r="C4" s="273"/>
      <c r="D4" s="273"/>
      <c r="E4" s="273"/>
      <c r="F4" s="670"/>
      <c r="G4" s="671"/>
      <c r="H4" s="814"/>
      <c r="I4" s="143"/>
      <c r="K4" s="130"/>
    </row>
    <row r="5" spans="1:15">
      <c r="A5" s="596" t="str">
        <f>IF(OR(E5="",G5=""),"è","")</f>
        <v/>
      </c>
      <c r="B5" s="817" t="s">
        <v>164</v>
      </c>
      <c r="C5" s="818"/>
      <c r="D5" s="818"/>
      <c r="E5" s="672" t="s">
        <v>114</v>
      </c>
      <c r="F5" s="261" t="s">
        <v>163</v>
      </c>
      <c r="G5" s="672">
        <v>3</v>
      </c>
      <c r="H5" s="814"/>
      <c r="I5" s="143"/>
    </row>
    <row r="6" spans="1:15">
      <c r="A6" s="596" t="str">
        <f>IF(E6="","è","")</f>
        <v/>
      </c>
      <c r="B6" s="819" t="s">
        <v>416</v>
      </c>
      <c r="C6" s="820"/>
      <c r="D6" s="820"/>
      <c r="E6" s="786" t="s">
        <v>417</v>
      </c>
      <c r="F6" s="786"/>
      <c r="G6" s="786"/>
      <c r="H6" s="814"/>
      <c r="K6" s="130"/>
    </row>
    <row r="7" spans="1:15">
      <c r="B7" s="819" t="s">
        <v>162</v>
      </c>
      <c r="C7" s="820"/>
      <c r="D7" s="820"/>
      <c r="E7" s="804" t="s">
        <v>418</v>
      </c>
      <c r="F7" s="804"/>
      <c r="G7" s="804"/>
      <c r="H7" s="814"/>
    </row>
    <row r="8" spans="1:15">
      <c r="B8" s="791" t="s">
        <v>75</v>
      </c>
      <c r="C8" s="792"/>
      <c r="D8" s="792"/>
      <c r="E8" s="805"/>
      <c r="F8" s="805"/>
      <c r="G8" s="805"/>
      <c r="H8" s="815"/>
    </row>
    <row r="9" spans="1:15">
      <c r="G9" s="231"/>
    </row>
    <row r="10" spans="1:15" s="20" customFormat="1" ht="26.25" customHeight="1">
      <c r="A10" s="296"/>
      <c r="B10" s="301"/>
      <c r="C10" s="309" t="s">
        <v>165</v>
      </c>
      <c r="D10" s="310"/>
      <c r="E10" s="310"/>
      <c r="F10" s="311"/>
      <c r="G10" s="302"/>
      <c r="I10" s="492"/>
    </row>
    <row r="11" spans="1:15" ht="7.5" customHeight="1">
      <c r="B11" s="260"/>
      <c r="C11" s="260"/>
      <c r="D11" s="254"/>
      <c r="E11" s="254"/>
      <c r="F11" s="254"/>
      <c r="G11" s="254"/>
      <c r="H11" s="252"/>
      <c r="I11" s="493"/>
    </row>
    <row r="12" spans="1:15">
      <c r="A12" s="597"/>
      <c r="B12" s="673">
        <v>1</v>
      </c>
      <c r="C12" s="800" t="s">
        <v>92</v>
      </c>
      <c r="D12" s="801"/>
      <c r="E12" s="801"/>
      <c r="F12" s="7"/>
      <c r="G12" s="24"/>
    </row>
    <row r="13" spans="1:15">
      <c r="A13" s="596" t="str">
        <f>IF(COUNTIF($I$13:$I$14,TRUE)&lt;&gt;1,"è","")</f>
        <v/>
      </c>
      <c r="B13" s="674" t="s">
        <v>97</v>
      </c>
      <c r="C13" s="213"/>
      <c r="D13" s="787" t="s">
        <v>412</v>
      </c>
      <c r="E13" s="788"/>
      <c r="F13" s="214"/>
      <c r="G13" s="215"/>
      <c r="I13" s="73" t="b">
        <v>1</v>
      </c>
      <c r="J13" s="591"/>
    </row>
    <row r="14" spans="1:15">
      <c r="A14" s="596" t="str">
        <f>IF(COUNTIF($I$13:$I$14,TRUE)&lt;&gt;1,"è","")</f>
        <v/>
      </c>
      <c r="B14" s="675" t="s">
        <v>98</v>
      </c>
      <c r="C14" s="213"/>
      <c r="D14" s="789" t="s">
        <v>277</v>
      </c>
      <c r="E14" s="790"/>
      <c r="F14" s="8"/>
      <c r="G14" s="25"/>
      <c r="I14" s="73" t="b">
        <v>0</v>
      </c>
    </row>
    <row r="15" spans="1:15">
      <c r="A15" s="598"/>
      <c r="B15" s="673">
        <v>2</v>
      </c>
      <c r="C15" s="800" t="s">
        <v>93</v>
      </c>
      <c r="D15" s="801"/>
      <c r="E15" s="801"/>
      <c r="F15" s="7"/>
      <c r="G15" s="24"/>
    </row>
    <row r="16" spans="1:15">
      <c r="A16" s="596" t="str">
        <f>IF(AND($I$13=FALSE,$I$14,COUNTIF($I$16:$I$17,TRUE)&lt;&gt;1),"è","")</f>
        <v/>
      </c>
      <c r="B16" s="676" t="s">
        <v>99</v>
      </c>
      <c r="C16" s="213"/>
      <c r="D16" s="787" t="s">
        <v>160</v>
      </c>
      <c r="E16" s="788"/>
      <c r="F16" s="214"/>
      <c r="G16" s="215"/>
      <c r="I16" s="73" t="b">
        <v>1</v>
      </c>
    </row>
    <row r="17" spans="1:11">
      <c r="A17" s="596" t="str">
        <f>IF(AND($I$13=FALSE,$I$14,COUNTIF($I$16:$I$17,TRUE)&lt;&gt;1),"è","")</f>
        <v/>
      </c>
      <c r="B17" s="675" t="s">
        <v>100</v>
      </c>
      <c r="C17" s="213"/>
      <c r="D17" s="796" t="s">
        <v>94</v>
      </c>
      <c r="E17" s="790"/>
      <c r="F17" s="8"/>
      <c r="G17" s="25"/>
      <c r="I17" s="73" t="b">
        <v>0</v>
      </c>
    </row>
    <row r="18" spans="1:11">
      <c r="A18" s="598"/>
      <c r="B18" s="673">
        <v>3</v>
      </c>
      <c r="C18" s="800" t="s">
        <v>280</v>
      </c>
      <c r="D18" s="801"/>
      <c r="E18" s="801"/>
      <c r="F18" s="7"/>
      <c r="G18" s="24"/>
    </row>
    <row r="19" spans="1:11">
      <c r="A19" s="596" t="str">
        <f>IF(COUNTIF($I$19:$I$20,TRUE)&lt;&gt;1,"è","")</f>
        <v/>
      </c>
      <c r="B19" s="676" t="s">
        <v>38</v>
      </c>
      <c r="C19" s="213"/>
      <c r="D19" s="802" t="s">
        <v>419</v>
      </c>
      <c r="E19" s="803"/>
      <c r="F19" s="420"/>
      <c r="G19" s="658"/>
      <c r="I19" s="73" t="b">
        <v>1</v>
      </c>
    </row>
    <row r="20" spans="1:11">
      <c r="A20" s="596" t="str">
        <f>IF(COUNTIF($I$19:$I$20,TRUE)&lt;&gt;1,"è","")</f>
        <v/>
      </c>
      <c r="B20" s="675" t="s">
        <v>172</v>
      </c>
      <c r="C20" s="213"/>
      <c r="D20" s="821" t="s">
        <v>420</v>
      </c>
      <c r="E20" s="822"/>
      <c r="F20" s="822"/>
      <c r="G20" s="823"/>
      <c r="I20" s="73" t="b">
        <v>0</v>
      </c>
    </row>
    <row r="21" spans="1:11">
      <c r="B21" s="14"/>
      <c r="D21" s="14"/>
      <c r="E21" s="14"/>
    </row>
    <row r="22" spans="1:11" ht="26.25" customHeight="1">
      <c r="B22" s="301"/>
      <c r="C22" s="816" t="s">
        <v>429</v>
      </c>
      <c r="D22" s="816"/>
      <c r="E22" s="816"/>
      <c r="F22" s="816"/>
      <c r="G22" s="816"/>
      <c r="I22" s="494" t="s">
        <v>129</v>
      </c>
      <c r="J22" s="7"/>
      <c r="K22" s="24"/>
    </row>
    <row r="23" spans="1:11" ht="7.5" customHeight="1">
      <c r="B23" s="260"/>
      <c r="C23" s="260"/>
      <c r="D23" s="254"/>
      <c r="E23" s="254"/>
      <c r="F23" s="254"/>
      <c r="G23" s="254"/>
      <c r="H23" s="252"/>
      <c r="I23" s="495"/>
      <c r="K23" s="21"/>
    </row>
    <row r="24" spans="1:11">
      <c r="B24" s="216"/>
      <c r="C24" s="257" t="s">
        <v>102</v>
      </c>
      <c r="D24" s="217" t="s">
        <v>189</v>
      </c>
      <c r="E24" s="217"/>
      <c r="F24" s="258" t="s">
        <v>167</v>
      </c>
      <c r="G24" s="218"/>
      <c r="H24" s="810" t="s">
        <v>428</v>
      </c>
      <c r="I24" s="496" t="b">
        <f>AND(I13,I14=FALSE,I19)</f>
        <v>1</v>
      </c>
      <c r="J24" s="1" t="s">
        <v>95</v>
      </c>
      <c r="K24" s="21"/>
    </row>
    <row r="25" spans="1:11">
      <c r="B25" s="219"/>
      <c r="C25" s="677" t="s">
        <v>103</v>
      </c>
      <c r="D25" s="811" t="s">
        <v>421</v>
      </c>
      <c r="E25" s="812"/>
      <c r="F25" s="667" t="str">
        <f ca="1">'A Anrechenbare Kosten'!L3</f>
        <v>A Anrechenbare Kosten</v>
      </c>
      <c r="G25" s="668"/>
      <c r="H25" s="810"/>
      <c r="I25" s="496" t="b">
        <f>AND(I13,I14=FALSE,I20)</f>
        <v>0</v>
      </c>
      <c r="J25" s="1" t="s">
        <v>95</v>
      </c>
      <c r="K25" s="21"/>
    </row>
    <row r="26" spans="1:11">
      <c r="B26" s="219"/>
      <c r="C26" s="677" t="s">
        <v>104</v>
      </c>
      <c r="D26" s="811" t="s">
        <v>191</v>
      </c>
      <c r="E26" s="812"/>
      <c r="F26" s="667" t="str">
        <f ca="1">'B Honorarzone'!N3</f>
        <v>B Honorarzone</v>
      </c>
      <c r="G26" s="668"/>
      <c r="H26" s="810"/>
      <c r="I26" s="496" t="b">
        <f>AND(I13=FALSE,I14,I16,I17=FALSE)</f>
        <v>0</v>
      </c>
      <c r="J26" s="1" t="s">
        <v>183</v>
      </c>
      <c r="K26" s="21"/>
    </row>
    <row r="27" spans="1:11">
      <c r="B27" s="219"/>
      <c r="C27" s="677" t="s">
        <v>423</v>
      </c>
      <c r="D27" s="811" t="s">
        <v>422</v>
      </c>
      <c r="E27" s="812"/>
      <c r="F27" s="696" t="str">
        <f ca="1">'StB-C1 Grundlstg mSt'!O3</f>
        <v>StB-C1 Grundlstg mSt</v>
      </c>
      <c r="G27" s="668"/>
      <c r="H27" s="810"/>
      <c r="I27" s="496" t="b">
        <f>AND(I13=FALSE,I14,I17,I16=FALSE)</f>
        <v>0</v>
      </c>
      <c r="J27" s="1" t="s">
        <v>184</v>
      </c>
      <c r="K27" s="21"/>
    </row>
    <row r="28" spans="1:11">
      <c r="B28" s="219"/>
      <c r="C28" s="677" t="s">
        <v>424</v>
      </c>
      <c r="D28" s="811" t="s">
        <v>425</v>
      </c>
      <c r="E28" s="812"/>
      <c r="F28" s="667" t="str">
        <f ca="1">'D Besondere Leistung'!P3</f>
        <v>D Besondere Leistung</v>
      </c>
      <c r="G28" s="668"/>
      <c r="H28" s="810"/>
    </row>
    <row r="29" spans="1:11" ht="16.5" customHeight="1">
      <c r="B29" s="219"/>
      <c r="C29" s="677" t="s">
        <v>105</v>
      </c>
      <c r="D29" s="787" t="s">
        <v>190</v>
      </c>
      <c r="E29" s="788"/>
      <c r="F29" s="667" t="str">
        <f ca="1">'E Honorarberechnung'!P3</f>
        <v>E Honorarberechnung</v>
      </c>
      <c r="G29" s="668"/>
      <c r="H29" s="810"/>
    </row>
    <row r="30" spans="1:11">
      <c r="B30" s="219"/>
      <c r="C30" s="677" t="s">
        <v>107</v>
      </c>
      <c r="D30" s="787" t="s">
        <v>171</v>
      </c>
      <c r="E30" s="788"/>
      <c r="F30" s="667" t="str">
        <f ca="1">'F Honorarübersicht'!S3</f>
        <v>F Honorarübersicht</v>
      </c>
      <c r="G30" s="668"/>
      <c r="H30" s="810"/>
    </row>
    <row r="31" spans="1:11">
      <c r="B31" s="3"/>
      <c r="C31" s="678" t="s">
        <v>108</v>
      </c>
      <c r="D31" s="796" t="s">
        <v>634</v>
      </c>
      <c r="E31" s="790"/>
      <c r="F31" s="1008" t="e">
        <f>#REF!</f>
        <v>#REF!</v>
      </c>
      <c r="G31" s="669"/>
      <c r="H31" s="810"/>
    </row>
    <row r="32" spans="1:11"/>
    <row r="33" spans="2:7"/>
    <row r="34" spans="2:7"/>
    <row r="35" spans="2:7">
      <c r="B35" s="113" t="s">
        <v>71</v>
      </c>
      <c r="C35" s="113"/>
    </row>
    <row r="36" spans="2:7" ht="17.25" thickBot="1"/>
    <row r="37" spans="2:7" ht="174" customHeight="1" thickTop="1" thickBot="1">
      <c r="B37" s="797" t="s">
        <v>426</v>
      </c>
      <c r="C37" s="798"/>
      <c r="D37" s="798"/>
      <c r="E37" s="798"/>
      <c r="F37" s="798"/>
      <c r="G37" s="799"/>
    </row>
    <row r="38" spans="2:7" ht="17.25" thickTop="1"/>
    <row r="39" spans="2:7">
      <c r="B39" s="113" t="s">
        <v>91</v>
      </c>
      <c r="C39" s="113"/>
    </row>
    <row r="40" spans="2:7" ht="17.25" thickBot="1"/>
    <row r="41" spans="2:7" ht="147" customHeight="1" thickTop="1" thickBot="1">
      <c r="B41" s="793" t="s">
        <v>427</v>
      </c>
      <c r="C41" s="794"/>
      <c r="D41" s="794"/>
      <c r="E41" s="794"/>
      <c r="F41" s="794"/>
      <c r="G41" s="795"/>
    </row>
    <row r="42" spans="2:7" ht="17.25" thickTop="1"/>
    <row r="43" spans="2:7"/>
    <row r="44" spans="2:7"/>
    <row r="45" spans="2:7"/>
    <row r="46" spans="2:7"/>
    <row r="47" spans="2:7"/>
    <row r="48" spans="2:7"/>
    <row r="61"/>
    <row r="63"/>
    <row r="64"/>
    <row r="65"/>
    <row r="66"/>
    <row r="67"/>
    <row r="69"/>
    <row r="70"/>
  </sheetData>
  <sheetProtection formatRows="0"/>
  <mergeCells count="30">
    <mergeCell ref="B2:G2"/>
    <mergeCell ref="B3:G3"/>
    <mergeCell ref="H24:H31"/>
    <mergeCell ref="D28:E28"/>
    <mergeCell ref="D25:E25"/>
    <mergeCell ref="D26:E26"/>
    <mergeCell ref="D27:E27"/>
    <mergeCell ref="H2:H8"/>
    <mergeCell ref="D17:E17"/>
    <mergeCell ref="C22:G22"/>
    <mergeCell ref="B5:D5"/>
    <mergeCell ref="B6:D6"/>
    <mergeCell ref="B7:D7"/>
    <mergeCell ref="C12:E12"/>
    <mergeCell ref="D20:G20"/>
    <mergeCell ref="C15:E15"/>
    <mergeCell ref="E6:G6"/>
    <mergeCell ref="D13:E13"/>
    <mergeCell ref="D14:E14"/>
    <mergeCell ref="B8:D8"/>
    <mergeCell ref="B41:G41"/>
    <mergeCell ref="D30:E30"/>
    <mergeCell ref="D31:E31"/>
    <mergeCell ref="D29:E29"/>
    <mergeCell ref="B37:G37"/>
    <mergeCell ref="C18:E18"/>
    <mergeCell ref="D19:E19"/>
    <mergeCell ref="E7:G7"/>
    <mergeCell ref="E8:G8"/>
    <mergeCell ref="D16:E16"/>
  </mergeCells>
  <conditionalFormatting sqref="B27:D27 F27:G27">
    <cfRule type="expression" dxfId="370" priority="23">
      <formula>OR($I$24=FALSE,$I$25)</formula>
    </cfRule>
  </conditionalFormatting>
  <conditionalFormatting sqref="B28:F28">
    <cfRule type="expression" dxfId="369" priority="1">
      <formula>AND(NOT($I$24),NOT($I$25))</formula>
    </cfRule>
  </conditionalFormatting>
  <conditionalFormatting sqref="C13">
    <cfRule type="expression" dxfId="368" priority="18">
      <formula>IF(COUNTIF(I13:I14,TRUE)&lt;&gt;1,1,0)</formula>
    </cfRule>
  </conditionalFormatting>
  <conditionalFormatting sqref="C14">
    <cfRule type="expression" dxfId="367" priority="17">
      <formula>IF(COUNTIF(I13:I14,TRUE)&lt;&gt;1,1,0)</formula>
    </cfRule>
  </conditionalFormatting>
  <conditionalFormatting sqref="C16">
    <cfRule type="expression" dxfId="366" priority="14">
      <formula>IF(AND(I14,(COUNTIF(I16:I17,TRUE)&lt;&gt;1)),1,0)</formula>
    </cfRule>
  </conditionalFormatting>
  <conditionalFormatting sqref="C17">
    <cfRule type="expression" dxfId="365" priority="13">
      <formula>IF(AND(I14,(COUNTIF(I16:I17,TRUE)&lt;&gt;1)),1,0)</formula>
    </cfRule>
  </conditionalFormatting>
  <conditionalFormatting sqref="C19:C20">
    <cfRule type="expression" dxfId="364" priority="7">
      <formula>IF(AND($I$13,(COUNTIF($I$19:$I$20,TRUE)&lt;&gt;1)),1,0)</formula>
    </cfRule>
  </conditionalFormatting>
  <conditionalFormatting sqref="D20">
    <cfRule type="expression" dxfId="363" priority="3">
      <formula>AND($I$20,NOT($I$19))</formula>
    </cfRule>
  </conditionalFormatting>
  <conditionalFormatting sqref="D25">
    <cfRule type="expression" dxfId="362" priority="27">
      <formula>#REF!</formula>
    </cfRule>
  </conditionalFormatting>
  <conditionalFormatting sqref="D19:E19">
    <cfRule type="expression" dxfId="361" priority="2422">
      <formula>AND($I$19,NOT($I$20))</formula>
    </cfRule>
  </conditionalFormatting>
  <conditionalFormatting sqref="E5">
    <cfRule type="expression" dxfId="360" priority="12">
      <formula>E$5=""</formula>
    </cfRule>
  </conditionalFormatting>
  <conditionalFormatting sqref="E8">
    <cfRule type="expression" dxfId="359" priority="734">
      <formula>IF($E$8="",TRUE,FALSE)</formula>
    </cfRule>
  </conditionalFormatting>
  <conditionalFormatting sqref="E6:G6">
    <cfRule type="expression" dxfId="358" priority="11">
      <formula>E6=""</formula>
    </cfRule>
  </conditionalFormatting>
  <conditionalFormatting sqref="G5">
    <cfRule type="expression" dxfId="357" priority="10">
      <formula>G5=""</formula>
    </cfRule>
  </conditionalFormatting>
  <hyperlinks>
    <hyperlink ref="F25:G25" location="Link_A_anrKosten" display="Link_A_anrKosten" xr:uid="{00000000-0004-0000-0000-000000000000}"/>
    <hyperlink ref="F26:G26" location="Link_B_HonorarZ" display="Link_B_HonorarZ" xr:uid="{00000000-0004-0000-0000-000001000000}"/>
    <hyperlink ref="F27:G27" location="Link_StBC1_Grundlstg" display="Link_StBC1_Grundlstg" xr:uid="{00000000-0004-0000-0000-000002000000}"/>
    <hyperlink ref="F28:G28" location="Link_StBD1_BesLstg" display="Link_StBD1_BesLstg" xr:uid="{00000000-0004-0000-0000-000003000000}"/>
    <hyperlink ref="F29:G29" location="Link_E_Honorar" display="Link_E_Honorar" xr:uid="{00000000-0004-0000-0000-000004000000}"/>
    <hyperlink ref="F30:G30" location="Link_F_Uebersicht" display="Link_F_Uebersicht" xr:uid="{00000000-0004-0000-0000-000005000000}"/>
    <hyperlink ref="F31:G31" location="Link_H_HOAI" display="Link_H_HOAI" xr:uid="{00000000-0004-0000-0000-000007000000}"/>
    <hyperlink ref="F27" location="'C Grundleistung'!A1" tooltip="C Grundleistung" display="'C Grundleistung'!A1" xr:uid="{732FE710-3B85-4D5A-9B19-81828BBE5154}"/>
    <hyperlink ref="F31" location="'H §48 HOAI'!A1" display="'H §48 HOAI'!A1" xr:uid="{5BCF5F3B-0A6F-41A1-AD71-39678775BF41}"/>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19</xdr:row>
                    <xdr:rowOff>0</xdr:rowOff>
                  </from>
                  <to>
                    <xdr:col>3</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7"/>
  <sheetViews>
    <sheetView showGridLines="0" showRuler="0" zoomScaleNormal="100" zoomScaleSheetLayoutView="110" workbookViewId="0">
      <selection activeCell="C20" sqref="C20:E20"/>
    </sheetView>
  </sheetViews>
  <sheetFormatPr baseColWidth="10" defaultColWidth="0" defaultRowHeight="16.5" zeroHeight="1"/>
  <cols>
    <col min="1" max="1" width="5.7109375" style="294" customWidth="1"/>
    <col min="2" max="2" width="5.7109375" style="1" customWidth="1"/>
    <col min="3" max="3" width="3.28515625" style="1" customWidth="1"/>
    <col min="4" max="4" width="5.7109375" style="1" customWidth="1"/>
    <col min="5" max="5" width="47.85546875" style="1" customWidth="1"/>
    <col min="6" max="6" width="19.140625" style="1" customWidth="1"/>
    <col min="7" max="7" width="22.28515625" style="1" customWidth="1"/>
    <col min="8" max="8" width="2.7109375" style="1" customWidth="1"/>
    <col min="9" max="9" width="16" style="10" hidden="1" customWidth="1"/>
    <col min="10" max="16384" width="11.28515625" style="1" hidden="1"/>
  </cols>
  <sheetData>
    <row r="1" spans="1:12"/>
    <row r="2" spans="1:12" ht="16.5" customHeight="1">
      <c r="B2" s="854" t="str">
        <f>IF(Projektgrundlagen!B2="","",Projektgrundlagen!B2)</f>
        <v>Verkehrsanlagen</v>
      </c>
      <c r="C2" s="854"/>
      <c r="D2" s="854"/>
      <c r="E2" s="855"/>
      <c r="F2" s="258" t="str">
        <f>IF(Projektgrundlagen!F2="","",Projektgrundlagen!F2)</f>
        <v/>
      </c>
      <c r="G2" s="278" t="s">
        <v>109</v>
      </c>
      <c r="H2" s="838" t="s">
        <v>53</v>
      </c>
      <c r="I2" s="30" t="s">
        <v>34</v>
      </c>
      <c r="J2" s="130"/>
      <c r="L2" s="149" t="s">
        <v>101</v>
      </c>
    </row>
    <row r="3" spans="1:12" ht="16.5" customHeight="1">
      <c r="B3" s="824" t="s">
        <v>430</v>
      </c>
      <c r="C3" s="824"/>
      <c r="D3" s="824"/>
      <c r="E3" s="825"/>
      <c r="F3" s="268" t="str">
        <f>IF(Projektgrundlagen!F3="","",Projektgrundlagen!F3)</f>
        <v/>
      </c>
      <c r="G3" s="259" t="str">
        <f>IF(Projektgrundlagen!G3="","",Projektgrundlagen!G3)</f>
        <v/>
      </c>
      <c r="H3" s="838"/>
      <c r="I3" s="9"/>
      <c r="L3" s="1" t="str">
        <f ca="1">MID(CELL("dateiname",A2),FIND("]",CELL("dateiname",A2))+1,255)</f>
        <v>A Anrechenbare Kosten</v>
      </c>
    </row>
    <row r="4" spans="1:12" ht="7.5" customHeight="1">
      <c r="B4" s="260"/>
      <c r="C4" s="260"/>
      <c r="D4" s="260"/>
      <c r="E4" s="254"/>
      <c r="F4" s="116"/>
      <c r="G4" s="116"/>
      <c r="H4" s="838"/>
    </row>
    <row r="5" spans="1:12">
      <c r="B5" s="841" t="str">
        <f>IF(Projektgrundlagen!B5="","",Projektgrundlagen!B5)</f>
        <v>Maßnahmennr:</v>
      </c>
      <c r="C5" s="842" t="str">
        <f>IF(Projektgrundlagen!C5="","",Projektgrundlagen!C5)</f>
        <v/>
      </c>
      <c r="D5" s="842" t="str">
        <f>IF(Projektgrundlagen!D5="","",Projektgrundlagen!D5)</f>
        <v/>
      </c>
      <c r="E5" s="249" t="str">
        <f>IF(Projektgrundlagen!E5="","",Projektgrundlagen!E5)</f>
        <v>-</v>
      </c>
      <c r="F5" s="261" t="str">
        <f>IF(Projektgrundlagen!F5="","",Projektgrundlagen!F5)</f>
        <v>Vergabenr.:</v>
      </c>
      <c r="G5" s="262">
        <f>Projektgrundlagen!G5</f>
        <v>3</v>
      </c>
      <c r="H5" s="838"/>
      <c r="I5" s="9"/>
    </row>
    <row r="6" spans="1:12">
      <c r="B6" s="850" t="str">
        <f>IF(Projektgrundlagen!B6="","",Projektgrundlagen!B6)</f>
        <v>Bauherr:</v>
      </c>
      <c r="C6" s="851" t="str">
        <f>IF(Projektgrundlagen!C6="","",Projektgrundlagen!C6)</f>
        <v/>
      </c>
      <c r="D6" s="851" t="str">
        <f>IF(Projektgrundlagen!D6="","",Projektgrundlagen!D6)</f>
        <v/>
      </c>
      <c r="E6" s="845" t="str">
        <f>IF(Projektgrundlagen!E6="","",Projektgrundlagen!E6)</f>
        <v>Tegernsee-Bahn Betriebsgesellschaft mbH</v>
      </c>
      <c r="F6" s="845"/>
      <c r="G6" s="846"/>
      <c r="H6" s="838"/>
    </row>
    <row r="7" spans="1:12">
      <c r="B7" s="852"/>
      <c r="C7" s="853"/>
      <c r="D7" s="853"/>
      <c r="E7" s="847" t="str">
        <f>IF(Projektgrundlagen!E7="","",Projektgrundlagen!E7)</f>
        <v>Elektrifizierung und Infrastrukturausbau der Strecke 9560 Schaftlach - Tegernsee</v>
      </c>
      <c r="F7" s="847"/>
      <c r="G7" s="848"/>
      <c r="H7" s="838"/>
    </row>
    <row r="8" spans="1:12">
      <c r="B8" s="791" t="s">
        <v>75</v>
      </c>
      <c r="C8" s="792"/>
      <c r="D8" s="792"/>
      <c r="E8" s="843" t="str">
        <f>IF(Projektgrundlagen!E8="","",Projektgrundlagen!E8)</f>
        <v/>
      </c>
      <c r="F8" s="843"/>
      <c r="G8" s="844"/>
      <c r="H8" s="838"/>
    </row>
    <row r="9" spans="1:12">
      <c r="B9" s="239"/>
      <c r="C9" s="239"/>
      <c r="D9" s="239"/>
      <c r="E9" s="256"/>
      <c r="F9" s="256"/>
      <c r="G9" s="256"/>
    </row>
    <row r="10" spans="1:12" s="20" customFormat="1" ht="26.25" customHeight="1">
      <c r="A10" s="296"/>
      <c r="B10" s="301"/>
      <c r="C10" s="849" t="s">
        <v>431</v>
      </c>
      <c r="D10" s="849"/>
      <c r="E10" s="849"/>
      <c r="F10" s="849"/>
      <c r="G10" s="302"/>
      <c r="I10" s="31"/>
    </row>
    <row r="11" spans="1:12" ht="22.5" customHeight="1">
      <c r="A11" s="596" t="str">
        <f>IF(COUNTIF($I$11:$I$12,TRUE)&lt;&gt;1,"è","")</f>
        <v/>
      </c>
      <c r="B11" s="856" t="s">
        <v>1</v>
      </c>
      <c r="C11" s="196"/>
      <c r="D11" s="839" t="s">
        <v>10</v>
      </c>
      <c r="E11" s="840"/>
      <c r="F11" s="306"/>
      <c r="G11" s="305"/>
      <c r="I11" s="73" t="b">
        <v>1</v>
      </c>
    </row>
    <row r="12" spans="1:12" ht="22.5" customHeight="1">
      <c r="A12" s="596" t="str">
        <f>IF(COUNTIF($I$11:$I$12,TRUE)&lt;&gt;1,"è","")</f>
        <v/>
      </c>
      <c r="B12" s="857"/>
      <c r="C12" s="196"/>
      <c r="D12" s="839" t="s">
        <v>0</v>
      </c>
      <c r="E12" s="840"/>
      <c r="F12" s="306"/>
      <c r="G12" s="305"/>
      <c r="I12" s="73" t="b">
        <v>0</v>
      </c>
    </row>
    <row r="13" spans="1:12" ht="7.5" customHeight="1">
      <c r="A13" s="597"/>
      <c r="B13" s="272"/>
      <c r="C13" s="269"/>
      <c r="D13" s="269"/>
      <c r="E13" s="269"/>
      <c r="F13" s="270"/>
      <c r="G13" s="271"/>
      <c r="H13" s="12"/>
    </row>
    <row r="14" spans="1:12" ht="16.5" customHeight="1">
      <c r="B14" s="679">
        <v>1</v>
      </c>
      <c r="C14" s="832" t="s">
        <v>432</v>
      </c>
      <c r="D14" s="833"/>
      <c r="E14" s="834"/>
      <c r="F14" s="682">
        <v>7742020.9100000001</v>
      </c>
      <c r="G14" s="826"/>
    </row>
    <row r="15" spans="1:12" ht="16.5" customHeight="1">
      <c r="B15" s="679">
        <v>2</v>
      </c>
      <c r="C15" s="832" t="s">
        <v>625</v>
      </c>
      <c r="D15" s="833"/>
      <c r="E15" s="834"/>
      <c r="F15" s="683"/>
      <c r="G15" s="827"/>
    </row>
    <row r="16" spans="1:12" ht="16.5" customHeight="1">
      <c r="B16" s="680" t="s">
        <v>99</v>
      </c>
      <c r="C16" s="829" t="s">
        <v>433</v>
      </c>
      <c r="D16" s="830"/>
      <c r="E16" s="831"/>
      <c r="F16" s="682">
        <v>0</v>
      </c>
      <c r="G16" s="827"/>
    </row>
    <row r="17" spans="1:9" ht="16.5" customHeight="1">
      <c r="B17" s="680" t="s">
        <v>100</v>
      </c>
      <c r="C17" s="829" t="s">
        <v>537</v>
      </c>
      <c r="D17" s="830"/>
      <c r="E17" s="831"/>
      <c r="F17" s="682">
        <v>0</v>
      </c>
      <c r="G17" s="827"/>
    </row>
    <row r="18" spans="1:9" ht="16.5" customHeight="1">
      <c r="B18" s="679">
        <v>3</v>
      </c>
      <c r="C18" s="832" t="s">
        <v>434</v>
      </c>
      <c r="D18" s="833"/>
      <c r="E18" s="834"/>
      <c r="F18" s="682">
        <f>F16+F17</f>
        <v>0</v>
      </c>
      <c r="G18" s="828"/>
    </row>
    <row r="19" spans="1:9" ht="27.75" customHeight="1">
      <c r="B19" s="679">
        <v>4</v>
      </c>
      <c r="C19" s="832" t="s">
        <v>435</v>
      </c>
      <c r="D19" s="833"/>
      <c r="E19" s="834"/>
      <c r="F19" s="826"/>
      <c r="G19" s="682">
        <v>0</v>
      </c>
    </row>
    <row r="20" spans="1:9" ht="16.5" customHeight="1">
      <c r="B20" s="679">
        <v>5</v>
      </c>
      <c r="C20" s="832" t="s">
        <v>635</v>
      </c>
      <c r="D20" s="833"/>
      <c r="E20" s="834"/>
      <c r="F20" s="828"/>
      <c r="G20" s="682">
        <v>0</v>
      </c>
    </row>
    <row r="21" spans="1:9" ht="17.25" thickBot="1">
      <c r="B21" s="303"/>
      <c r="C21" s="304"/>
      <c r="D21" s="304"/>
      <c r="E21" s="304"/>
      <c r="F21" s="304"/>
      <c r="G21" s="281"/>
      <c r="I21" s="117"/>
    </row>
    <row r="22" spans="1:9" s="20" customFormat="1" ht="30" customHeight="1" thickBot="1">
      <c r="A22" s="294"/>
      <c r="B22" s="610" t="s">
        <v>437</v>
      </c>
      <c r="C22" s="835" t="s">
        <v>436</v>
      </c>
      <c r="D22" s="836"/>
      <c r="E22" s="836"/>
      <c r="F22" s="837"/>
      <c r="G22" s="681">
        <f>F14-F18+G19</f>
        <v>7742020.9100000001</v>
      </c>
      <c r="I22" s="31" t="e">
        <f>IF(OR(G22&lt;#REF!,G22&gt;#REF!),TRUE,FALSE)</f>
        <v>#REF!</v>
      </c>
    </row>
    <row r="23" spans="1:9" ht="12.75" customHeight="1">
      <c r="B23" s="13"/>
      <c r="C23" s="13"/>
      <c r="D23" s="13"/>
      <c r="E23" s="14"/>
      <c r="G23" s="308"/>
    </row>
    <row r="24" spans="1:9" hidden="1">
      <c r="B24" s="609"/>
      <c r="C24" s="609"/>
      <c r="D24" s="609"/>
      <c r="E24" s="609"/>
      <c r="F24" s="609"/>
      <c r="G24" s="609"/>
    </row>
    <row r="25" spans="1:9" hidden="1">
      <c r="B25" s="250"/>
      <c r="C25" s="250"/>
      <c r="D25" s="250"/>
      <c r="E25" s="250"/>
      <c r="F25" s="250"/>
      <c r="G25" s="250"/>
    </row>
    <row r="26" spans="1:9"/>
    <row r="27" spans="1:9"/>
  </sheetData>
  <sheetProtection formatRows="0"/>
  <mergeCells count="24">
    <mergeCell ref="C22:F22"/>
    <mergeCell ref="H2:H8"/>
    <mergeCell ref="D11:E11"/>
    <mergeCell ref="D12:E12"/>
    <mergeCell ref="B5:D5"/>
    <mergeCell ref="B8:D8"/>
    <mergeCell ref="E8:G8"/>
    <mergeCell ref="E6:G6"/>
    <mergeCell ref="E7:G7"/>
    <mergeCell ref="C10:F10"/>
    <mergeCell ref="B6:D6"/>
    <mergeCell ref="B7:D7"/>
    <mergeCell ref="B2:E2"/>
    <mergeCell ref="B11:B12"/>
    <mergeCell ref="C15:E15"/>
    <mergeCell ref="C14:E14"/>
    <mergeCell ref="B3:E3"/>
    <mergeCell ref="G14:G18"/>
    <mergeCell ref="F19:F20"/>
    <mergeCell ref="C16:E16"/>
    <mergeCell ref="C17:E17"/>
    <mergeCell ref="C18:E18"/>
    <mergeCell ref="C19:E19"/>
    <mergeCell ref="C20:E20"/>
  </mergeCells>
  <conditionalFormatting sqref="C11">
    <cfRule type="expression" dxfId="356" priority="2435">
      <formula>IF(COUNTIF(I11:I12,TRUE)=1,0,1)</formula>
    </cfRule>
  </conditionalFormatting>
  <conditionalFormatting sqref="C12">
    <cfRule type="expression" dxfId="355" priority="2436">
      <formula>IF(COUNTIF(I11:I12,TRUE)=1,0,1)</formula>
    </cfRule>
  </conditionalFormatting>
  <conditionalFormatting sqref="F14:F19">
    <cfRule type="expression" dxfId="354" priority="7">
      <formula>IF(COUNTIF($I$11:$I$12,TRUE)&lt;&gt;1,TRUE,FALSE)</formula>
    </cfRule>
  </conditionalFormatting>
  <conditionalFormatting sqref="G14">
    <cfRule type="expression" dxfId="353" priority="1">
      <formula>IF(COUNTIF($I$11:$I$12,TRUE)&lt;&gt;1,TRUE,FALSE)</formula>
    </cfRule>
  </conditionalFormatting>
  <conditionalFormatting sqref="G19:G20">
    <cfRule type="expression" dxfId="352" priority="6">
      <formula>IF(COUNTIF($I$11:$I$12,TRUE)&lt;&gt;1,TRUE,FALSE)</formula>
    </cfRule>
  </conditionalFormatting>
  <conditionalFormatting sqref="G22">
    <cfRule type="expression" dxfId="351" priority="34">
      <formula>IF(COUNTIF($I$11:$I$12,TRUE)&lt;&gt;1,TRUE,FALSE)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10</xdr:row>
                    <xdr:rowOff>19050</xdr:rowOff>
                  </from>
                  <to>
                    <xdr:col>3</xdr:col>
                    <xdr:colOff>0</xdr:colOff>
                    <xdr:row>11</xdr:row>
                    <xdr:rowOff>47625</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38100</xdr:rowOff>
                  </from>
                  <to>
                    <xdr:col>3</xdr:col>
                    <xdr:colOff>0</xdr:colOff>
                    <xdr:row>11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4"/>
  <sheetViews>
    <sheetView showGridLines="0" zoomScaleNormal="100" zoomScaleSheetLayoutView="100" zoomScalePageLayoutView="75" workbookViewId="0">
      <selection activeCell="C13" sqref="C13"/>
    </sheetView>
  </sheetViews>
  <sheetFormatPr baseColWidth="10" defaultColWidth="0" defaultRowHeight="16.5" zeroHeight="1"/>
  <cols>
    <col min="1" max="1" width="5.7109375" style="593" customWidth="1"/>
    <col min="2" max="2" width="3.28515625" style="1" customWidth="1"/>
    <col min="3" max="3" width="20" style="1" customWidth="1"/>
    <col min="4" max="4" width="19.85546875" style="1" customWidth="1"/>
    <col min="5" max="5" width="16.85546875" style="1" customWidth="1"/>
    <col min="6" max="6" width="3.7109375" style="1" customWidth="1"/>
    <col min="7" max="7" width="16.85546875" style="1" customWidth="1"/>
    <col min="8" max="8" width="3.7109375" style="1" customWidth="1"/>
    <col min="9" max="9" width="19.85546875" style="1" customWidth="1"/>
    <col min="10" max="10" width="2.7109375" style="1" customWidth="1"/>
    <col min="11" max="11" width="17.42578125" style="1" hidden="1" customWidth="1"/>
    <col min="12" max="14" width="0" style="1" hidden="1" customWidth="1"/>
    <col min="15" max="16384" width="11.28515625" style="1" hidden="1"/>
  </cols>
  <sheetData>
    <row r="1" spans="1:14">
      <c r="A1" s="592"/>
    </row>
    <row r="2" spans="1:14" ht="16.5" customHeight="1">
      <c r="A2" s="592"/>
      <c r="B2" s="854" t="str">
        <f>IF(Projektgrundlagen!B2="","",Projektgrundlagen!B2)</f>
        <v>Verkehrsanlagen</v>
      </c>
      <c r="C2" s="854"/>
      <c r="D2" s="854"/>
      <c r="E2" s="854"/>
      <c r="F2" s="855"/>
      <c r="G2" s="258" t="str">
        <f>IF(Projektgrundlagen!F2="","",Projektgrundlagen!F2)</f>
        <v/>
      </c>
      <c r="H2" s="861" t="s">
        <v>110</v>
      </c>
      <c r="I2" s="862"/>
      <c r="J2" s="858" t="s">
        <v>178</v>
      </c>
      <c r="K2" s="15" t="s">
        <v>34</v>
      </c>
      <c r="N2" s="149" t="s">
        <v>101</v>
      </c>
    </row>
    <row r="3" spans="1:14" ht="16.5" customHeight="1">
      <c r="B3" s="824" t="s">
        <v>11</v>
      </c>
      <c r="C3" s="824"/>
      <c r="D3" s="824"/>
      <c r="E3" s="824"/>
      <c r="F3" s="825"/>
      <c r="G3" s="268" t="str">
        <f>IF(Projektgrundlagen!F3="","",Projektgrundlagen!F3)</f>
        <v/>
      </c>
      <c r="H3" s="843" t="str">
        <f>IF(Projektgrundlagen!G3="","",Projektgrundlagen!G3)</f>
        <v/>
      </c>
      <c r="I3" s="844"/>
      <c r="J3" s="858"/>
      <c r="N3" s="1" t="str">
        <f ca="1">MID(CELL("dateiname",A2),FIND("]",CELL("dateiname",A2))+1,255)</f>
        <v>B Honorarzone</v>
      </c>
    </row>
    <row r="4" spans="1:14" ht="7.5" customHeight="1">
      <c r="B4" s="253"/>
      <c r="C4" s="253"/>
      <c r="D4" s="253"/>
      <c r="E4" s="253"/>
      <c r="F4" s="253"/>
      <c r="G4" s="252"/>
      <c r="H4" s="252"/>
      <c r="I4" s="252"/>
      <c r="J4" s="858"/>
    </row>
    <row r="5" spans="1:14">
      <c r="B5" s="867" t="str">
        <f>IF(Projektgrundlagen!B5="","",Projektgrundlagen!B5)</f>
        <v>Maßnahmennr:</v>
      </c>
      <c r="C5" s="868"/>
      <c r="D5" s="869" t="str">
        <f>IF(Projektgrundlagen!E5="","",Projektgrundlagen!E5)</f>
        <v>-</v>
      </c>
      <c r="E5" s="869"/>
      <c r="F5" s="869"/>
      <c r="G5" s="261" t="str">
        <f>IF(Projektgrundlagen!F5="","",Projektgrundlagen!F5)</f>
        <v>Vergabenr.:</v>
      </c>
      <c r="H5" s="863">
        <f>Projektgrundlagen!G5</f>
        <v>3</v>
      </c>
      <c r="I5" s="864"/>
      <c r="J5" s="858"/>
    </row>
    <row r="6" spans="1:14">
      <c r="B6" s="859" t="str">
        <f>IF(Projektgrundlagen!B6="","",Projektgrundlagen!B6)</f>
        <v>Bauherr:</v>
      </c>
      <c r="C6" s="860"/>
      <c r="D6" s="865" t="str">
        <f>IF(Projektgrundlagen!E6="","",Projektgrundlagen!E6)</f>
        <v>Tegernsee-Bahn Betriebsgesellschaft mbH</v>
      </c>
      <c r="E6" s="865"/>
      <c r="F6" s="865"/>
      <c r="G6" s="865"/>
      <c r="H6" s="865"/>
      <c r="I6" s="866"/>
      <c r="J6" s="858"/>
    </row>
    <row r="7" spans="1:14">
      <c r="B7" s="859"/>
      <c r="C7" s="860"/>
      <c r="D7" s="847" t="str">
        <f>IF(Projektgrundlagen!E7="","",Projektgrundlagen!E7)</f>
        <v>Elektrifizierung und Infrastrukturausbau der Strecke 9560 Schaftlach - Tegernsee</v>
      </c>
      <c r="E7" s="847"/>
      <c r="F7" s="847"/>
      <c r="G7" s="847"/>
      <c r="H7" s="847"/>
      <c r="I7" s="848"/>
      <c r="J7" s="858"/>
    </row>
    <row r="8" spans="1:14">
      <c r="B8" s="791" t="s">
        <v>75</v>
      </c>
      <c r="C8" s="792"/>
      <c r="D8" s="843" t="str">
        <f>IF(Projektgrundlagen!E8="","",Projektgrundlagen!E8)</f>
        <v/>
      </c>
      <c r="E8" s="843"/>
      <c r="F8" s="843"/>
      <c r="G8" s="843"/>
      <c r="H8" s="843"/>
      <c r="I8" s="844"/>
      <c r="J8" s="858"/>
    </row>
    <row r="9" spans="1:14">
      <c r="B9" s="239"/>
      <c r="C9" s="239"/>
      <c r="D9" s="256"/>
      <c r="E9" s="256"/>
      <c r="F9" s="256"/>
      <c r="G9" s="256"/>
      <c r="H9" s="256"/>
      <c r="I9" s="256"/>
    </row>
    <row r="10" spans="1:14" ht="22.5" customHeight="1">
      <c r="B10" s="309"/>
      <c r="C10" s="849" t="s">
        <v>169</v>
      </c>
      <c r="D10" s="849"/>
      <c r="E10" s="849"/>
      <c r="F10" s="849"/>
      <c r="G10" s="849"/>
      <c r="H10" s="849"/>
      <c r="I10" s="309"/>
    </row>
    <row r="11" spans="1:14" ht="7.5" customHeight="1">
      <c r="A11" s="592"/>
      <c r="B11" s="260"/>
      <c r="C11" s="260"/>
      <c r="D11" s="254"/>
      <c r="E11" s="254"/>
      <c r="F11" s="254"/>
      <c r="G11" s="254"/>
      <c r="H11" s="254"/>
      <c r="I11" s="252"/>
    </row>
    <row r="12" spans="1:14" ht="16.5" customHeight="1" thickBot="1">
      <c r="A12" s="596" t="str">
        <f>IF(COUNTIF($K$12:$K$15,TRUE)&lt;&gt;1,"è","")</f>
        <v/>
      </c>
      <c r="B12" s="49"/>
      <c r="C12" s="684" t="s">
        <v>637</v>
      </c>
      <c r="D12" s="313"/>
      <c r="E12" s="313"/>
      <c r="F12" s="313"/>
      <c r="G12" s="313"/>
      <c r="H12" s="314"/>
      <c r="I12" s="433"/>
      <c r="J12" s="33"/>
      <c r="K12" s="79" t="b">
        <v>1</v>
      </c>
    </row>
    <row r="13" spans="1:14" ht="16.5" customHeight="1" thickBot="1">
      <c r="A13" s="596"/>
      <c r="B13" s="19"/>
      <c r="C13" s="315"/>
      <c r="D13" s="316"/>
      <c r="E13" s="316"/>
      <c r="F13" s="316"/>
      <c r="G13" s="316"/>
      <c r="H13" s="317" t="s">
        <v>29</v>
      </c>
      <c r="I13" s="451">
        <v>2</v>
      </c>
      <c r="J13" s="33"/>
      <c r="K13" s="79"/>
    </row>
    <row r="14" spans="1:14" ht="7.5" customHeight="1">
      <c r="A14" s="596"/>
      <c r="B14" s="137"/>
      <c r="C14" s="134"/>
      <c r="D14" s="135"/>
      <c r="E14" s="135"/>
      <c r="F14" s="135"/>
      <c r="G14" s="135"/>
      <c r="H14" s="136"/>
      <c r="I14" s="266"/>
      <c r="J14" s="33"/>
      <c r="K14" s="79"/>
    </row>
    <row r="15" spans="1:14">
      <c r="A15" s="596" t="str">
        <f>IF(COUNTIF($K$12:$K$15,TRUE)&lt;&gt;1,"è","")</f>
        <v/>
      </c>
      <c r="B15" s="49"/>
      <c r="C15" s="148" t="s">
        <v>636</v>
      </c>
      <c r="D15" s="16"/>
      <c r="E15" s="38"/>
      <c r="F15" s="38"/>
      <c r="G15" s="38"/>
      <c r="H15" s="38"/>
      <c r="I15" s="39"/>
      <c r="K15" s="79" t="b">
        <v>0</v>
      </c>
    </row>
    <row r="16" spans="1:14" ht="25.5" customHeight="1">
      <c r="B16" s="11"/>
      <c r="C16" s="267" t="s">
        <v>13</v>
      </c>
      <c r="D16" s="870" t="s">
        <v>207</v>
      </c>
      <c r="E16" s="871"/>
      <c r="F16" s="871"/>
      <c r="G16" s="871"/>
      <c r="H16" s="872"/>
      <c r="I16" s="41" t="s">
        <v>37</v>
      </c>
    </row>
    <row r="17" spans="1:9" ht="24" customHeight="1">
      <c r="B17" s="11"/>
      <c r="C17" s="53"/>
      <c r="D17" s="17" t="s">
        <v>55</v>
      </c>
      <c r="E17" s="873" t="s">
        <v>56</v>
      </c>
      <c r="F17" s="874"/>
      <c r="G17" s="873" t="s">
        <v>57</v>
      </c>
      <c r="H17" s="874"/>
      <c r="I17" s="52"/>
    </row>
    <row r="18" spans="1:9" ht="48.75" customHeight="1">
      <c r="B18" s="11"/>
      <c r="C18" s="45" t="s">
        <v>438</v>
      </c>
      <c r="D18" s="77"/>
      <c r="E18" s="875"/>
      <c r="F18" s="876"/>
      <c r="G18" s="875"/>
      <c r="H18" s="876"/>
      <c r="I18" s="51"/>
    </row>
    <row r="19" spans="1:9" ht="16.5" customHeight="1">
      <c r="B19" s="11"/>
      <c r="C19" s="18" t="s">
        <v>228</v>
      </c>
      <c r="D19" s="18" t="s">
        <v>14</v>
      </c>
      <c r="E19" s="877" t="s">
        <v>279</v>
      </c>
      <c r="F19" s="878"/>
      <c r="G19" s="877" t="s">
        <v>15</v>
      </c>
      <c r="H19" s="878"/>
      <c r="I19" s="18"/>
    </row>
    <row r="20" spans="1:9" ht="24" customHeight="1">
      <c r="B20" s="11"/>
      <c r="C20" s="53"/>
      <c r="D20" s="17" t="s">
        <v>55</v>
      </c>
      <c r="E20" s="873" t="s">
        <v>56</v>
      </c>
      <c r="F20" s="874"/>
      <c r="G20" s="873" t="s">
        <v>57</v>
      </c>
      <c r="H20" s="874"/>
      <c r="I20" s="52"/>
    </row>
    <row r="21" spans="1:9" ht="48.75" customHeight="1">
      <c r="B21" s="11"/>
      <c r="C21" s="45" t="s">
        <v>439</v>
      </c>
      <c r="D21" s="77"/>
      <c r="E21" s="875"/>
      <c r="F21" s="876"/>
      <c r="G21" s="875"/>
      <c r="H21" s="876"/>
      <c r="I21" s="51"/>
    </row>
    <row r="22" spans="1:9" ht="16.5" customHeight="1">
      <c r="B22" s="11"/>
      <c r="C22" s="18" t="s">
        <v>228</v>
      </c>
      <c r="D22" s="18" t="s">
        <v>14</v>
      </c>
      <c r="E22" s="877" t="s">
        <v>279</v>
      </c>
      <c r="F22" s="878"/>
      <c r="G22" s="877" t="s">
        <v>15</v>
      </c>
      <c r="H22" s="878"/>
      <c r="I22" s="18"/>
    </row>
    <row r="23" spans="1:9" ht="24" customHeight="1">
      <c r="B23" s="11"/>
      <c r="C23" s="53"/>
      <c r="D23" s="17" t="s">
        <v>55</v>
      </c>
      <c r="E23" s="873" t="s">
        <v>56</v>
      </c>
      <c r="F23" s="874"/>
      <c r="G23" s="873" t="s">
        <v>57</v>
      </c>
      <c r="H23" s="874"/>
      <c r="I23" s="52"/>
    </row>
    <row r="24" spans="1:9" ht="48.75" customHeight="1">
      <c r="B24" s="11"/>
      <c r="C24" s="45" t="s">
        <v>440</v>
      </c>
      <c r="D24" s="77"/>
      <c r="E24" s="875"/>
      <c r="F24" s="876"/>
      <c r="G24" s="875"/>
      <c r="H24" s="876"/>
      <c r="I24" s="51"/>
    </row>
    <row r="25" spans="1:9" ht="16.5" customHeight="1">
      <c r="B25" s="11"/>
      <c r="C25" s="18" t="s">
        <v>228</v>
      </c>
      <c r="D25" s="18" t="s">
        <v>14</v>
      </c>
      <c r="E25" s="877" t="s">
        <v>279</v>
      </c>
      <c r="F25" s="878"/>
      <c r="G25" s="877" t="s">
        <v>15</v>
      </c>
      <c r="H25" s="878"/>
      <c r="I25" s="18"/>
    </row>
    <row r="26" spans="1:9">
      <c r="B26" s="11"/>
      <c r="C26" s="53"/>
      <c r="D26" s="17" t="s">
        <v>55</v>
      </c>
      <c r="E26" s="873" t="s">
        <v>56</v>
      </c>
      <c r="F26" s="874"/>
      <c r="G26" s="873" t="s">
        <v>57</v>
      </c>
      <c r="H26" s="874"/>
      <c r="I26" s="52"/>
    </row>
    <row r="27" spans="1:9" ht="48.6" customHeight="1">
      <c r="B27" s="11"/>
      <c r="C27" s="45" t="s">
        <v>441</v>
      </c>
      <c r="D27" s="77"/>
      <c r="E27" s="875"/>
      <c r="F27" s="876"/>
      <c r="G27" s="875"/>
      <c r="H27" s="876"/>
      <c r="I27" s="51"/>
    </row>
    <row r="28" spans="1:9" ht="16.5" customHeight="1">
      <c r="B28" s="11"/>
      <c r="C28" s="18" t="s">
        <v>228</v>
      </c>
      <c r="D28" s="18" t="s">
        <v>14</v>
      </c>
      <c r="E28" s="877" t="s">
        <v>279</v>
      </c>
      <c r="F28" s="878"/>
      <c r="G28" s="877" t="s">
        <v>15</v>
      </c>
      <c r="H28" s="878"/>
      <c r="I28" s="18"/>
    </row>
    <row r="29" spans="1:9">
      <c r="B29" s="11"/>
      <c r="C29" s="53"/>
      <c r="D29" s="17" t="s">
        <v>55</v>
      </c>
      <c r="E29" s="873" t="s">
        <v>56</v>
      </c>
      <c r="F29" s="874"/>
      <c r="G29" s="873" t="s">
        <v>57</v>
      </c>
      <c r="H29" s="874"/>
      <c r="I29" s="52"/>
    </row>
    <row r="30" spans="1:9" ht="48.6" customHeight="1">
      <c r="B30" s="11"/>
      <c r="C30" s="45" t="s">
        <v>442</v>
      </c>
      <c r="D30" s="77"/>
      <c r="E30" s="875"/>
      <c r="F30" s="876"/>
      <c r="G30" s="875"/>
      <c r="H30" s="876"/>
      <c r="I30" s="51"/>
    </row>
    <row r="31" spans="1:9" ht="16.5" customHeight="1">
      <c r="B31" s="11"/>
      <c r="C31" s="18" t="s">
        <v>278</v>
      </c>
      <c r="D31" s="18" t="s">
        <v>14</v>
      </c>
      <c r="E31" s="877" t="s">
        <v>279</v>
      </c>
      <c r="F31" s="878"/>
      <c r="G31" s="877" t="s">
        <v>15</v>
      </c>
      <c r="H31" s="878"/>
      <c r="I31" s="18"/>
    </row>
    <row r="32" spans="1:9" s="20" customFormat="1" ht="16.5" customHeight="1" thickBot="1">
      <c r="A32" s="594"/>
      <c r="B32" s="19"/>
      <c r="C32" s="318"/>
      <c r="H32" s="74" t="s">
        <v>30</v>
      </c>
      <c r="I32" s="265">
        <f>I18+I21+I24+I27+I30</f>
        <v>0</v>
      </c>
    </row>
    <row r="33" spans="1:14" s="20" customFormat="1" ht="16.5" customHeight="1" thickBot="1">
      <c r="A33" s="594"/>
      <c r="B33" s="472"/>
      <c r="C33" s="473"/>
      <c r="D33" s="474"/>
      <c r="E33" s="474"/>
      <c r="F33" s="474"/>
      <c r="G33" s="474"/>
      <c r="H33" s="317" t="s">
        <v>29</v>
      </c>
      <c r="I33" s="452">
        <f>IF(NOT(K15),0,IF(I32&lt;1,0,IF(I32&lt;=13,1,IF(I32&lt;=22,2,3))))</f>
        <v>0</v>
      </c>
      <c r="J33" s="33"/>
      <c r="K33" s="33"/>
      <c r="L33" s="33"/>
      <c r="M33" s="33"/>
      <c r="N33" s="33"/>
    </row>
    <row r="34" spans="1:14" ht="12.75">
      <c r="A34" s="595"/>
      <c r="B34" s="11"/>
      <c r="C34" s="14" t="s">
        <v>96</v>
      </c>
      <c r="D34" s="14"/>
      <c r="F34" s="22"/>
      <c r="G34" s="14"/>
      <c r="I34" s="21"/>
    </row>
    <row r="35" spans="1:14" ht="12.75">
      <c r="A35" s="595"/>
      <c r="B35" s="11"/>
      <c r="C35" s="139" t="s">
        <v>443</v>
      </c>
      <c r="D35" s="14"/>
      <c r="F35" s="50"/>
      <c r="G35" s="50"/>
      <c r="I35" s="21"/>
    </row>
    <row r="36" spans="1:14" ht="12.75">
      <c r="A36" s="595"/>
      <c r="B36" s="11"/>
      <c r="C36" s="139" t="s">
        <v>444</v>
      </c>
      <c r="D36" s="14"/>
      <c r="F36" s="50"/>
      <c r="G36" s="50"/>
      <c r="I36" s="21"/>
    </row>
    <row r="37" spans="1:14" ht="12.75">
      <c r="A37" s="595"/>
      <c r="B37" s="94"/>
      <c r="C37" s="469" t="s">
        <v>445</v>
      </c>
      <c r="D37" s="470"/>
      <c r="E37" s="8"/>
      <c r="F37" s="471"/>
      <c r="G37" s="471"/>
      <c r="H37" s="8"/>
      <c r="I37" s="25"/>
    </row>
    <row r="38" spans="1:14"/>
    <row r="40" spans="1:14" ht="12" hidden="1" customHeight="1"/>
    <row r="46" spans="1:14"/>
    <row r="47" spans="1:14"/>
    <row r="48" spans="1:14"/>
    <row r="50"/>
    <row r="51"/>
    <row r="52"/>
    <row r="53"/>
    <row r="54"/>
  </sheetData>
  <sheetProtection formatRows="0"/>
  <dataConsolidate/>
  <mergeCells count="46">
    <mergeCell ref="E31:F31"/>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E26:F26"/>
    <mergeCell ref="E27:F27"/>
    <mergeCell ref="E28:F28"/>
    <mergeCell ref="E29:F29"/>
    <mergeCell ref="E30:F30"/>
    <mergeCell ref="E21:F21"/>
    <mergeCell ref="E22:F22"/>
    <mergeCell ref="E23:F23"/>
    <mergeCell ref="E24:F24"/>
    <mergeCell ref="E25:F25"/>
    <mergeCell ref="D16:H16"/>
    <mergeCell ref="E17:F17"/>
    <mergeCell ref="E18:F18"/>
    <mergeCell ref="E19:F19"/>
    <mergeCell ref="E20:F20"/>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s>
  <conditionalFormatting sqref="B12">
    <cfRule type="expression" dxfId="350" priority="162">
      <formula>AND(NOT(K12),NOT(K15))</formula>
    </cfRule>
    <cfRule type="expression" dxfId="349" priority="163">
      <formula>AND(K12,K15)</formula>
    </cfRule>
  </conditionalFormatting>
  <conditionalFormatting sqref="B15">
    <cfRule type="expression" dxfId="348" priority="564">
      <formula>AND(NOT(K12),NOT(K15))</formula>
    </cfRule>
    <cfRule type="expression" dxfId="347" priority="565">
      <formula>AND(K12,K15)</formula>
    </cfRule>
  </conditionalFormatting>
  <conditionalFormatting sqref="D18">
    <cfRule type="expression" dxfId="346" priority="13">
      <formula>AND(NOT($K$12),$K15,COUNT($D18:$H18)&lt;1)</formula>
    </cfRule>
    <cfRule type="expression" dxfId="345" priority="14">
      <formula>AND(D18&lt;&gt;"",D18&lt;1,D18&gt;2)</formula>
    </cfRule>
  </conditionalFormatting>
  <conditionalFormatting sqref="D21">
    <cfRule type="expression" dxfId="344" priority="20">
      <formula>AND(NOT($K$12),$K18,COUNT($D21:$H21)&lt;1)</formula>
    </cfRule>
    <cfRule type="expression" dxfId="343" priority="21">
      <formula>AND(D21&lt;&gt;"",D21&lt;1,D21&gt;2)</formula>
    </cfRule>
  </conditionalFormatting>
  <conditionalFormatting sqref="D24">
    <cfRule type="expression" dxfId="342" priority="27">
      <formula>AND(NOT($K$12),$K21,COUNT($D24:$H24)&lt;1)</formula>
    </cfRule>
    <cfRule type="expression" dxfId="341" priority="28">
      <formula>AND(D24&lt;&gt;"",D24&lt;1,D24&gt;2)</formula>
    </cfRule>
  </conditionalFormatting>
  <conditionalFormatting sqref="D27">
    <cfRule type="expression" dxfId="340" priority="115">
      <formula>AND(NOT($K$12),$K24,COUNT($D27:$H27)&lt;1)</formula>
    </cfRule>
    <cfRule type="expression" dxfId="339" priority="117">
      <formula>AND(D27&lt;&gt;"",D27&lt;1,D27&gt;2)</formula>
    </cfRule>
  </conditionalFormatting>
  <conditionalFormatting sqref="D30">
    <cfRule type="expression" dxfId="338" priority="6">
      <formula>AND(NOT($K$12),$K27,COUNT($D30:$H30)&lt;1)</formula>
    </cfRule>
    <cfRule type="expression" dxfId="337" priority="7">
      <formula>AND(D30&lt;&gt;"",D30&lt;1,D30&gt;2)</formula>
    </cfRule>
  </conditionalFormatting>
  <conditionalFormatting sqref="D18:H18">
    <cfRule type="expression" dxfId="336" priority="8">
      <formula>IF(AND($K$15,NOT($K$12)),0,1)</formula>
    </cfRule>
    <cfRule type="expression" dxfId="335" priority="10">
      <formula>COUNT($D18:$H18)&gt;1</formula>
    </cfRule>
  </conditionalFormatting>
  <conditionalFormatting sqref="D21:H21">
    <cfRule type="expression" dxfId="334" priority="15">
      <formula>IF(AND($K$15,NOT($K$12)),0,1)</formula>
    </cfRule>
    <cfRule type="expression" dxfId="333" priority="17">
      <formula>COUNT($D21:$H21)&gt;1</formula>
    </cfRule>
  </conditionalFormatting>
  <conditionalFormatting sqref="D24:H24">
    <cfRule type="expression" dxfId="332" priority="22">
      <formula>IF(AND($K$15,NOT($K$12)),0,1)</formula>
    </cfRule>
    <cfRule type="expression" dxfId="331" priority="24">
      <formula>COUNT($D24:$H24)&gt;1</formula>
    </cfRule>
  </conditionalFormatting>
  <conditionalFormatting sqref="D27:H27">
    <cfRule type="expression" dxfId="330" priority="63">
      <formula>IF(AND($K$15,NOT($K$12)),0,1)</formula>
    </cfRule>
    <cfRule type="expression" dxfId="329" priority="65">
      <formula>COUNT($D27:$H27)&gt;1</formula>
    </cfRule>
  </conditionalFormatting>
  <conditionalFormatting sqref="D30:H30">
    <cfRule type="expression" dxfId="328" priority="1">
      <formula>IF(AND($K$15,NOT($K$12)),0,1)</formula>
    </cfRule>
    <cfRule type="expression" dxfId="327" priority="3">
      <formula>COUNT($D30:$H30)&gt;1</formula>
    </cfRule>
  </conditionalFormatting>
  <conditionalFormatting sqref="E18">
    <cfRule type="expression" dxfId="326" priority="12">
      <formula>AND(E18&lt;&gt;"",OR(E18&lt;3,E18&gt;4))</formula>
    </cfRule>
  </conditionalFormatting>
  <conditionalFormatting sqref="E21">
    <cfRule type="expression" dxfId="325" priority="19">
      <formula>AND(E21&lt;&gt;"",OR(E21&lt;3,E21&gt;4))</formula>
    </cfRule>
  </conditionalFormatting>
  <conditionalFormatting sqref="E24">
    <cfRule type="expression" dxfId="324" priority="26">
      <formula>AND(E24&lt;&gt;"",OR(E24&lt;3,E24&gt;4))</formula>
    </cfRule>
  </conditionalFormatting>
  <conditionalFormatting sqref="E27">
    <cfRule type="expression" dxfId="323" priority="72">
      <formula>AND(E27&lt;&gt;"",OR(E27&lt;3,E27&gt;4))</formula>
    </cfRule>
  </conditionalFormatting>
  <conditionalFormatting sqref="E30">
    <cfRule type="expression" dxfId="322" priority="5">
      <formula>AND(E30&lt;&gt;"",OR(E30&lt;3,E30&gt;4))</formula>
    </cfRule>
  </conditionalFormatting>
  <conditionalFormatting sqref="E18:H18">
    <cfRule type="expression" dxfId="321" priority="9">
      <formula>AND(NOT($K$12),$K$15,COUNT($D18:$H18)&lt;1)</formula>
    </cfRule>
  </conditionalFormatting>
  <conditionalFormatting sqref="E21:H21">
    <cfRule type="expression" dxfId="320" priority="16">
      <formula>AND(NOT($K$12),$K$15,COUNT($D21:$H21)&lt;1)</formula>
    </cfRule>
  </conditionalFormatting>
  <conditionalFormatting sqref="E24:H24">
    <cfRule type="expression" dxfId="319" priority="23">
      <formula>AND(NOT($K$12),$K$15,COUNT($D24:$H24)&lt;1)</formula>
    </cfRule>
  </conditionalFormatting>
  <conditionalFormatting sqref="E27:H27">
    <cfRule type="expression" dxfId="318" priority="64">
      <formula>AND(NOT($K$12),$K$15,COUNT($D27:$H27)&lt;1)</formula>
    </cfRule>
  </conditionalFormatting>
  <conditionalFormatting sqref="E30:H30">
    <cfRule type="expression" dxfId="317" priority="2">
      <formula>AND(NOT($K$12),$K$15,COUNT($D30:$H30)&lt;1)</formula>
    </cfRule>
  </conditionalFormatting>
  <conditionalFormatting sqref="G18">
    <cfRule type="expression" dxfId="316" priority="11">
      <formula>AND(G18&lt;&gt;"",OR(G18&lt;5,G18&gt;6))</formula>
    </cfRule>
  </conditionalFormatting>
  <conditionalFormatting sqref="G21">
    <cfRule type="expression" dxfId="315" priority="18">
      <formula>AND(G21&lt;&gt;"",OR(G21&lt;5,G21&gt;6))</formula>
    </cfRule>
  </conditionalFormatting>
  <conditionalFormatting sqref="G24">
    <cfRule type="expression" dxfId="314" priority="25">
      <formula>AND(G24&lt;&gt;"",OR(G24&lt;5,G24&gt;6))</formula>
    </cfRule>
  </conditionalFormatting>
  <conditionalFormatting sqref="G27">
    <cfRule type="expression" dxfId="313" priority="67">
      <formula>AND(G27&lt;&gt;"",OR(G27&lt;5,G27&gt;6))</formula>
    </cfRule>
  </conditionalFormatting>
  <conditionalFormatting sqref="G30">
    <cfRule type="expression" dxfId="312" priority="4">
      <formula>AND(G30&lt;&gt;"",OR(G30&lt;5,G30&gt;6))</formula>
    </cfRule>
  </conditionalFormatting>
  <conditionalFormatting sqref="H13">
    <cfRule type="expression" dxfId="311" priority="153">
      <formula>AND($K$12,NOT($K$15))</formula>
    </cfRule>
  </conditionalFormatting>
  <conditionalFormatting sqref="H33">
    <cfRule type="expression" dxfId="310" priority="152">
      <formula>AND($K$15,NOT($K$12))</formula>
    </cfRule>
  </conditionalFormatting>
  <conditionalFormatting sqref="I13">
    <cfRule type="expression" dxfId="309" priority="150">
      <formula>AND(K12,NOT(K15),I13="")</formula>
    </cfRule>
    <cfRule type="expression" dxfId="308" priority="151">
      <formula>OR(COUNTIF(K12:K15,TRUE)&lt;&gt;1,NOT(K12))</formula>
    </cfRule>
    <cfRule type="expression" dxfId="307" priority="161">
      <formula>AND(K12,NOT(K15),I13&lt;&gt;"",OR(I13&lt;1,I13&gt;5))</formula>
    </cfRule>
  </conditionalFormatting>
  <conditionalFormatting sqref="I33">
    <cfRule type="expression" dxfId="306" priority="181">
      <formula>AND(NOT(K12),K15,I33=0)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9525</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109375" style="325" customWidth="1"/>
    <col min="2" max="2" width="3.28515625" style="157" customWidth="1"/>
    <col min="3" max="5" width="3.28515625" style="150" customWidth="1"/>
    <col min="6" max="6" width="51.7109375" style="150" customWidth="1"/>
    <col min="7" max="8" width="7.28515625" style="150" customWidth="1"/>
    <col min="9" max="9" width="12.28515625" style="150" customWidth="1"/>
    <col min="10" max="10" width="12.7109375" style="150" customWidth="1"/>
    <col min="11" max="11" width="2.7109375" style="150" customWidth="1"/>
    <col min="12" max="12" width="16.42578125" style="151" hidden="1" customWidth="1"/>
    <col min="13" max="16384" width="18" style="150" hidden="1"/>
  </cols>
  <sheetData>
    <row r="1" spans="1:15" ht="16.5"/>
    <row r="2" spans="1:15" s="1" customFormat="1" ht="16.5" customHeight="1">
      <c r="A2" s="294"/>
      <c r="B2" s="914" t="str">
        <f>IF(Projektgrundlagen!B2="","",Projektgrundlagen!B2)</f>
        <v>Verkehrsanlagen</v>
      </c>
      <c r="C2" s="914"/>
      <c r="D2" s="914"/>
      <c r="E2" s="914"/>
      <c r="F2" s="915"/>
      <c r="G2" s="921" t="str">
        <f>IF(Projektgrundlagen!F2="","",Projektgrundlagen!F2)</f>
        <v/>
      </c>
      <c r="H2" s="861"/>
      <c r="I2" s="861" t="s">
        <v>170</v>
      </c>
      <c r="J2" s="862"/>
      <c r="K2" s="916" t="s">
        <v>380</v>
      </c>
      <c r="L2" s="63" t="s">
        <v>34</v>
      </c>
      <c r="O2" s="149" t="s">
        <v>101</v>
      </c>
    </row>
    <row r="3" spans="1:15" s="1" customFormat="1" ht="16.5">
      <c r="A3" s="294"/>
      <c r="B3" s="824" t="s">
        <v>220</v>
      </c>
      <c r="C3" s="824"/>
      <c r="D3" s="824"/>
      <c r="E3" s="824"/>
      <c r="F3" s="825"/>
      <c r="G3" s="922" t="str">
        <f>IF(Projektgrundlagen!F3="","",Projektgrundlagen!F3)</f>
        <v/>
      </c>
      <c r="H3" s="923"/>
      <c r="I3" s="918" t="str">
        <f>IF(Projektgrundlagen!G3="","",Projektgrundlagen!G3)</f>
        <v/>
      </c>
      <c r="J3" s="919"/>
      <c r="K3" s="916"/>
      <c r="L3" s="79"/>
      <c r="O3" s="1" t="str">
        <f ca="1">MID(CELL("dateiname",A2),FIND("]",CELL("dateiname",A2))+1,255)</f>
        <v>StB-C1 Grundlstg mSt</v>
      </c>
    </row>
    <row r="4" spans="1:15" s="1" customFormat="1" ht="7.5" customHeight="1">
      <c r="A4" s="294"/>
      <c r="B4" s="255"/>
      <c r="C4" s="255"/>
      <c r="D4" s="255"/>
      <c r="E4" s="255"/>
      <c r="F4" s="255"/>
      <c r="G4" s="116"/>
      <c r="H4" s="116"/>
      <c r="I4" s="141"/>
      <c r="J4" s="141"/>
      <c r="K4" s="916"/>
      <c r="L4" s="79"/>
    </row>
    <row r="5" spans="1:15" s="1" customFormat="1" ht="16.5">
      <c r="A5" s="294"/>
      <c r="B5" s="902" t="str">
        <f>IF(Projektgrundlagen!B5="","",Projektgrundlagen!B5)</f>
        <v>Maßnahmennr:</v>
      </c>
      <c r="C5" s="903"/>
      <c r="D5" s="903"/>
      <c r="E5" s="903"/>
      <c r="F5" s="274" t="str">
        <f>IF(Projektgrundlagen!E5="","",Projektgrundlagen!E5)</f>
        <v>-</v>
      </c>
      <c r="G5" s="924" t="str">
        <f>IF(Projektgrundlagen!F5="","",Projektgrundlagen!F5)</f>
        <v>Vergabenr.:</v>
      </c>
      <c r="H5" s="924"/>
      <c r="I5" s="869">
        <f>IF(Projektgrundlagen!G5="","",Projektgrundlagen!G5)</f>
        <v>3</v>
      </c>
      <c r="J5" s="920"/>
      <c r="K5" s="916"/>
      <c r="L5" s="79"/>
    </row>
    <row r="6" spans="1:15" s="1" customFormat="1" ht="16.5">
      <c r="A6" s="294"/>
      <c r="B6" s="904" t="str">
        <f>IF(Projektgrundlagen!B6="","",Projektgrundlagen!B6)</f>
        <v>Bauherr:</v>
      </c>
      <c r="C6" s="905"/>
      <c r="D6" s="905"/>
      <c r="E6" s="905"/>
      <c r="F6" s="908" t="str">
        <f>IF(Projektgrundlagen!E6="","",Projektgrundlagen!E6)</f>
        <v>Tegernsee-Bahn Betriebsgesellschaft mbH</v>
      </c>
      <c r="G6" s="908"/>
      <c r="H6" s="908"/>
      <c r="I6" s="908"/>
      <c r="J6" s="909"/>
      <c r="K6" s="916"/>
      <c r="L6" s="79"/>
    </row>
    <row r="7" spans="1:15" s="1" customFormat="1" ht="16.5">
      <c r="A7" s="294"/>
      <c r="B7" s="906" t="str">
        <f>IF(Projektgrundlagen!B7="","",Projektgrundlagen!B7)</f>
        <v>Maßnahme:</v>
      </c>
      <c r="C7" s="907"/>
      <c r="D7" s="907"/>
      <c r="E7" s="907"/>
      <c r="F7" s="910" t="str">
        <f>IF(Projektgrundlagen!E7="","",Projektgrundlagen!E7)</f>
        <v>Elektrifizierung und Infrastrukturausbau der Strecke 9560 Schaftlach - Tegernsee</v>
      </c>
      <c r="G7" s="910"/>
      <c r="H7" s="910"/>
      <c r="I7" s="910"/>
      <c r="J7" s="911"/>
      <c r="K7" s="916"/>
      <c r="L7" s="79"/>
    </row>
    <row r="8" spans="1:15" s="1" customFormat="1" ht="16.5">
      <c r="A8" s="294"/>
      <c r="B8" s="900" t="str">
        <f>IF(Projektgrundlagen!B8="","",Projektgrundlagen!B8)</f>
        <v>Bieter:</v>
      </c>
      <c r="C8" s="901"/>
      <c r="D8" s="901"/>
      <c r="E8" s="901"/>
      <c r="F8" s="898" t="str">
        <f>IF(Projektgrundlagen!E8="","",Projektgrundlagen!E8)</f>
        <v/>
      </c>
      <c r="G8" s="898"/>
      <c r="H8" s="898"/>
      <c r="I8" s="898"/>
      <c r="J8" s="899"/>
      <c r="K8" s="916"/>
      <c r="L8" s="79"/>
    </row>
    <row r="9" spans="1:15" ht="16.5"/>
    <row r="10" spans="1:15" ht="27" customHeight="1">
      <c r="B10" s="917" t="s">
        <v>182</v>
      </c>
      <c r="C10" s="917"/>
      <c r="D10" s="917"/>
      <c r="E10" s="917"/>
      <c r="F10" s="917"/>
      <c r="G10" s="361"/>
      <c r="H10" s="362"/>
      <c r="I10" s="602" t="s">
        <v>199</v>
      </c>
      <c r="J10" s="603" t="s">
        <v>198</v>
      </c>
    </row>
    <row r="11" spans="1:15" s="81" customFormat="1" ht="27" customHeight="1">
      <c r="A11" s="326"/>
      <c r="B11" s="482" t="s">
        <v>143</v>
      </c>
      <c r="C11" s="483"/>
      <c r="D11" s="483"/>
      <c r="E11" s="483"/>
      <c r="F11" s="483"/>
      <c r="G11" s="484"/>
      <c r="H11" s="485" t="str">
        <f>IF(Projektgrundlagen!$I$24,"","Grundleistungen Straßenbau sind nicht Teil dieser Honorarermittlung!")</f>
        <v/>
      </c>
      <c r="I11" s="488" t="s">
        <v>142</v>
      </c>
      <c r="J11" s="489" t="s">
        <v>142</v>
      </c>
      <c r="L11" s="82"/>
      <c r="M11" s="131"/>
    </row>
    <row r="12" spans="1:15" ht="7.5" customHeight="1">
      <c r="B12" s="516"/>
      <c r="C12" s="517"/>
      <c r="D12" s="517"/>
      <c r="E12" s="517"/>
      <c r="F12" s="517"/>
      <c r="G12" s="517"/>
      <c r="H12" s="517"/>
      <c r="I12" s="517"/>
      <c r="J12" s="517"/>
      <c r="M12" s="590"/>
    </row>
    <row r="13" spans="1:15" ht="16.5">
      <c r="A13" s="596" t="str">
        <f>IF(COUNTIF($L$13:$L$14,TRUE)&gt;1,"è","")</f>
        <v/>
      </c>
      <c r="B13" s="480"/>
      <c r="C13" s="480"/>
      <c r="D13" s="912" t="s">
        <v>281</v>
      </c>
      <c r="E13" s="912"/>
      <c r="F13" s="912"/>
      <c r="G13" s="912"/>
      <c r="H13" s="912"/>
      <c r="I13" s="912"/>
      <c r="J13" s="913"/>
      <c r="L13" s="157" t="b">
        <f>Projektgrundlagen!I19</f>
        <v>1</v>
      </c>
      <c r="M13" s="106"/>
    </row>
    <row r="14" spans="1:15" ht="16.5">
      <c r="A14" s="596" t="str">
        <f>IF(COUNTIF($L$13:$L$14,TRUE)&gt;1,"è","")</f>
        <v/>
      </c>
      <c r="B14" s="480"/>
      <c r="C14" s="480"/>
      <c r="D14" s="912" t="s">
        <v>282</v>
      </c>
      <c r="E14" s="912"/>
      <c r="F14" s="912"/>
      <c r="G14" s="912"/>
      <c r="H14" s="912"/>
      <c r="I14" s="912"/>
      <c r="J14" s="913"/>
      <c r="L14" s="157" t="b">
        <f>Projektgrundlagen!I20</f>
        <v>0</v>
      </c>
    </row>
    <row r="15" spans="1:15" ht="7.5" customHeight="1">
      <c r="D15" s="194"/>
      <c r="G15" s="194"/>
      <c r="H15" s="194"/>
    </row>
    <row r="16" spans="1:15" s="152" customFormat="1" ht="22.7" customHeight="1">
      <c r="A16" s="327"/>
      <c r="B16" s="333" t="s">
        <v>381</v>
      </c>
      <c r="C16" s="334"/>
      <c r="D16" s="334"/>
      <c r="E16" s="334"/>
      <c r="F16" s="334"/>
      <c r="G16" s="335"/>
      <c r="H16" s="335"/>
      <c r="I16" s="336"/>
      <c r="J16" s="337"/>
      <c r="L16" s="153"/>
    </row>
    <row r="17" spans="1:13" ht="7.5" customHeight="1">
      <c r="D17" s="194"/>
      <c r="G17" s="194"/>
      <c r="H17" s="194"/>
    </row>
    <row r="18" spans="1:13" s="152" customFormat="1" ht="22.7" customHeight="1">
      <c r="A18" s="327"/>
      <c r="B18" s="333" t="s">
        <v>283</v>
      </c>
      <c r="C18" s="334"/>
      <c r="D18" s="334"/>
      <c r="E18" s="334"/>
      <c r="F18" s="334"/>
      <c r="G18" s="335"/>
      <c r="H18" s="335"/>
      <c r="I18" s="336"/>
      <c r="J18" s="337"/>
      <c r="L18" s="153"/>
    </row>
    <row r="19" spans="1:13" ht="18">
      <c r="B19" s="154"/>
      <c r="C19" s="634" t="s">
        <v>119</v>
      </c>
      <c r="D19" s="635"/>
      <c r="E19" s="887" t="s">
        <v>285</v>
      </c>
      <c r="F19" s="887"/>
      <c r="G19" s="887"/>
      <c r="H19" s="282"/>
      <c r="I19" s="437">
        <v>0.5</v>
      </c>
      <c r="J19" s="284">
        <f>IF(L19,I19,0)</f>
        <v>0</v>
      </c>
      <c r="L19" s="151" t="b">
        <v>0</v>
      </c>
    </row>
    <row r="20" spans="1:13" ht="16.5">
      <c r="B20" s="140"/>
      <c r="C20" s="202"/>
      <c r="D20" s="442"/>
      <c r="E20" s="886" t="s">
        <v>286</v>
      </c>
      <c r="F20" s="886"/>
      <c r="G20" s="886"/>
      <c r="H20" s="246"/>
      <c r="I20" s="438"/>
      <c r="J20" s="156"/>
    </row>
    <row r="21" spans="1:13" ht="15">
      <c r="A21" s="174"/>
      <c r="B21" s="200"/>
      <c r="C21" s="201"/>
      <c r="D21" s="443"/>
      <c r="E21" s="882" t="s">
        <v>301</v>
      </c>
      <c r="F21" s="883"/>
      <c r="G21" s="883"/>
      <c r="H21" s="883"/>
      <c r="I21" s="637"/>
      <c r="J21" s="638"/>
    </row>
    <row r="22" spans="1:13" ht="15">
      <c r="A22" s="174"/>
      <c r="B22" s="200"/>
      <c r="C22" s="201"/>
      <c r="D22" s="443"/>
      <c r="E22" s="656" t="s">
        <v>114</v>
      </c>
      <c r="F22" s="882" t="s">
        <v>302</v>
      </c>
      <c r="G22" s="882"/>
      <c r="H22" s="885"/>
      <c r="I22" s="637"/>
      <c r="J22" s="638"/>
    </row>
    <row r="23" spans="1:13" ht="15">
      <c r="A23" s="174"/>
      <c r="B23" s="200"/>
      <c r="C23" s="201"/>
      <c r="D23" s="443"/>
      <c r="E23" s="656" t="s">
        <v>114</v>
      </c>
      <c r="F23" s="882" t="s">
        <v>303</v>
      </c>
      <c r="G23" s="882"/>
      <c r="H23" s="885"/>
      <c r="I23" s="637"/>
      <c r="J23" s="638"/>
    </row>
    <row r="24" spans="1:13" ht="15">
      <c r="A24" s="174"/>
      <c r="B24" s="200"/>
      <c r="C24" s="201"/>
      <c r="D24" s="443"/>
      <c r="E24" s="656" t="s">
        <v>114</v>
      </c>
      <c r="F24" s="882" t="s">
        <v>304</v>
      </c>
      <c r="G24" s="882"/>
      <c r="H24" s="885"/>
      <c r="I24" s="637"/>
      <c r="J24" s="638"/>
    </row>
    <row r="25" spans="1:13" ht="15" customHeight="1">
      <c r="A25" s="174"/>
      <c r="B25" s="200"/>
      <c r="C25" s="201"/>
      <c r="D25" s="443"/>
      <c r="E25" s="656" t="s">
        <v>114</v>
      </c>
      <c r="F25" s="882" t="s">
        <v>305</v>
      </c>
      <c r="G25" s="882"/>
      <c r="H25" s="885"/>
      <c r="I25" s="637"/>
      <c r="J25" s="638"/>
    </row>
    <row r="26" spans="1:13" ht="15">
      <c r="A26" s="174"/>
      <c r="B26" s="200"/>
      <c r="C26" s="201"/>
      <c r="D26" s="443"/>
      <c r="E26" s="656" t="s">
        <v>114</v>
      </c>
      <c r="F26" s="882" t="s">
        <v>306</v>
      </c>
      <c r="G26" s="882"/>
      <c r="H26" s="885"/>
      <c r="I26" s="637"/>
      <c r="J26" s="638"/>
    </row>
    <row r="27" spans="1:13" ht="15">
      <c r="A27" s="174"/>
      <c r="B27" s="200"/>
      <c r="C27" s="201"/>
      <c r="D27" s="443"/>
      <c r="E27" s="656" t="s">
        <v>114</v>
      </c>
      <c r="F27" s="882" t="s">
        <v>307</v>
      </c>
      <c r="G27" s="882"/>
      <c r="H27" s="885"/>
      <c r="I27" s="637"/>
      <c r="J27" s="638"/>
    </row>
    <row r="28" spans="1:13" ht="15">
      <c r="A28" s="174"/>
      <c r="B28" s="200"/>
      <c r="C28" s="201"/>
      <c r="D28" s="443"/>
      <c r="E28" s="656" t="s">
        <v>114</v>
      </c>
      <c r="F28" s="882" t="s">
        <v>308</v>
      </c>
      <c r="G28" s="882"/>
      <c r="H28" s="885"/>
      <c r="I28" s="637"/>
      <c r="J28" s="638"/>
    </row>
    <row r="29" spans="1:13" ht="15">
      <c r="A29" s="174"/>
      <c r="B29" s="200"/>
      <c r="C29" s="201"/>
      <c r="D29" s="443"/>
      <c r="E29" s="882" t="s">
        <v>309</v>
      </c>
      <c r="F29" s="883"/>
      <c r="G29" s="883"/>
      <c r="H29" s="883"/>
      <c r="I29" s="637"/>
      <c r="J29" s="638"/>
    </row>
    <row r="30" spans="1:13" ht="18">
      <c r="B30" s="155"/>
      <c r="C30" s="634" t="s">
        <v>120</v>
      </c>
      <c r="D30" s="636"/>
      <c r="E30" s="889" t="s">
        <v>206</v>
      </c>
      <c r="F30" s="889"/>
      <c r="G30" s="889"/>
      <c r="H30" s="282"/>
      <c r="I30" s="439">
        <v>0.5</v>
      </c>
      <c r="J30" s="284">
        <f>IF(L30,I30,0)</f>
        <v>0</v>
      </c>
      <c r="L30" s="151" t="b">
        <v>0</v>
      </c>
    </row>
    <row r="31" spans="1:13" s="81" customFormat="1" ht="16.5" customHeight="1">
      <c r="A31" s="326"/>
      <c r="B31" s="140"/>
      <c r="C31" s="202"/>
      <c r="D31" s="442"/>
      <c r="E31" s="886"/>
      <c r="F31" s="886"/>
      <c r="G31" s="886"/>
      <c r="H31" s="246"/>
      <c r="I31" s="438"/>
      <c r="J31" s="156"/>
      <c r="L31" s="82"/>
      <c r="M31" s="132"/>
    </row>
    <row r="32" spans="1:13" ht="15">
      <c r="A32" s="174"/>
      <c r="B32" s="198"/>
      <c r="C32" s="175"/>
      <c r="D32" s="442"/>
      <c r="E32" s="882" t="s">
        <v>295</v>
      </c>
      <c r="F32" s="883"/>
      <c r="G32" s="883"/>
      <c r="H32" s="883"/>
      <c r="I32" s="637"/>
      <c r="J32" s="638"/>
    </row>
    <row r="33" spans="1:13" ht="18">
      <c r="B33" s="155"/>
      <c r="C33" s="634" t="s">
        <v>121</v>
      </c>
      <c r="D33" s="636"/>
      <c r="E33" s="889" t="s">
        <v>287</v>
      </c>
      <c r="F33" s="889"/>
      <c r="G33" s="889"/>
      <c r="H33" s="282"/>
      <c r="I33" s="439">
        <v>1</v>
      </c>
      <c r="J33" s="284">
        <f>IF(L33,I33,0)</f>
        <v>0</v>
      </c>
      <c r="L33" s="151" t="b">
        <v>0</v>
      </c>
    </row>
    <row r="34" spans="1:13" s="81" customFormat="1" ht="16.5" customHeight="1">
      <c r="A34" s="326"/>
      <c r="B34" s="140"/>
      <c r="C34" s="202"/>
      <c r="D34" s="442"/>
      <c r="E34" s="886" t="s">
        <v>288</v>
      </c>
      <c r="F34" s="886"/>
      <c r="G34" s="886"/>
      <c r="H34" s="246"/>
      <c r="I34" s="438"/>
      <c r="J34" s="156"/>
      <c r="L34" s="82"/>
      <c r="M34" s="132"/>
    </row>
    <row r="35" spans="1:13" ht="22.5" customHeight="1">
      <c r="A35" s="174"/>
      <c r="B35" s="198"/>
      <c r="C35" s="175"/>
      <c r="D35" s="443"/>
      <c r="E35" s="882" t="s">
        <v>297</v>
      </c>
      <c r="F35" s="882"/>
      <c r="G35" s="882"/>
      <c r="H35" s="885"/>
      <c r="I35" s="440"/>
      <c r="J35" s="156"/>
    </row>
    <row r="36" spans="1:13" ht="24" customHeight="1">
      <c r="A36" s="174"/>
      <c r="B36" s="198"/>
      <c r="C36" s="175"/>
      <c r="D36" s="443"/>
      <c r="E36" s="656" t="s">
        <v>114</v>
      </c>
      <c r="F36" s="882" t="s">
        <v>298</v>
      </c>
      <c r="G36" s="882"/>
      <c r="H36" s="885"/>
      <c r="I36" s="440"/>
      <c r="J36" s="156"/>
    </row>
    <row r="37" spans="1:13" ht="15" customHeight="1">
      <c r="A37" s="174"/>
      <c r="B37" s="198"/>
      <c r="C37" s="175"/>
      <c r="D37" s="443"/>
      <c r="E37" s="656" t="s">
        <v>114</v>
      </c>
      <c r="F37" s="882" t="s">
        <v>299</v>
      </c>
      <c r="G37" s="882"/>
      <c r="H37" s="885"/>
      <c r="I37" s="440"/>
      <c r="J37" s="156"/>
    </row>
    <row r="38" spans="1:13" ht="15" customHeight="1">
      <c r="A38" s="174"/>
      <c r="B38" s="198"/>
      <c r="C38" s="175"/>
      <c r="D38" s="443"/>
      <c r="E38" s="656" t="s">
        <v>114</v>
      </c>
      <c r="F38" s="891" t="s">
        <v>300</v>
      </c>
      <c r="G38" s="891"/>
      <c r="H38" s="892"/>
      <c r="I38" s="440"/>
      <c r="J38" s="156"/>
    </row>
    <row r="39" spans="1:13" ht="18" customHeight="1">
      <c r="B39" s="155"/>
      <c r="C39" s="634" t="s">
        <v>122</v>
      </c>
      <c r="D39" s="636" t="s">
        <v>47</v>
      </c>
      <c r="E39" s="889" t="s">
        <v>289</v>
      </c>
      <c r="F39" s="889"/>
      <c r="G39" s="889"/>
      <c r="H39" s="282"/>
      <c r="I39" s="439">
        <v>0.4</v>
      </c>
      <c r="J39" s="284">
        <f>IF(L39,I39,0)</f>
        <v>0</v>
      </c>
      <c r="L39" s="151" t="b">
        <v>0</v>
      </c>
    </row>
    <row r="40" spans="1:13" ht="16.5">
      <c r="B40" s="195"/>
      <c r="C40" s="202"/>
      <c r="D40" s="442"/>
      <c r="E40" s="886"/>
      <c r="F40" s="886"/>
      <c r="G40" s="886"/>
      <c r="H40" s="246"/>
      <c r="I40" s="438"/>
      <c r="J40" s="156"/>
    </row>
    <row r="41" spans="1:13" ht="27" customHeight="1">
      <c r="A41" s="174"/>
      <c r="B41" s="199"/>
      <c r="C41" s="286"/>
      <c r="D41" s="444"/>
      <c r="E41" s="891" t="s">
        <v>296</v>
      </c>
      <c r="F41" s="891"/>
      <c r="G41" s="891"/>
      <c r="H41" s="891"/>
      <c r="I41" s="441"/>
      <c r="J41" s="283"/>
    </row>
    <row r="42" spans="1:13" ht="18" customHeight="1">
      <c r="B42" s="155"/>
      <c r="C42" s="634" t="s">
        <v>123</v>
      </c>
      <c r="D42" s="636" t="s">
        <v>47</v>
      </c>
      <c r="E42" s="889" t="s">
        <v>290</v>
      </c>
      <c r="F42" s="889"/>
      <c r="G42" s="889"/>
      <c r="H42" s="282"/>
      <c r="I42" s="439">
        <v>0.4</v>
      </c>
      <c r="J42" s="284">
        <f>IF(L42,I42,0)</f>
        <v>0</v>
      </c>
      <c r="L42" s="151" t="b">
        <v>0</v>
      </c>
    </row>
    <row r="43" spans="1:13" ht="16.5">
      <c r="B43" s="195"/>
      <c r="C43" s="202"/>
      <c r="D43" s="442"/>
      <c r="E43" s="886" t="s">
        <v>291</v>
      </c>
      <c r="F43" s="886"/>
      <c r="G43" s="886"/>
      <c r="H43" s="246"/>
      <c r="I43" s="438"/>
      <c r="J43" s="156"/>
    </row>
    <row r="44" spans="1:13" ht="27" customHeight="1">
      <c r="A44" s="174"/>
      <c r="B44" s="199"/>
      <c r="C44" s="286"/>
      <c r="D44" s="444"/>
      <c r="E44" s="891" t="s">
        <v>407</v>
      </c>
      <c r="F44" s="891"/>
      <c r="G44" s="891"/>
      <c r="H44" s="891"/>
      <c r="I44" s="441"/>
      <c r="J44" s="283"/>
    </row>
    <row r="45" spans="1:13" ht="18">
      <c r="B45" s="490"/>
      <c r="C45" s="634" t="s">
        <v>124</v>
      </c>
      <c r="D45" s="636"/>
      <c r="E45" s="889" t="s">
        <v>293</v>
      </c>
      <c r="F45" s="889"/>
      <c r="G45" s="889"/>
      <c r="H45" s="282"/>
      <c r="I45" s="439">
        <v>0.2</v>
      </c>
      <c r="J45" s="284">
        <f>IF(L45,I45,0)</f>
        <v>0</v>
      </c>
      <c r="L45" s="151" t="b">
        <v>0</v>
      </c>
    </row>
    <row r="46" spans="1:13" ht="16.5">
      <c r="B46" s="195"/>
      <c r="C46" s="202"/>
      <c r="D46" s="442"/>
      <c r="E46" s="886" t="s">
        <v>292</v>
      </c>
      <c r="F46" s="886"/>
      <c r="G46" s="886"/>
      <c r="H46" s="246"/>
      <c r="I46" s="438"/>
      <c r="J46" s="156"/>
    </row>
    <row r="47" spans="1:13" s="81" customFormat="1" ht="16.5" customHeight="1" thickBot="1">
      <c r="A47" s="326"/>
      <c r="B47" s="147"/>
      <c r="C47" s="202"/>
      <c r="D47" s="442"/>
      <c r="E47" s="891" t="s">
        <v>294</v>
      </c>
      <c r="F47" s="891"/>
      <c r="G47" s="891"/>
      <c r="H47" s="891"/>
      <c r="I47" s="438"/>
      <c r="J47" s="156"/>
      <c r="L47" s="82"/>
      <c r="M47" s="132"/>
    </row>
    <row r="48" spans="1:13" ht="22.7" customHeight="1" thickBot="1">
      <c r="B48" s="879" t="s">
        <v>229</v>
      </c>
      <c r="C48" s="880"/>
      <c r="D48" s="880"/>
      <c r="E48" s="880"/>
      <c r="F48" s="880"/>
      <c r="G48" s="880"/>
      <c r="H48" s="881"/>
      <c r="I48" s="330">
        <f>IF(Projektgrundlagen!$I$24,SUM(I19:I47),0)</f>
        <v>3</v>
      </c>
      <c r="J48" s="331">
        <f>IF(Projektgrundlagen!$I$24,SUMIF(L19:L47,TRUE,J19:J47),0)</f>
        <v>0</v>
      </c>
    </row>
    <row r="49" spans="1:13" ht="7.5" customHeight="1"/>
    <row r="50" spans="1:13" s="152" customFormat="1" ht="22.7" customHeight="1">
      <c r="A50" s="327"/>
      <c r="B50" s="333" t="s">
        <v>284</v>
      </c>
      <c r="C50" s="334"/>
      <c r="D50" s="334"/>
      <c r="E50" s="334"/>
      <c r="F50" s="334"/>
      <c r="G50" s="336"/>
      <c r="H50" s="336"/>
      <c r="I50" s="338"/>
      <c r="J50" s="339"/>
      <c r="L50" s="153"/>
    </row>
    <row r="51" spans="1:13" ht="18">
      <c r="B51" s="155"/>
      <c r="C51" s="634" t="s">
        <v>119</v>
      </c>
      <c r="D51" s="635"/>
      <c r="E51" s="887" t="s">
        <v>312</v>
      </c>
      <c r="F51" s="887"/>
      <c r="G51" s="887"/>
      <c r="H51" s="287"/>
      <c r="I51" s="437">
        <v>12</v>
      </c>
      <c r="J51" s="284">
        <f>IF(L51,I51,0)</f>
        <v>0</v>
      </c>
      <c r="L51" s="151" t="b">
        <v>0</v>
      </c>
    </row>
    <row r="52" spans="1:13" s="81" customFormat="1" ht="42" customHeight="1">
      <c r="A52" s="326"/>
      <c r="B52" s="140"/>
      <c r="C52" s="202"/>
      <c r="D52" s="442"/>
      <c r="E52" s="886" t="s">
        <v>311</v>
      </c>
      <c r="F52" s="886"/>
      <c r="G52" s="886"/>
      <c r="H52" s="246"/>
      <c r="I52" s="438"/>
      <c r="J52" s="156"/>
      <c r="L52" s="82"/>
      <c r="M52" s="132"/>
    </row>
    <row r="53" spans="1:13" ht="50.25" customHeight="1">
      <c r="A53" s="174"/>
      <c r="B53" s="198"/>
      <c r="C53" s="175"/>
      <c r="D53" s="445"/>
      <c r="E53" s="882" t="s">
        <v>313</v>
      </c>
      <c r="F53" s="882"/>
      <c r="G53" s="882"/>
      <c r="H53" s="882"/>
      <c r="I53" s="447"/>
      <c r="J53" s="203"/>
    </row>
    <row r="54" spans="1:13" ht="40.5" customHeight="1">
      <c r="A54" s="174"/>
      <c r="B54" s="198"/>
      <c r="C54" s="175"/>
      <c r="D54" s="445"/>
      <c r="E54" s="882" t="s">
        <v>320</v>
      </c>
      <c r="F54" s="882"/>
      <c r="G54" s="882"/>
      <c r="H54" s="882"/>
      <c r="I54" s="447"/>
      <c r="J54" s="203"/>
    </row>
    <row r="55" spans="1:13" ht="27" customHeight="1">
      <c r="A55" s="174"/>
      <c r="B55" s="198"/>
      <c r="C55" s="175"/>
      <c r="D55" s="445"/>
      <c r="E55" s="882" t="s">
        <v>321</v>
      </c>
      <c r="F55" s="882"/>
      <c r="G55" s="882"/>
      <c r="H55" s="882"/>
      <c r="I55" s="447"/>
      <c r="J55" s="203"/>
    </row>
    <row r="56" spans="1:13" ht="39.950000000000003" customHeight="1">
      <c r="A56" s="174"/>
      <c r="B56" s="198"/>
      <c r="C56" s="175"/>
      <c r="D56" s="445"/>
      <c r="E56" s="882" t="s">
        <v>322</v>
      </c>
      <c r="F56" s="882"/>
      <c r="G56" s="882"/>
      <c r="H56" s="882"/>
      <c r="I56" s="447"/>
      <c r="J56" s="203"/>
    </row>
    <row r="57" spans="1:13" ht="39.950000000000003" customHeight="1">
      <c r="A57" s="174"/>
      <c r="B57" s="198"/>
      <c r="C57" s="175"/>
      <c r="D57" s="445"/>
      <c r="E57" s="882" t="s">
        <v>323</v>
      </c>
      <c r="F57" s="882"/>
      <c r="G57" s="882"/>
      <c r="H57" s="882"/>
      <c r="I57" s="447"/>
      <c r="J57" s="203"/>
    </row>
    <row r="58" spans="1:13" ht="15">
      <c r="A58" s="174"/>
      <c r="B58" s="198"/>
      <c r="C58" s="175"/>
      <c r="D58" s="445"/>
      <c r="E58" s="882" t="s">
        <v>324</v>
      </c>
      <c r="F58" s="882"/>
      <c r="G58" s="882"/>
      <c r="H58" s="882"/>
      <c r="I58" s="447"/>
      <c r="J58" s="203"/>
    </row>
    <row r="59" spans="1:13" ht="27" customHeight="1">
      <c r="A59" s="174"/>
      <c r="B59" s="198"/>
      <c r="C59" s="175"/>
      <c r="D59" s="445"/>
      <c r="E59" s="656" t="s">
        <v>114</v>
      </c>
      <c r="F59" s="882" t="s">
        <v>325</v>
      </c>
      <c r="G59" s="882"/>
      <c r="H59" s="885"/>
      <c r="I59" s="447"/>
      <c r="J59" s="203"/>
    </row>
    <row r="60" spans="1:13" ht="27" customHeight="1">
      <c r="A60" s="174"/>
      <c r="B60" s="198"/>
      <c r="C60" s="175"/>
      <c r="D60" s="445"/>
      <c r="E60" s="656" t="s">
        <v>114</v>
      </c>
      <c r="F60" s="882" t="s">
        <v>326</v>
      </c>
      <c r="G60" s="882"/>
      <c r="H60" s="885"/>
      <c r="I60" s="447"/>
      <c r="J60" s="203"/>
    </row>
    <row r="61" spans="1:13" ht="27" customHeight="1">
      <c r="A61" s="174"/>
      <c r="B61" s="198"/>
      <c r="C61" s="175"/>
      <c r="D61" s="445"/>
      <c r="E61" s="656" t="s">
        <v>114</v>
      </c>
      <c r="F61" s="882" t="s">
        <v>408</v>
      </c>
      <c r="G61" s="882"/>
      <c r="H61" s="885"/>
      <c r="I61" s="447"/>
      <c r="J61" s="203"/>
    </row>
    <row r="62" spans="1:13" ht="15">
      <c r="A62" s="174"/>
      <c r="B62" s="198"/>
      <c r="C62" s="175"/>
      <c r="D62" s="445"/>
      <c r="E62" s="656" t="s">
        <v>114</v>
      </c>
      <c r="F62" s="882" t="s">
        <v>327</v>
      </c>
      <c r="G62" s="882"/>
      <c r="H62" s="885"/>
      <c r="I62" s="447"/>
      <c r="J62" s="203"/>
    </row>
    <row r="63" spans="1:13" ht="15" customHeight="1">
      <c r="A63" s="174"/>
      <c r="B63" s="198"/>
      <c r="C63" s="175"/>
      <c r="D63" s="445"/>
      <c r="E63" s="656" t="s">
        <v>114</v>
      </c>
      <c r="F63" s="882" t="s">
        <v>328</v>
      </c>
      <c r="G63" s="882"/>
      <c r="H63" s="885"/>
      <c r="I63" s="447"/>
      <c r="J63" s="203"/>
    </row>
    <row r="64" spans="1:13" ht="15">
      <c r="A64" s="174"/>
      <c r="B64" s="198"/>
      <c r="C64" s="175"/>
      <c r="D64" s="445"/>
      <c r="E64" s="656" t="s">
        <v>114</v>
      </c>
      <c r="F64" s="882" t="s">
        <v>329</v>
      </c>
      <c r="G64" s="882"/>
      <c r="H64" s="885"/>
      <c r="I64" s="447"/>
      <c r="J64" s="203"/>
    </row>
    <row r="65" spans="1:13" ht="15">
      <c r="A65" s="174"/>
      <c r="B65" s="198"/>
      <c r="C65" s="175"/>
      <c r="D65" s="445"/>
      <c r="E65" s="656" t="s">
        <v>114</v>
      </c>
      <c r="F65" s="882" t="s">
        <v>330</v>
      </c>
      <c r="G65" s="882"/>
      <c r="H65" s="885"/>
      <c r="I65" s="447"/>
      <c r="J65" s="203"/>
    </row>
    <row r="66" spans="1:13" ht="15">
      <c r="A66" s="174"/>
      <c r="B66" s="198"/>
      <c r="C66" s="175"/>
      <c r="D66" s="445"/>
      <c r="E66" s="656" t="s">
        <v>114</v>
      </c>
      <c r="F66" s="882" t="s">
        <v>331</v>
      </c>
      <c r="G66" s="882"/>
      <c r="H66" s="885"/>
      <c r="I66" s="447"/>
      <c r="J66" s="203"/>
    </row>
    <row r="67" spans="1:13" ht="15">
      <c r="A67" s="174"/>
      <c r="B67" s="198"/>
      <c r="C67" s="175"/>
      <c r="D67" s="445"/>
      <c r="E67" s="656" t="s">
        <v>114</v>
      </c>
      <c r="F67" s="882" t="s">
        <v>332</v>
      </c>
      <c r="G67" s="882"/>
      <c r="H67" s="885"/>
      <c r="I67" s="447"/>
      <c r="J67" s="203"/>
    </row>
    <row r="68" spans="1:13" ht="39" customHeight="1">
      <c r="A68" s="174"/>
      <c r="B68" s="198"/>
      <c r="C68" s="175"/>
      <c r="D68" s="445"/>
      <c r="E68" s="656" t="s">
        <v>114</v>
      </c>
      <c r="F68" s="882" t="s">
        <v>333</v>
      </c>
      <c r="G68" s="882"/>
      <c r="H68" s="885"/>
      <c r="I68" s="447"/>
      <c r="J68" s="203"/>
    </row>
    <row r="69" spans="1:13" ht="18">
      <c r="B69" s="154"/>
      <c r="C69" s="634" t="s">
        <v>120</v>
      </c>
      <c r="D69" s="636"/>
      <c r="E69" s="889" t="s">
        <v>314</v>
      </c>
      <c r="F69" s="889"/>
      <c r="G69" s="889"/>
      <c r="H69" s="282"/>
      <c r="I69" s="439">
        <v>25</v>
      </c>
      <c r="J69" s="284">
        <f>IF(L69,I69,0)</f>
        <v>0</v>
      </c>
      <c r="L69" s="151" t="b">
        <v>0</v>
      </c>
    </row>
    <row r="70" spans="1:13" s="81" customFormat="1" ht="42" customHeight="1">
      <c r="A70" s="83"/>
      <c r="B70" s="140"/>
      <c r="C70" s="202"/>
      <c r="D70" s="442"/>
      <c r="E70" s="886" t="s">
        <v>315</v>
      </c>
      <c r="F70" s="886"/>
      <c r="G70" s="886"/>
      <c r="H70" s="246"/>
      <c r="I70" s="438"/>
      <c r="J70" s="156"/>
      <c r="L70" s="82"/>
      <c r="M70" s="132"/>
    </row>
    <row r="71" spans="1:13" ht="15">
      <c r="A71" s="174"/>
      <c r="B71" s="198"/>
      <c r="C71" s="175"/>
      <c r="D71" s="445"/>
      <c r="E71" s="882" t="s">
        <v>316</v>
      </c>
      <c r="F71" s="882"/>
      <c r="G71" s="882"/>
      <c r="H71" s="882"/>
      <c r="I71" s="447"/>
      <c r="J71" s="203"/>
    </row>
    <row r="72" spans="1:13" ht="27" customHeight="1">
      <c r="B72" s="198"/>
      <c r="C72" s="202"/>
      <c r="D72" s="442"/>
      <c r="E72" s="886" t="s">
        <v>317</v>
      </c>
      <c r="F72" s="886"/>
      <c r="G72" s="886"/>
      <c r="H72" s="246"/>
      <c r="I72" s="438"/>
      <c r="J72" s="156"/>
    </row>
    <row r="73" spans="1:13" ht="15">
      <c r="A73" s="174"/>
      <c r="B73" s="198"/>
      <c r="C73" s="201"/>
      <c r="D73" s="442"/>
      <c r="E73" s="883"/>
      <c r="F73" s="883"/>
      <c r="G73" s="883"/>
      <c r="H73" s="883"/>
      <c r="I73" s="440"/>
      <c r="J73" s="156"/>
    </row>
    <row r="74" spans="1:13" ht="27" customHeight="1">
      <c r="B74" s="198"/>
      <c r="C74" s="202"/>
      <c r="D74" s="442"/>
      <c r="E74" s="886" t="s">
        <v>318</v>
      </c>
      <c r="F74" s="886"/>
      <c r="G74" s="886"/>
      <c r="H74" s="246"/>
      <c r="I74" s="438"/>
      <c r="J74" s="156"/>
    </row>
    <row r="75" spans="1:13" ht="40.5" customHeight="1" thickBot="1">
      <c r="A75" s="174"/>
      <c r="B75" s="198"/>
      <c r="C75" s="201"/>
      <c r="D75" s="446"/>
      <c r="E75" s="883" t="s">
        <v>319</v>
      </c>
      <c r="F75" s="883"/>
      <c r="G75" s="883"/>
      <c r="H75" s="883"/>
      <c r="I75" s="440"/>
      <c r="J75" s="156"/>
    </row>
    <row r="76" spans="1:13" ht="22.7" customHeight="1" thickBot="1">
      <c r="B76" s="329"/>
      <c r="C76" s="880"/>
      <c r="D76" s="880"/>
      <c r="E76" s="880"/>
      <c r="F76" s="880" t="s">
        <v>310</v>
      </c>
      <c r="G76" s="880"/>
      <c r="H76" s="880"/>
      <c r="I76" s="330">
        <f>IF(Projektgrundlagen!$I$24,SUM(I51:I75),0)</f>
        <v>37</v>
      </c>
      <c r="J76" s="331">
        <f>IF(Projektgrundlagen!$I$24,SUMIF(L51:L75,TRUE,J51:J75),0)</f>
        <v>0</v>
      </c>
    </row>
    <row r="77" spans="1:13" ht="7.5" customHeight="1"/>
    <row r="78" spans="1:13" ht="22.7" customHeight="1">
      <c r="B78" s="333" t="s">
        <v>334</v>
      </c>
      <c r="C78" s="334"/>
      <c r="D78" s="334"/>
      <c r="E78" s="334"/>
      <c r="F78" s="334"/>
      <c r="G78" s="340"/>
      <c r="H78" s="340"/>
      <c r="I78" s="338"/>
      <c r="J78" s="339"/>
    </row>
    <row r="79" spans="1:13" ht="18">
      <c r="B79" s="155"/>
      <c r="C79" s="634" t="s">
        <v>119</v>
      </c>
      <c r="D79" s="635" t="s">
        <v>9</v>
      </c>
      <c r="E79" s="887" t="s">
        <v>382</v>
      </c>
      <c r="F79" s="887"/>
      <c r="G79" s="887"/>
      <c r="H79" s="282"/>
      <c r="I79" s="437">
        <v>10</v>
      </c>
      <c r="J79" s="284">
        <f>IF(L79,I79,0)</f>
        <v>0</v>
      </c>
      <c r="L79" s="151" t="b">
        <v>0</v>
      </c>
    </row>
    <row r="80" spans="1:13" ht="44.25" customHeight="1">
      <c r="B80" s="195"/>
      <c r="C80" s="202"/>
      <c r="D80" s="442"/>
      <c r="E80" s="886" t="s">
        <v>335</v>
      </c>
      <c r="F80" s="886"/>
      <c r="G80" s="886"/>
      <c r="H80" s="246"/>
      <c r="I80" s="438"/>
      <c r="J80" s="156"/>
    </row>
    <row r="81" spans="1:12" ht="40.5" customHeight="1">
      <c r="A81" s="174"/>
      <c r="B81" s="198"/>
      <c r="C81" s="175"/>
      <c r="D81" s="445"/>
      <c r="E81" s="656" t="s">
        <v>114</v>
      </c>
      <c r="F81" s="882" t="s">
        <v>336</v>
      </c>
      <c r="G81" s="882"/>
      <c r="H81" s="885"/>
      <c r="I81" s="447"/>
      <c r="J81" s="203"/>
    </row>
    <row r="82" spans="1:12" ht="40.5" customHeight="1">
      <c r="A82" s="174"/>
      <c r="B82" s="198"/>
      <c r="C82" s="175"/>
      <c r="D82" s="445"/>
      <c r="E82" s="656" t="s">
        <v>114</v>
      </c>
      <c r="F82" s="882" t="s">
        <v>337</v>
      </c>
      <c r="G82" s="882"/>
      <c r="H82" s="885"/>
      <c r="I82" s="447"/>
      <c r="J82" s="203"/>
    </row>
    <row r="83" spans="1:12" ht="18">
      <c r="B83" s="155"/>
      <c r="C83" s="634" t="s">
        <v>120</v>
      </c>
      <c r="D83" s="636"/>
      <c r="E83" s="889" t="s">
        <v>383</v>
      </c>
      <c r="F83" s="889"/>
      <c r="G83" s="889"/>
      <c r="H83" s="282"/>
      <c r="I83" s="439">
        <v>5</v>
      </c>
      <c r="J83" s="284">
        <f>IF(L83,I83,0)</f>
        <v>0</v>
      </c>
      <c r="L83" s="151" t="b">
        <v>0</v>
      </c>
    </row>
    <row r="84" spans="1:12" ht="43.5" customHeight="1">
      <c r="B84" s="195"/>
      <c r="C84" s="202"/>
      <c r="D84" s="442"/>
      <c r="E84" s="886" t="s">
        <v>338</v>
      </c>
      <c r="F84" s="886"/>
      <c r="G84" s="886"/>
      <c r="H84" s="246"/>
      <c r="I84" s="438"/>
      <c r="J84" s="156"/>
    </row>
    <row r="85" spans="1:12" ht="40.5" customHeight="1">
      <c r="A85" s="174"/>
      <c r="B85" s="198"/>
      <c r="C85" s="175"/>
      <c r="D85" s="445"/>
      <c r="E85" s="656" t="s">
        <v>114</v>
      </c>
      <c r="F85" s="882" t="s">
        <v>339</v>
      </c>
      <c r="G85" s="882"/>
      <c r="H85" s="885"/>
      <c r="I85" s="447"/>
      <c r="J85" s="203"/>
    </row>
    <row r="86" spans="1:12" ht="40.5" customHeight="1">
      <c r="A86" s="174"/>
      <c r="B86" s="198"/>
      <c r="C86" s="175"/>
      <c r="D86" s="445"/>
      <c r="E86" s="656" t="s">
        <v>114</v>
      </c>
      <c r="F86" s="882" t="s">
        <v>340</v>
      </c>
      <c r="G86" s="882"/>
      <c r="H86" s="885"/>
      <c r="I86" s="447"/>
      <c r="J86" s="203"/>
    </row>
    <row r="87" spans="1:12" ht="27" customHeight="1">
      <c r="A87" s="174"/>
      <c r="B87" s="198"/>
      <c r="C87" s="175"/>
      <c r="D87" s="445"/>
      <c r="E87" s="656" t="s">
        <v>114</v>
      </c>
      <c r="F87" s="882" t="s">
        <v>341</v>
      </c>
      <c r="G87" s="882"/>
      <c r="H87" s="885"/>
      <c r="I87" s="447"/>
      <c r="J87" s="203"/>
    </row>
    <row r="88" spans="1:12" ht="18">
      <c r="B88" s="155"/>
      <c r="C88" s="641" t="s">
        <v>121</v>
      </c>
      <c r="D88" s="642"/>
      <c r="E88" s="889" t="s">
        <v>384</v>
      </c>
      <c r="F88" s="889"/>
      <c r="G88" s="889"/>
      <c r="H88" s="282"/>
      <c r="I88" s="439">
        <v>3</v>
      </c>
      <c r="J88" s="284">
        <f>IF(L88,I88,0)</f>
        <v>0</v>
      </c>
      <c r="L88" s="151" t="b">
        <v>0</v>
      </c>
    </row>
    <row r="89" spans="1:12" ht="16.5">
      <c r="B89" s="195"/>
      <c r="C89" s="202"/>
      <c r="D89" s="442"/>
      <c r="E89" s="886"/>
      <c r="F89" s="886"/>
      <c r="G89" s="886"/>
      <c r="H89" s="246"/>
      <c r="I89" s="438"/>
      <c r="J89" s="156"/>
    </row>
    <row r="90" spans="1:12" ht="40.5" customHeight="1">
      <c r="A90" s="174"/>
      <c r="B90" s="198"/>
      <c r="C90" s="201"/>
      <c r="D90" s="442"/>
      <c r="E90" s="891" t="s">
        <v>343</v>
      </c>
      <c r="F90" s="893"/>
      <c r="G90" s="893"/>
      <c r="H90" s="894"/>
      <c r="I90" s="440"/>
      <c r="J90" s="156"/>
    </row>
    <row r="91" spans="1:12" ht="18">
      <c r="B91" s="155"/>
      <c r="C91" s="634" t="s">
        <v>122</v>
      </c>
      <c r="D91" s="636"/>
      <c r="E91" s="889" t="s">
        <v>344</v>
      </c>
      <c r="F91" s="889"/>
      <c r="G91" s="889"/>
      <c r="H91" s="282"/>
      <c r="I91" s="439">
        <v>12</v>
      </c>
      <c r="J91" s="284">
        <f>IF(L91,I91,0)</f>
        <v>0</v>
      </c>
      <c r="L91" s="151" t="b">
        <v>0</v>
      </c>
    </row>
    <row r="92" spans="1:12" ht="58.5" customHeight="1">
      <c r="B92" s="195"/>
      <c r="C92" s="202"/>
      <c r="D92" s="442"/>
      <c r="E92" s="886" t="s">
        <v>385</v>
      </c>
      <c r="F92" s="886"/>
      <c r="G92" s="886"/>
      <c r="H92" s="246"/>
      <c r="I92" s="438"/>
      <c r="J92" s="156"/>
    </row>
    <row r="93" spans="1:12" ht="39.75" customHeight="1">
      <c r="A93" s="174"/>
      <c r="B93" s="198"/>
      <c r="C93" s="201"/>
      <c r="D93" s="443"/>
      <c r="E93" s="882" t="s">
        <v>345</v>
      </c>
      <c r="F93" s="883"/>
      <c r="G93" s="883"/>
      <c r="H93" s="884"/>
      <c r="I93" s="440"/>
      <c r="J93" s="156"/>
    </row>
    <row r="94" spans="1:12" ht="15" customHeight="1">
      <c r="A94" s="174"/>
      <c r="B94" s="198"/>
      <c r="C94" s="175"/>
      <c r="D94" s="445"/>
      <c r="E94" s="656" t="s">
        <v>114</v>
      </c>
      <c r="F94" s="882" t="s">
        <v>346</v>
      </c>
      <c r="G94" s="882"/>
      <c r="H94" s="885"/>
      <c r="I94" s="447"/>
      <c r="J94" s="203"/>
    </row>
    <row r="95" spans="1:12" ht="40.5" customHeight="1">
      <c r="A95" s="174"/>
      <c r="B95" s="198"/>
      <c r="C95" s="175"/>
      <c r="D95" s="445"/>
      <c r="E95" s="656" t="s">
        <v>114</v>
      </c>
      <c r="F95" s="882" t="s">
        <v>347</v>
      </c>
      <c r="G95" s="882"/>
      <c r="H95" s="885"/>
      <c r="I95" s="447"/>
      <c r="J95" s="203"/>
    </row>
    <row r="96" spans="1:12" ht="15">
      <c r="A96" s="174"/>
      <c r="B96" s="198"/>
      <c r="C96" s="175"/>
      <c r="D96" s="445"/>
      <c r="E96" s="656" t="s">
        <v>114</v>
      </c>
      <c r="F96" s="882" t="s">
        <v>348</v>
      </c>
      <c r="G96" s="882"/>
      <c r="H96" s="885"/>
      <c r="I96" s="447"/>
      <c r="J96" s="203"/>
    </row>
    <row r="97" spans="1:12" ht="40.5" customHeight="1">
      <c r="A97" s="174"/>
      <c r="B97" s="198"/>
      <c r="C97" s="175"/>
      <c r="D97" s="445"/>
      <c r="E97" s="656" t="s">
        <v>114</v>
      </c>
      <c r="F97" s="882" t="s">
        <v>349</v>
      </c>
      <c r="G97" s="882"/>
      <c r="H97" s="885"/>
      <c r="I97" s="447"/>
      <c r="J97" s="203"/>
    </row>
    <row r="98" spans="1:12" ht="15" customHeight="1">
      <c r="A98" s="174"/>
      <c r="B98" s="198"/>
      <c r="C98" s="175"/>
      <c r="D98" s="445"/>
      <c r="E98" s="656" t="s">
        <v>114</v>
      </c>
      <c r="F98" s="882" t="s">
        <v>350</v>
      </c>
      <c r="G98" s="882"/>
      <c r="H98" s="885"/>
      <c r="I98" s="447"/>
      <c r="J98" s="203"/>
    </row>
    <row r="99" spans="1:12" ht="27" customHeight="1">
      <c r="A99" s="174"/>
      <c r="B99" s="199"/>
      <c r="C99" s="285"/>
      <c r="D99" s="444"/>
      <c r="E99" s="891" t="s">
        <v>351</v>
      </c>
      <c r="F99" s="893"/>
      <c r="G99" s="893"/>
      <c r="H99" s="894"/>
      <c r="I99" s="441"/>
      <c r="J99" s="283"/>
    </row>
    <row r="100" spans="1:12" ht="18">
      <c r="B100" s="155"/>
      <c r="C100" s="634" t="s">
        <v>123</v>
      </c>
      <c r="D100" s="642"/>
      <c r="E100" s="889" t="s">
        <v>352</v>
      </c>
      <c r="F100" s="889"/>
      <c r="G100" s="889"/>
      <c r="H100" s="282"/>
      <c r="I100" s="439">
        <v>2</v>
      </c>
      <c r="J100" s="284">
        <f>IF(L100,I100,0)</f>
        <v>0</v>
      </c>
      <c r="L100" s="151" t="b">
        <v>0</v>
      </c>
    </row>
    <row r="101" spans="1:12" ht="40.5" customHeight="1">
      <c r="B101" s="195"/>
      <c r="C101" s="202"/>
      <c r="D101" s="449"/>
      <c r="E101" s="886" t="s">
        <v>353</v>
      </c>
      <c r="F101" s="886"/>
      <c r="G101" s="886"/>
      <c r="H101" s="246"/>
      <c r="I101" s="438"/>
      <c r="J101" s="156"/>
    </row>
    <row r="102" spans="1:12" ht="27" customHeight="1">
      <c r="A102" s="174"/>
      <c r="B102" s="199"/>
      <c r="C102" s="285"/>
      <c r="D102" s="444"/>
      <c r="E102" s="891" t="s">
        <v>409</v>
      </c>
      <c r="F102" s="893"/>
      <c r="G102" s="893"/>
      <c r="H102" s="893"/>
      <c r="I102" s="441"/>
      <c r="J102" s="283"/>
    </row>
    <row r="103" spans="1:12" ht="18">
      <c r="B103" s="155"/>
      <c r="C103" s="639" t="s">
        <v>124</v>
      </c>
      <c r="D103" s="640"/>
      <c r="E103" s="889" t="s">
        <v>355</v>
      </c>
      <c r="F103" s="889"/>
      <c r="G103" s="889"/>
      <c r="H103" s="245"/>
      <c r="I103" s="448">
        <v>2</v>
      </c>
      <c r="J103" s="288">
        <f>IF(L103,I103,0)</f>
        <v>0</v>
      </c>
      <c r="L103" s="151" t="b">
        <v>0</v>
      </c>
    </row>
    <row r="104" spans="1:12" ht="39.950000000000003" customHeight="1">
      <c r="B104" s="195"/>
      <c r="C104" s="202"/>
      <c r="D104" s="442"/>
      <c r="E104" s="886" t="s">
        <v>386</v>
      </c>
      <c r="F104" s="886"/>
      <c r="G104" s="886"/>
      <c r="H104" s="246"/>
      <c r="I104" s="438"/>
      <c r="J104" s="156"/>
    </row>
    <row r="105" spans="1:12" ht="40.5" customHeight="1">
      <c r="A105" s="174"/>
      <c r="B105" s="198"/>
      <c r="C105" s="201"/>
      <c r="D105" s="444"/>
      <c r="E105" s="891" t="s">
        <v>354</v>
      </c>
      <c r="F105" s="893"/>
      <c r="G105" s="893"/>
      <c r="H105" s="893"/>
      <c r="I105" s="441"/>
      <c r="J105" s="283"/>
    </row>
    <row r="106" spans="1:12" ht="18">
      <c r="B106" s="155"/>
      <c r="C106" s="634" t="s">
        <v>125</v>
      </c>
      <c r="D106" s="636"/>
      <c r="E106" s="889" t="s">
        <v>356</v>
      </c>
      <c r="F106" s="889"/>
      <c r="G106" s="889"/>
      <c r="H106" s="282"/>
      <c r="I106" s="439">
        <v>1.5</v>
      </c>
      <c r="J106" s="284">
        <f>IF(L106,I106,0)</f>
        <v>0</v>
      </c>
      <c r="L106" s="151" t="b">
        <v>0</v>
      </c>
    </row>
    <row r="107" spans="1:12" ht="16.5">
      <c r="B107" s="195"/>
      <c r="C107" s="202"/>
      <c r="D107" s="442"/>
      <c r="E107" s="886"/>
      <c r="F107" s="886"/>
      <c r="G107" s="886"/>
      <c r="H107" s="246"/>
      <c r="I107" s="438"/>
      <c r="J107" s="156"/>
    </row>
    <row r="108" spans="1:12" ht="27" customHeight="1">
      <c r="A108" s="174"/>
      <c r="B108" s="199"/>
      <c r="C108" s="285"/>
      <c r="D108" s="444"/>
      <c r="E108" s="891" t="s">
        <v>357</v>
      </c>
      <c r="F108" s="893"/>
      <c r="G108" s="893"/>
      <c r="H108" s="894"/>
      <c r="I108" s="441"/>
      <c r="J108" s="283"/>
    </row>
    <row r="109" spans="1:12" ht="18">
      <c r="B109" s="155"/>
      <c r="C109" s="634" t="s">
        <v>126</v>
      </c>
      <c r="D109" s="642"/>
      <c r="E109" s="889" t="s">
        <v>358</v>
      </c>
      <c r="F109" s="889"/>
      <c r="G109" s="889"/>
      <c r="H109" s="282"/>
      <c r="I109" s="439">
        <v>3</v>
      </c>
      <c r="J109" s="284">
        <f>IF(L109,I109,0)</f>
        <v>0</v>
      </c>
      <c r="L109" s="151" t="b">
        <v>0</v>
      </c>
    </row>
    <row r="110" spans="1:12" ht="16.5">
      <c r="B110" s="195"/>
      <c r="C110" s="202"/>
      <c r="D110" s="449"/>
      <c r="E110" s="886" t="s">
        <v>342</v>
      </c>
      <c r="F110" s="886"/>
      <c r="G110" s="886"/>
      <c r="H110" s="246"/>
      <c r="I110" s="438"/>
      <c r="J110" s="156"/>
    </row>
    <row r="111" spans="1:12" ht="15">
      <c r="A111" s="174"/>
      <c r="B111" s="198"/>
      <c r="C111" s="201"/>
      <c r="D111" s="443"/>
      <c r="E111" s="882" t="s">
        <v>359</v>
      </c>
      <c r="F111" s="883"/>
      <c r="G111" s="883"/>
      <c r="H111" s="883"/>
      <c r="I111" s="440"/>
      <c r="J111" s="156"/>
    </row>
    <row r="112" spans="1:12" ht="51" customHeight="1">
      <c r="A112" s="174"/>
      <c r="B112" s="198"/>
      <c r="C112" s="201"/>
      <c r="D112" s="443"/>
      <c r="E112" s="882" t="s">
        <v>360</v>
      </c>
      <c r="F112" s="883"/>
      <c r="G112" s="883"/>
      <c r="H112" s="883"/>
      <c r="I112" s="440"/>
      <c r="J112" s="156"/>
    </row>
    <row r="113" spans="1:12" ht="27" customHeight="1">
      <c r="A113" s="174"/>
      <c r="B113" s="199"/>
      <c r="C113" s="285"/>
      <c r="D113" s="444"/>
      <c r="E113" s="891" t="s">
        <v>361</v>
      </c>
      <c r="F113" s="893"/>
      <c r="G113" s="893"/>
      <c r="H113" s="893"/>
      <c r="I113" s="441"/>
      <c r="J113" s="283"/>
    </row>
    <row r="114" spans="1:12" ht="18">
      <c r="B114" s="155"/>
      <c r="C114" s="639" t="s">
        <v>127</v>
      </c>
      <c r="D114" s="640"/>
      <c r="E114" s="889" t="s">
        <v>362</v>
      </c>
      <c r="F114" s="889"/>
      <c r="G114" s="889"/>
      <c r="H114" s="245"/>
      <c r="I114" s="448">
        <v>3</v>
      </c>
      <c r="J114" s="288">
        <f>IF(L114,I114,0)</f>
        <v>0</v>
      </c>
      <c r="L114" s="151" t="b">
        <v>0</v>
      </c>
    </row>
    <row r="115" spans="1:12" ht="16.5" customHeight="1">
      <c r="B115" s="195"/>
      <c r="C115" s="202"/>
      <c r="D115" s="442"/>
      <c r="E115" s="886" t="s">
        <v>363</v>
      </c>
      <c r="F115" s="886"/>
      <c r="G115" s="886"/>
      <c r="H115" s="246"/>
      <c r="I115" s="438"/>
      <c r="J115" s="156"/>
    </row>
    <row r="116" spans="1:12" ht="15">
      <c r="A116" s="174"/>
      <c r="B116" s="198"/>
      <c r="C116" s="201"/>
      <c r="D116" s="444"/>
      <c r="E116" s="891" t="s">
        <v>364</v>
      </c>
      <c r="F116" s="893"/>
      <c r="G116" s="893"/>
      <c r="H116" s="893"/>
      <c r="I116" s="441"/>
      <c r="J116" s="283"/>
    </row>
    <row r="117" spans="1:12" ht="18">
      <c r="B117" s="155"/>
      <c r="C117" s="634" t="s">
        <v>128</v>
      </c>
      <c r="D117" s="640"/>
      <c r="E117" s="889" t="s">
        <v>365</v>
      </c>
      <c r="F117" s="889"/>
      <c r="G117" s="889"/>
      <c r="H117" s="245"/>
      <c r="I117" s="448">
        <v>0.5</v>
      </c>
      <c r="J117" s="288">
        <f>IF(L117,I117,0)</f>
        <v>0</v>
      </c>
      <c r="L117" s="151" t="b">
        <v>0</v>
      </c>
    </row>
    <row r="118" spans="1:12" ht="16.5" customHeight="1">
      <c r="B118" s="195"/>
      <c r="C118" s="202"/>
      <c r="D118" s="442"/>
      <c r="E118" s="886"/>
      <c r="F118" s="886"/>
      <c r="G118" s="886"/>
      <c r="H118" s="246"/>
      <c r="I118" s="438"/>
      <c r="J118" s="156"/>
    </row>
    <row r="119" spans="1:12" ht="15.75" thickBot="1">
      <c r="A119" s="174"/>
      <c r="B119" s="198"/>
      <c r="C119" s="201"/>
      <c r="D119" s="443"/>
      <c r="E119" s="632"/>
      <c r="F119" s="486"/>
      <c r="G119" s="632"/>
      <c r="H119" s="604"/>
      <c r="I119" s="440"/>
      <c r="J119" s="156"/>
    </row>
    <row r="120" spans="1:12" ht="22.7" customHeight="1" thickBot="1">
      <c r="B120" s="879" t="s">
        <v>387</v>
      </c>
      <c r="C120" s="880"/>
      <c r="D120" s="880"/>
      <c r="E120" s="880"/>
      <c r="F120" s="880"/>
      <c r="G120" s="880"/>
      <c r="H120" s="880"/>
      <c r="I120" s="330">
        <f>IF(Projektgrundlagen!$I$24,SUM(I79:I119),0)</f>
        <v>42</v>
      </c>
      <c r="J120" s="331">
        <f>IF(Projektgrundlagen!$I$24,SUMIF(L79:L119,TRUE,J79:J119),0)</f>
        <v>0</v>
      </c>
    </row>
    <row r="121" spans="1:12" ht="7.5" customHeight="1"/>
    <row r="122" spans="1:12" ht="22.7" customHeight="1">
      <c r="B122" s="333" t="s">
        <v>366</v>
      </c>
      <c r="C122" s="334"/>
      <c r="D122" s="334"/>
      <c r="E122" s="334"/>
      <c r="F122" s="334"/>
      <c r="G122" s="340"/>
      <c r="H122" s="340"/>
      <c r="I122" s="338"/>
      <c r="J122" s="339"/>
    </row>
    <row r="123" spans="1:12" ht="18">
      <c r="B123" s="155"/>
      <c r="C123" s="634" t="s">
        <v>119</v>
      </c>
      <c r="D123" s="643"/>
      <c r="E123" s="887" t="s">
        <v>368</v>
      </c>
      <c r="F123" s="887"/>
      <c r="G123" s="887"/>
      <c r="H123" s="282"/>
      <c r="I123" s="437">
        <v>10</v>
      </c>
      <c r="J123" s="284">
        <f>IF(L123,I123,0)</f>
        <v>0</v>
      </c>
      <c r="L123" s="151" t="b">
        <v>0</v>
      </c>
    </row>
    <row r="124" spans="1:12" ht="16.5">
      <c r="B124" s="195"/>
      <c r="C124" s="202"/>
      <c r="D124" s="449"/>
      <c r="E124" s="886" t="s">
        <v>369</v>
      </c>
      <c r="F124" s="886"/>
      <c r="G124" s="886"/>
      <c r="H124" s="246"/>
      <c r="I124" s="438"/>
      <c r="J124" s="156"/>
    </row>
    <row r="125" spans="1:12" ht="27.75" customHeight="1">
      <c r="A125" s="174"/>
      <c r="B125" s="198"/>
      <c r="C125" s="201"/>
      <c r="D125" s="443"/>
      <c r="E125" s="882" t="s">
        <v>370</v>
      </c>
      <c r="F125" s="883"/>
      <c r="G125" s="883"/>
      <c r="H125" s="884"/>
      <c r="I125" s="440"/>
      <c r="J125" s="156"/>
    </row>
    <row r="126" spans="1:12" ht="15">
      <c r="A126" s="174"/>
      <c r="B126" s="198"/>
      <c r="C126" s="201"/>
      <c r="D126" s="443"/>
      <c r="E126" s="882" t="s">
        <v>371</v>
      </c>
      <c r="F126" s="883"/>
      <c r="G126" s="883"/>
      <c r="H126" s="884"/>
      <c r="I126" s="440"/>
      <c r="J126" s="156"/>
    </row>
    <row r="127" spans="1:12" ht="15">
      <c r="A127" s="174"/>
      <c r="B127" s="198"/>
      <c r="C127" s="201"/>
      <c r="D127" s="443"/>
      <c r="E127" s="882" t="s">
        <v>372</v>
      </c>
      <c r="F127" s="883"/>
      <c r="G127" s="883"/>
      <c r="H127" s="884"/>
      <c r="I127" s="440"/>
      <c r="J127" s="156"/>
    </row>
    <row r="128" spans="1:12" ht="15">
      <c r="A128" s="174"/>
      <c r="B128" s="198"/>
      <c r="C128" s="175"/>
      <c r="D128" s="445"/>
      <c r="E128" s="656" t="s">
        <v>114</v>
      </c>
      <c r="F128" s="882" t="s">
        <v>373</v>
      </c>
      <c r="G128" s="882"/>
      <c r="H128" s="885"/>
      <c r="I128" s="447"/>
      <c r="J128" s="203"/>
    </row>
    <row r="129" spans="1:12" ht="15">
      <c r="A129" s="174"/>
      <c r="B129" s="198"/>
      <c r="C129" s="175"/>
      <c r="D129" s="445"/>
      <c r="E129" s="656" t="s">
        <v>114</v>
      </c>
      <c r="F129" s="882" t="s">
        <v>374</v>
      </c>
      <c r="G129" s="882"/>
      <c r="H129" s="885"/>
      <c r="I129" s="447"/>
      <c r="J129" s="203"/>
    </row>
    <row r="130" spans="1:12" ht="15">
      <c r="A130" s="174"/>
      <c r="B130" s="198"/>
      <c r="C130" s="175"/>
      <c r="D130" s="445"/>
      <c r="E130" s="656" t="s">
        <v>114</v>
      </c>
      <c r="F130" s="882" t="s">
        <v>375</v>
      </c>
      <c r="G130" s="882"/>
      <c r="H130" s="885"/>
      <c r="I130" s="447"/>
      <c r="J130" s="203"/>
    </row>
    <row r="131" spans="1:12" ht="27" customHeight="1">
      <c r="A131" s="174"/>
      <c r="B131" s="198"/>
      <c r="C131" s="175"/>
      <c r="D131" s="445"/>
      <c r="E131" s="656" t="s">
        <v>114</v>
      </c>
      <c r="F131" s="882" t="s">
        <v>376</v>
      </c>
      <c r="G131" s="882"/>
      <c r="H131" s="885"/>
      <c r="I131" s="447"/>
      <c r="J131" s="203"/>
    </row>
    <row r="132" spans="1:12" ht="24.75" customHeight="1">
      <c r="A132" s="174"/>
      <c r="B132" s="198"/>
      <c r="C132" s="175"/>
      <c r="D132" s="445"/>
      <c r="E132" s="656" t="s">
        <v>114</v>
      </c>
      <c r="F132" s="882" t="s">
        <v>377</v>
      </c>
      <c r="G132" s="882"/>
      <c r="H132" s="885"/>
      <c r="I132" s="447"/>
      <c r="J132" s="203"/>
    </row>
    <row r="133" spans="1:12" ht="15" customHeight="1">
      <c r="A133" s="174"/>
      <c r="B133" s="198"/>
      <c r="C133" s="175"/>
      <c r="D133" s="445"/>
      <c r="E133" s="656" t="s">
        <v>114</v>
      </c>
      <c r="F133" s="882" t="s">
        <v>378</v>
      </c>
      <c r="G133" s="882"/>
      <c r="H133" s="885"/>
      <c r="I133" s="447"/>
      <c r="J133" s="203"/>
    </row>
    <row r="134" spans="1:12" ht="27" customHeight="1" thickBot="1">
      <c r="A134" s="174"/>
      <c r="B134" s="199"/>
      <c r="C134" s="285"/>
      <c r="D134" s="444"/>
      <c r="E134" s="891" t="s">
        <v>379</v>
      </c>
      <c r="F134" s="893"/>
      <c r="G134" s="893"/>
      <c r="H134" s="893"/>
      <c r="I134" s="441"/>
      <c r="J134" s="283"/>
    </row>
    <row r="135" spans="1:12" ht="22.7" customHeight="1" thickBot="1">
      <c r="B135" s="879" t="s">
        <v>367</v>
      </c>
      <c r="C135" s="880"/>
      <c r="D135" s="880"/>
      <c r="E135" s="880"/>
      <c r="F135" s="880"/>
      <c r="G135" s="880"/>
      <c r="H135" s="881"/>
      <c r="I135" s="332">
        <f>IF(Projektgrundlagen!$I$24,SUM(I123:I134),0)</f>
        <v>10</v>
      </c>
      <c r="J135" s="331">
        <f>IF(Projektgrundlagen!$I$24,SUMIF(L123:L134,TRUE,J123:J134),0)</f>
        <v>0</v>
      </c>
    </row>
    <row r="136" spans="1:12" ht="7.5" customHeight="1" thickBot="1">
      <c r="D136" s="194"/>
      <c r="G136" s="194"/>
      <c r="H136" s="194"/>
    </row>
    <row r="137" spans="1:12" ht="22.7" customHeight="1" thickBot="1">
      <c r="B137" s="879" t="s">
        <v>405</v>
      </c>
      <c r="C137" s="880"/>
      <c r="D137" s="880"/>
      <c r="E137" s="880"/>
      <c r="F137" s="880"/>
      <c r="G137" s="880"/>
      <c r="H137" s="881"/>
      <c r="I137" s="332">
        <f>IF(Projektgrundlagen!$I$24,SUM(I135,I120,I76,I48),0)</f>
        <v>92</v>
      </c>
      <c r="J137" s="331">
        <f>IF(Projektgrundlagen!$I$24,SUMIF(L18:L135,TRUE,J18:J135),0)</f>
        <v>0</v>
      </c>
    </row>
    <row r="138" spans="1:12" ht="16.5"/>
    <row r="139" spans="1:12" s="152" customFormat="1" ht="22.7" customHeight="1">
      <c r="A139" s="327"/>
      <c r="B139" s="333" t="s">
        <v>388</v>
      </c>
      <c r="C139" s="334"/>
      <c r="D139" s="334"/>
      <c r="E139" s="334"/>
      <c r="F139" s="334"/>
      <c r="G139" s="335"/>
      <c r="H139" s="335"/>
      <c r="I139" s="336"/>
      <c r="J139" s="337"/>
      <c r="L139" s="153"/>
    </row>
    <row r="140" spans="1:12" ht="7.5" customHeight="1">
      <c r="D140" s="194"/>
      <c r="G140" s="194"/>
      <c r="H140" s="194"/>
    </row>
    <row r="141" spans="1:12" ht="22.7" customHeight="1">
      <c r="B141" s="333" t="s">
        <v>334</v>
      </c>
      <c r="C141" s="334"/>
      <c r="D141" s="334"/>
      <c r="E141" s="334"/>
      <c r="F141" s="334"/>
      <c r="G141" s="340"/>
      <c r="H141" s="340"/>
      <c r="I141" s="335"/>
      <c r="J141" s="341"/>
    </row>
    <row r="142" spans="1:12" ht="18" customHeight="1">
      <c r="B142" s="155"/>
      <c r="C142" s="634" t="s">
        <v>119</v>
      </c>
      <c r="D142" s="643"/>
      <c r="E142" s="890" t="s">
        <v>402</v>
      </c>
      <c r="F142" s="890"/>
      <c r="G142" s="890"/>
      <c r="H142" s="282"/>
      <c r="I142" s="437">
        <v>4</v>
      </c>
      <c r="J142" s="284">
        <f>IF(L142,I142,0)</f>
        <v>0</v>
      </c>
      <c r="L142" s="151" t="b">
        <v>0</v>
      </c>
    </row>
    <row r="143" spans="1:12" ht="52.5" customHeight="1">
      <c r="B143" s="195"/>
      <c r="C143" s="202"/>
      <c r="D143" s="449"/>
      <c r="E143" s="886" t="s">
        <v>403</v>
      </c>
      <c r="F143" s="886"/>
      <c r="G143" s="886"/>
      <c r="H143" s="246"/>
      <c r="I143" s="438"/>
      <c r="J143" s="156"/>
    </row>
    <row r="144" spans="1:12" ht="15">
      <c r="A144" s="174"/>
      <c r="B144" s="198"/>
      <c r="C144" s="175"/>
      <c r="D144" s="443"/>
      <c r="E144" s="632"/>
      <c r="F144" s="486"/>
      <c r="G144" s="632"/>
      <c r="H144" s="632"/>
      <c r="I144" s="450"/>
      <c r="J144" s="203"/>
    </row>
    <row r="145" spans="1:13" ht="18">
      <c r="B145" s="155"/>
      <c r="C145" s="634" t="s">
        <v>120</v>
      </c>
      <c r="D145" s="642"/>
      <c r="E145" s="889" t="s">
        <v>400</v>
      </c>
      <c r="F145" s="889"/>
      <c r="G145" s="889"/>
      <c r="H145" s="282"/>
      <c r="I145" s="439">
        <v>2</v>
      </c>
      <c r="J145" s="284">
        <f>IF(L145,I145,0)</f>
        <v>0</v>
      </c>
      <c r="L145" s="151" t="b">
        <v>0</v>
      </c>
    </row>
    <row r="146" spans="1:13" ht="52.5" customHeight="1">
      <c r="B146" s="195"/>
      <c r="C146" s="202"/>
      <c r="D146" s="449"/>
      <c r="E146" s="886" t="s">
        <v>401</v>
      </c>
      <c r="F146" s="886"/>
      <c r="G146" s="886"/>
      <c r="H146" s="246"/>
      <c r="I146" s="438"/>
      <c r="J146" s="156"/>
    </row>
    <row r="147" spans="1:13" ht="15">
      <c r="A147" s="174"/>
      <c r="B147" s="198"/>
      <c r="C147" s="175"/>
      <c r="D147" s="443"/>
      <c r="E147" s="632"/>
      <c r="F147" s="486"/>
      <c r="G147" s="632"/>
      <c r="H147" s="632"/>
      <c r="I147" s="450"/>
      <c r="J147" s="203"/>
    </row>
    <row r="148" spans="1:13" ht="18">
      <c r="B148" s="155"/>
      <c r="C148" s="634" t="s">
        <v>121</v>
      </c>
      <c r="D148" s="642"/>
      <c r="E148" s="889" t="s">
        <v>398</v>
      </c>
      <c r="F148" s="889"/>
      <c r="G148" s="889"/>
      <c r="H148" s="282"/>
      <c r="I148" s="439">
        <v>1</v>
      </c>
      <c r="J148" s="284">
        <f>IF(L148,I148,0)</f>
        <v>0</v>
      </c>
      <c r="L148" s="151" t="b">
        <v>0</v>
      </c>
    </row>
    <row r="149" spans="1:13" ht="16.5">
      <c r="B149" s="195"/>
      <c r="C149" s="202"/>
      <c r="D149" s="449"/>
      <c r="E149" s="886" t="s">
        <v>399</v>
      </c>
      <c r="F149" s="886"/>
      <c r="G149" s="886"/>
      <c r="H149" s="246"/>
      <c r="I149" s="438"/>
      <c r="J149" s="156"/>
    </row>
    <row r="150" spans="1:13" ht="15">
      <c r="A150" s="174"/>
      <c r="B150" s="199"/>
      <c r="C150" s="175"/>
      <c r="D150" s="443"/>
      <c r="E150" s="632"/>
      <c r="F150" s="486"/>
      <c r="G150" s="632"/>
      <c r="H150" s="632"/>
      <c r="I150" s="450"/>
      <c r="J150" s="203"/>
    </row>
    <row r="151" spans="1:13" ht="18">
      <c r="B151" s="155"/>
      <c r="C151" s="634" t="s">
        <v>122</v>
      </c>
      <c r="D151" s="642"/>
      <c r="E151" s="889" t="s">
        <v>344</v>
      </c>
      <c r="F151" s="889"/>
      <c r="G151" s="889"/>
      <c r="H151" s="282"/>
      <c r="I151" s="439">
        <v>8</v>
      </c>
      <c r="J151" s="284">
        <f>IF(L151,I151,0)</f>
        <v>0</v>
      </c>
      <c r="L151" s="151" t="b">
        <v>0</v>
      </c>
    </row>
    <row r="152" spans="1:13" s="81" customFormat="1" ht="52.5" customHeight="1">
      <c r="A152" s="326"/>
      <c r="B152" s="140"/>
      <c r="C152" s="202"/>
      <c r="D152" s="449"/>
      <c r="E152" s="886" t="s">
        <v>397</v>
      </c>
      <c r="F152" s="886"/>
      <c r="G152" s="886"/>
      <c r="H152" s="246"/>
      <c r="I152" s="438"/>
      <c r="J152" s="156"/>
      <c r="L152" s="82"/>
      <c r="M152" s="132"/>
    </row>
    <row r="153" spans="1:13" ht="15">
      <c r="A153" s="174"/>
      <c r="B153" s="198"/>
      <c r="C153" s="175"/>
      <c r="D153" s="443"/>
      <c r="E153" s="632"/>
      <c r="F153" s="486"/>
      <c r="G153" s="632"/>
      <c r="H153" s="632"/>
      <c r="I153" s="450"/>
      <c r="J153" s="203"/>
    </row>
    <row r="154" spans="1:13" ht="18">
      <c r="B154" s="155"/>
      <c r="C154" s="634" t="s">
        <v>123</v>
      </c>
      <c r="D154" s="642"/>
      <c r="E154" s="889" t="s">
        <v>395</v>
      </c>
      <c r="F154" s="889"/>
      <c r="G154" s="889"/>
      <c r="H154" s="282"/>
      <c r="I154" s="439">
        <v>0.5</v>
      </c>
      <c r="J154" s="284">
        <f>IF(L154,I154,0)</f>
        <v>0</v>
      </c>
      <c r="L154" s="151" t="b">
        <v>0</v>
      </c>
    </row>
    <row r="155" spans="1:13" ht="40.5" customHeight="1">
      <c r="B155" s="195"/>
      <c r="C155" s="202"/>
      <c r="D155" s="449"/>
      <c r="E155" s="886" t="s">
        <v>396</v>
      </c>
      <c r="F155" s="886"/>
      <c r="G155" s="886"/>
      <c r="H155" s="246"/>
      <c r="I155" s="438"/>
      <c r="J155" s="156"/>
    </row>
    <row r="156" spans="1:13" ht="15">
      <c r="A156" s="174"/>
      <c r="B156" s="199"/>
      <c r="C156" s="175"/>
      <c r="D156" s="443"/>
      <c r="E156" s="632"/>
      <c r="F156" s="486"/>
      <c r="G156" s="632"/>
      <c r="H156" s="632"/>
      <c r="I156" s="450"/>
      <c r="J156" s="203"/>
    </row>
    <row r="157" spans="1:13" ht="18">
      <c r="B157" s="155"/>
      <c r="C157" s="634" t="s">
        <v>124</v>
      </c>
      <c r="D157" s="642"/>
      <c r="E157" s="889" t="s">
        <v>393</v>
      </c>
      <c r="F157" s="889"/>
      <c r="G157" s="889"/>
      <c r="H157" s="282"/>
      <c r="I157" s="439">
        <v>0.5</v>
      </c>
      <c r="J157" s="284">
        <f>IF(L157,I157,0)</f>
        <v>0</v>
      </c>
      <c r="L157" s="151" t="b">
        <v>0</v>
      </c>
    </row>
    <row r="158" spans="1:13" ht="40.5" customHeight="1">
      <c r="B158" s="195"/>
      <c r="C158" s="202"/>
      <c r="D158" s="449"/>
      <c r="E158" s="886" t="s">
        <v>394</v>
      </c>
      <c r="F158" s="886"/>
      <c r="G158" s="886"/>
      <c r="H158" s="246"/>
      <c r="I158" s="438"/>
      <c r="J158" s="156"/>
    </row>
    <row r="159" spans="1:13" ht="15">
      <c r="A159" s="174"/>
      <c r="B159" s="199"/>
      <c r="C159" s="175"/>
      <c r="D159" s="443"/>
      <c r="E159" s="632"/>
      <c r="F159" s="486"/>
      <c r="G159" s="632"/>
      <c r="H159" s="632"/>
      <c r="I159" s="450"/>
      <c r="J159" s="203"/>
    </row>
    <row r="160" spans="1:13" ht="18">
      <c r="B160" s="155"/>
      <c r="C160" s="634" t="s">
        <v>125</v>
      </c>
      <c r="D160" s="642"/>
      <c r="E160" s="889" t="s">
        <v>392</v>
      </c>
      <c r="F160" s="889"/>
      <c r="G160" s="889"/>
      <c r="H160" s="282"/>
      <c r="I160" s="439">
        <v>1.5</v>
      </c>
      <c r="J160" s="284">
        <f>IF(L160,I160,0)</f>
        <v>0</v>
      </c>
      <c r="L160" s="151" t="b">
        <v>0</v>
      </c>
    </row>
    <row r="161" spans="1:13" ht="27" customHeight="1">
      <c r="B161" s="195"/>
      <c r="C161" s="202"/>
      <c r="D161" s="449"/>
      <c r="E161" s="886" t="s">
        <v>391</v>
      </c>
      <c r="F161" s="886"/>
      <c r="G161" s="886"/>
      <c r="H161" s="246"/>
      <c r="I161" s="438"/>
      <c r="J161" s="156"/>
    </row>
    <row r="162" spans="1:13" ht="15">
      <c r="A162" s="174"/>
      <c r="B162" s="199"/>
      <c r="C162" s="175"/>
      <c r="D162" s="443"/>
      <c r="E162" s="632"/>
      <c r="F162" s="486"/>
      <c r="G162" s="632"/>
      <c r="H162" s="632"/>
      <c r="I162" s="450"/>
      <c r="J162" s="203"/>
    </row>
    <row r="163" spans="1:13" ht="18">
      <c r="B163" s="155"/>
      <c r="C163" s="634" t="s">
        <v>126</v>
      </c>
      <c r="D163" s="642"/>
      <c r="E163" s="889" t="s">
        <v>365</v>
      </c>
      <c r="F163" s="889"/>
      <c r="G163" s="889"/>
      <c r="H163" s="282"/>
      <c r="I163" s="439">
        <v>0.5</v>
      </c>
      <c r="J163" s="284">
        <f>IF(L163,I163,0)</f>
        <v>0</v>
      </c>
      <c r="L163" s="151" t="b">
        <v>0</v>
      </c>
    </row>
    <row r="164" spans="1:13" s="81" customFormat="1" ht="16.5" customHeight="1">
      <c r="A164" s="326"/>
      <c r="B164" s="140"/>
      <c r="C164" s="202"/>
      <c r="D164" s="449"/>
      <c r="E164" s="886"/>
      <c r="F164" s="886"/>
      <c r="G164" s="886"/>
      <c r="H164" s="246"/>
      <c r="I164" s="438"/>
      <c r="J164" s="156"/>
      <c r="L164" s="82"/>
      <c r="M164" s="132"/>
    </row>
    <row r="165" spans="1:13" ht="15.75" thickBot="1">
      <c r="A165" s="174"/>
      <c r="B165" s="198"/>
      <c r="C165" s="175"/>
      <c r="D165" s="443"/>
      <c r="E165" s="632"/>
      <c r="F165" s="486"/>
      <c r="G165" s="632"/>
      <c r="H165" s="632"/>
      <c r="I165" s="450"/>
      <c r="J165" s="203"/>
    </row>
    <row r="166" spans="1:13" ht="22.7" customHeight="1" thickBot="1">
      <c r="B166" s="879" t="s">
        <v>390</v>
      </c>
      <c r="C166" s="880"/>
      <c r="D166" s="880"/>
      <c r="E166" s="880"/>
      <c r="F166" s="880"/>
      <c r="G166" s="880"/>
      <c r="H166" s="881"/>
      <c r="I166" s="330">
        <f>IF(Projektgrundlagen!$I$24,SUM(I142:I165),0)</f>
        <v>18</v>
      </c>
      <c r="J166" s="331">
        <f>IF(Projektgrundlagen!$I$24,SUMIF(L142:L165,TRUE,J142:J165),0)</f>
        <v>0</v>
      </c>
    </row>
    <row r="167" spans="1:13" ht="7.5" customHeight="1"/>
    <row r="168" spans="1:13" s="160" customFormat="1" ht="22.7" customHeight="1">
      <c r="A168" s="328"/>
      <c r="B168" s="333" t="s">
        <v>366</v>
      </c>
      <c r="C168" s="334"/>
      <c r="D168" s="334"/>
      <c r="E168" s="334"/>
      <c r="F168" s="334"/>
      <c r="G168" s="342"/>
      <c r="H168" s="342"/>
      <c r="I168" s="343"/>
      <c r="J168" s="344"/>
      <c r="L168" s="161"/>
    </row>
    <row r="169" spans="1:13" ht="18">
      <c r="B169" s="155"/>
      <c r="C169" s="634" t="s">
        <v>119</v>
      </c>
      <c r="D169" s="642" t="s">
        <v>9</v>
      </c>
      <c r="E169" s="887" t="s">
        <v>368</v>
      </c>
      <c r="F169" s="888"/>
      <c r="G169" s="888"/>
      <c r="H169" s="282"/>
      <c r="I169" s="439">
        <v>10</v>
      </c>
      <c r="J169" s="284">
        <f>IF(L169,I169,0)</f>
        <v>0</v>
      </c>
      <c r="L169" s="151" t="b">
        <v>0</v>
      </c>
    </row>
    <row r="170" spans="1:13" ht="16.5">
      <c r="B170" s="195"/>
      <c r="C170" s="202"/>
      <c r="D170" s="449"/>
      <c r="E170" s="886" t="s">
        <v>410</v>
      </c>
      <c r="F170" s="886"/>
      <c r="G170" s="886"/>
      <c r="H170" s="246"/>
      <c r="I170" s="438"/>
      <c r="J170" s="156"/>
    </row>
    <row r="171" spans="1:13" ht="15.75" thickBot="1">
      <c r="A171" s="174"/>
      <c r="B171" s="198"/>
      <c r="C171" s="175"/>
      <c r="D171" s="443"/>
      <c r="E171" s="632"/>
      <c r="F171" s="486"/>
      <c r="G171" s="632"/>
      <c r="H171" s="632"/>
      <c r="I171" s="450"/>
      <c r="J171" s="203"/>
    </row>
    <row r="172" spans="1:13" ht="22.7" customHeight="1" thickBot="1">
      <c r="B172" s="879" t="s">
        <v>389</v>
      </c>
      <c r="C172" s="880"/>
      <c r="D172" s="880"/>
      <c r="E172" s="880"/>
      <c r="F172" s="880"/>
      <c r="G172" s="880"/>
      <c r="H172" s="881"/>
      <c r="I172" s="330">
        <f>IF(Projektgrundlagen!$I$24,SUM(I169:I171),0)</f>
        <v>10</v>
      </c>
      <c r="J172" s="331">
        <f>IF(Projektgrundlagen!$I$24,SUMIF(L169:L171,TRUE,J169:J171),0)</f>
        <v>0</v>
      </c>
    </row>
    <row r="173" spans="1:13" ht="7.5" customHeight="1" thickBot="1"/>
    <row r="174" spans="1:13" ht="22.7" customHeight="1" thickBot="1">
      <c r="B174" s="879" t="s">
        <v>406</v>
      </c>
      <c r="C174" s="880"/>
      <c r="D174" s="880"/>
      <c r="E174" s="880"/>
      <c r="F174" s="880"/>
      <c r="G174" s="880"/>
      <c r="H174" s="881"/>
      <c r="I174" s="330">
        <f>IF(Projektgrundlagen!$I$24,SUM(I172,I166),0)</f>
        <v>28</v>
      </c>
      <c r="J174" s="331">
        <f>IF(Projektgrundlagen!$I$24,SUMIF(L141:L173,TRUE,J141:J173),0)</f>
        <v>0</v>
      </c>
    </row>
    <row r="175" spans="1:13" ht="17.25" thickBot="1">
      <c r="B175" s="150"/>
    </row>
    <row r="176" spans="1:13" ht="30" customHeight="1" thickBot="1">
      <c r="B176" s="895" t="s">
        <v>404</v>
      </c>
      <c r="C176" s="896"/>
      <c r="D176" s="896"/>
      <c r="E176" s="896"/>
      <c r="F176" s="896"/>
      <c r="G176" s="896"/>
      <c r="H176" s="897"/>
      <c r="I176" s="435">
        <f>SUM(I48,I76,I120,I135,I166,I172)</f>
        <v>120</v>
      </c>
      <c r="J176" s="436">
        <f>SUM(J48,J76,J120,J135,J166,J172)</f>
        <v>0</v>
      </c>
    </row>
    <row r="177" spans="6:9" ht="12.75" customHeight="1"/>
    <row r="178" spans="6:9" ht="16.5"/>
    <row r="179" spans="6:9" ht="12.75" customHeight="1">
      <c r="F179" s="247"/>
      <c r="G179" s="247"/>
      <c r="H179" s="247"/>
      <c r="I179" s="247"/>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 ref="B2:F2"/>
    <mergeCell ref="B3:F3"/>
    <mergeCell ref="K2:K8"/>
    <mergeCell ref="B10:F10"/>
    <mergeCell ref="I3:J3"/>
    <mergeCell ref="I5:J5"/>
    <mergeCell ref="I2:J2"/>
    <mergeCell ref="G2:H2"/>
    <mergeCell ref="G3:H3"/>
    <mergeCell ref="G5:H5"/>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F65:H65"/>
    <mergeCell ref="F66:H66"/>
    <mergeCell ref="F61:H61"/>
    <mergeCell ref="F62:H62"/>
    <mergeCell ref="F63:H63"/>
    <mergeCell ref="F64:H64"/>
    <mergeCell ref="F37:H37"/>
    <mergeCell ref="F38:H38"/>
    <mergeCell ref="F67:H67"/>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s>
  <conditionalFormatting sqref="D13:J13">
    <cfRule type="expression" dxfId="284" priority="111">
      <formula>$L$13</formula>
    </cfRule>
  </conditionalFormatting>
  <conditionalFormatting sqref="D14:J14">
    <cfRule type="expression" dxfId="283" priority="110">
      <formula>$L$14</formula>
    </cfRule>
  </conditionalFormatting>
  <conditionalFormatting sqref="F119">
    <cfRule type="expression" dxfId="279" priority="2062">
      <formula>NOT(#REF!)</formula>
    </cfRule>
  </conditionalFormatting>
  <conditionalFormatting sqref="F144">
    <cfRule type="expression" dxfId="277" priority="2">
      <formula>NOT(#REF!)</formula>
    </cfRule>
  </conditionalFormatting>
  <conditionalFormatting sqref="F147">
    <cfRule type="expression" dxfId="275" priority="5">
      <formula>NOT(#REF!)</formula>
    </cfRule>
  </conditionalFormatting>
  <conditionalFormatting sqref="F150">
    <cfRule type="expression" dxfId="273" priority="8">
      <formula>NOT(#REF!)</formula>
    </cfRule>
  </conditionalFormatting>
  <conditionalFormatting sqref="F153">
    <cfRule type="expression" dxfId="271" priority="11">
      <formula>NOT(#REF!)</formula>
    </cfRule>
  </conditionalFormatting>
  <conditionalFormatting sqref="F156">
    <cfRule type="expression" dxfId="269" priority="14">
      <formula>NOT(#REF!)</formula>
    </cfRule>
  </conditionalFormatting>
  <conditionalFormatting sqref="F159">
    <cfRule type="expression" dxfId="267" priority="17">
      <formula>NOT(#REF!)</formula>
    </cfRule>
  </conditionalFormatting>
  <conditionalFormatting sqref="F162">
    <cfRule type="expression" dxfId="265" priority="20">
      <formula>NOT(#REF!)</formula>
    </cfRule>
  </conditionalFormatting>
  <conditionalFormatting sqref="F165">
    <cfRule type="expression" dxfId="263" priority="23">
      <formula>NOT(#REF!)</formula>
    </cfRule>
  </conditionalFormatting>
  <conditionalFormatting sqref="F171">
    <cfRule type="expression" dxfId="261"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9525</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9525</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9525</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9525</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9525</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9525</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9525</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9525</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9525</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9525</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9525</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9525</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9525</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9525</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9525</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9525</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9525</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9525</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9525</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9525</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4D9F897C-D0BF-40D4-B906-A0EDF310566B}">
            <xm:f>NOT(Projektgrundlagen!$I$24)</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NOT(Projektgrundlagen!$I$24)</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109" id="{8502CEF6-07F1-4865-822B-B578DEF70E62}">
            <xm:f>NOT(Projektgrundlagen!$I$24)</xm:f>
            <x14:dxf>
              <font>
                <strike/>
                <color theme="0" tint="-0.14996795556505021"/>
              </font>
              <fill>
                <patternFill>
                  <bgColor theme="0"/>
                </patternFill>
              </fill>
            </x14:dxf>
          </x14:cfRule>
          <xm:sqref>B19:E21 B29:E34 H30:H31 H33:H34 B39:B40 H39:H40 E40:E41 B41:C41 C42:E42 H42:H43 E43:E44 C44 H45:H46 B47:D47 B69:B70 H69:H70 E70:E72 B71:D72 H72 B73:E75 H74 B79:E80 H79:J80 B83:E84 H83:J84 H88:H89 B99:E118 H100:H101 H103:H104 H106:H107 H109:H110 H114:H115 H117:H118 H123:J124 B134:E134 H142:H143 H145:H146 H148:H149 H151:H152 H154:H155 H160:H161 H163:H164 H169:H170 B169:E171 I169:J171</xm:sqref>
        </x14:conditionalFormatting>
        <x14:conditionalFormatting xmlns:xm="http://schemas.microsoft.com/office/excel/2006/main">
          <x14:cfRule type="expression" priority="97" id="{682CDB3A-A8A9-46CF-8F90-15943D3B33DB}">
            <xm:f>NOT(Projektgrundlagen!$I$24)</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NOT(Projektgrundlagen!$I$24)</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NOT(Projektgrundlagen!$I$24)</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NOT(Projektgrundlagen!$I$24)</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NOT(Projektgrundlagen!$I$24)</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NOT(Projektgrundlagen!$I$24)</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NOT(Projektgrundlagen!$I$24)</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NOT(Projektgrundlagen!$I$24)</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NOT(Projektgrundlagen!$I$24)</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NOT(Projektgrundlagen!$I$24)</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NOT(Projektgrundlagen!$I$24)</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NOT(Projektgrundlagen!$I$24)</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NOT(Projektgrundlagen!$I$24)</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NOT(Projektgrundlagen!$I$24)</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NOT(Projektgrundlagen!$I$24)</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NOT(Projektgrundlagen!$I$24)</xm:f>
            <x14:dxf>
              <font>
                <strike/>
                <color theme="0" tint="-0.14996795556505021"/>
              </font>
              <fill>
                <patternFill>
                  <bgColor theme="0"/>
                </patternFill>
              </fill>
            </x14:dxf>
          </x14:cfRule>
          <xm:sqref>C39:E39</xm:sqref>
        </x14:conditionalFormatting>
        <x14:conditionalFormatting xmlns:xm="http://schemas.microsoft.com/office/excel/2006/main">
          <x14:cfRule type="expression" priority="690" id="{148B6473-B909-4AA1-B791-EFB0E5097646}">
            <xm:f>NOT(Projektgrundlagen!$I$24)</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NOT(Projektgrundlagen!$I$24)</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NOT(Projektgrundlagen!$I$24)</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NOT(Projektgrundlagen!$I$24)</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NOT(Projektgrundlagen!$I$24)</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NOT(Projektgrundlagen!$I$24)</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NOT(Projektgrundlagen!$I$24)</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NOT(Projektgrundlagen!$I$24)</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NOT(Projektgrundlagen!$I$24)</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NOT(Projektgrundlagen!$I$24)</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NOT(Projektgrundlagen!$I$24)</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NOT(Projektgrundlagen!$I$24)</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NOT(Projektgrundlagen!$I$24)</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NOT(Projektgrundlagen!$I$24)</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NOT(Projektgrundlagen!$I$24)</xm:f>
            <x14:dxf>
              <font>
                <strike/>
                <color theme="0" tint="-0.14996795556505021"/>
              </font>
              <fill>
                <patternFill>
                  <bgColor theme="0"/>
                </patternFill>
              </fill>
            </x14:dxf>
          </x14:cfRule>
          <xm:sqref>H19:H20</xm:sqref>
        </x14:conditionalFormatting>
        <x14:conditionalFormatting xmlns:xm="http://schemas.microsoft.com/office/excel/2006/main">
          <x14:cfRule type="expression" priority="85" id="{14A8DBBD-37B6-49CA-B390-4640D6A79A5C}">
            <xm:f>NOT(Projektgrundlagen!$I$24)</xm:f>
            <x14:dxf>
              <font>
                <strike/>
                <color theme="0" tint="-0.14996795556505021"/>
              </font>
              <fill>
                <patternFill>
                  <bgColor theme="0"/>
                </patternFill>
              </fill>
            </x14:dxf>
          </x14:cfRule>
          <xm:sqref>H91:H92</xm:sqref>
        </x14:conditionalFormatting>
        <x14:conditionalFormatting xmlns:xm="http://schemas.microsoft.com/office/excel/2006/main">
          <x14:cfRule type="expression" priority="29" id="{7BD5F151-FB59-4AA0-A2B4-9421E7A79719}">
            <xm:f>NOT(Projektgrundlagen!$I$24)</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NOT(Projektgrundlagen!$I$24)</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NOT(Projektgrundlagen!$I$24)</xm:f>
            <x14:dxf>
              <font>
                <strike/>
                <color theme="0" tint="-0.14996795556505021"/>
              </font>
              <fill>
                <patternFill>
                  <bgColor theme="0"/>
                </patternFill>
              </fill>
            </x14:dxf>
          </x14:cfRule>
          <xm:sqref>I19:J47</xm:sqref>
        </x14:conditionalFormatting>
        <x14:conditionalFormatting xmlns:xm="http://schemas.microsoft.com/office/excel/2006/main">
          <x14:cfRule type="expression" priority="93" id="{C0F7E8E4-EBAB-46ED-9068-A445FE6EFCCA}">
            <xm:f>NOT(Projektgrundlagen!$I$24)</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NOT(Projektgrundlagen!$I$24)</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NOT(Projektgrundlagen!$I$24)</xm:f>
            <x14:dxf>
              <font>
                <strike/>
                <color theme="0" tint="-0.14996795556505021"/>
              </font>
              <fill>
                <patternFill>
                  <bgColor theme="0"/>
                </patternFill>
              </fill>
            </x14:dxf>
          </x14:cfRule>
          <xm:sqref>I85:J119</xm:sqref>
        </x14:conditionalFormatting>
        <x14:conditionalFormatting xmlns:xm="http://schemas.microsoft.com/office/excel/2006/main">
          <x14:cfRule type="expression" priority="42" id="{EBFE7AFB-0DBB-4668-B7ED-67F1E4B665A5}">
            <xm:f>NOT(Projektgrundlagen!$I$24)</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NOT(Projektgrundlagen!$I$24)</xm:f>
            <x14:dxf>
              <font>
                <strike/>
                <color theme="0" tint="-0.14996795556505021"/>
              </font>
              <fill>
                <patternFill>
                  <bgColor theme="0"/>
                </patternFill>
              </fill>
            </x14:dxf>
          </x14:cfRule>
          <xm:sqref>I142:J165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326"/>
  <sheetViews>
    <sheetView showGridLines="0" showRuler="0" zoomScaleNormal="100" zoomScaleSheetLayoutView="100" zoomScalePageLayoutView="110" workbookViewId="0">
      <selection activeCell="M22" sqref="M22"/>
    </sheetView>
  </sheetViews>
  <sheetFormatPr baseColWidth="10" defaultColWidth="18" defaultRowHeight="0" customHeight="1" zeroHeight="1"/>
  <cols>
    <col min="1" max="1" width="5.7109375" style="325" customWidth="1"/>
    <col min="2" max="2" width="3.28515625" style="157" customWidth="1"/>
    <col min="3" max="5" width="3.28515625" style="150" customWidth="1"/>
    <col min="6" max="6" width="51.7109375" style="150" customWidth="1"/>
    <col min="7" max="7" width="11" style="150" customWidth="1"/>
    <col min="8" max="8" width="7.28515625" style="150" customWidth="1"/>
    <col min="9" max="9" width="12.28515625" style="150" customWidth="1"/>
    <col min="10" max="10" width="12.7109375" style="150" customWidth="1"/>
    <col min="11" max="11" width="5.5703125" style="150" customWidth="1"/>
    <col min="12" max="12" width="7.85546875" style="151" hidden="1" customWidth="1"/>
    <col min="13" max="13" width="4.85546875" style="150" customWidth="1"/>
    <col min="14" max="14" width="23.28515625" style="150" customWidth="1"/>
    <col min="15" max="15" width="23.42578125" style="150" bestFit="1" customWidth="1"/>
    <col min="16" max="16" width="17.85546875" style="150" customWidth="1"/>
    <col min="17" max="16384" width="18" style="150"/>
  </cols>
  <sheetData>
    <row r="1" spans="1:15" ht="16.5"/>
    <row r="2" spans="1:15" s="1" customFormat="1" ht="16.5" customHeight="1">
      <c r="A2" s="294"/>
      <c r="B2" s="854" t="str">
        <f>IF(Projektgrundlagen!B2="","",Projektgrundlagen!B2)</f>
        <v>Verkehrsanlagen</v>
      </c>
      <c r="C2" s="854"/>
      <c r="D2" s="854"/>
      <c r="E2" s="854"/>
      <c r="F2" s="855"/>
      <c r="G2" s="921" t="str">
        <f>IF(Projektgrundlagen!F2="","",Projektgrundlagen!F2)</f>
        <v/>
      </c>
      <c r="H2" s="861"/>
      <c r="I2" s="861" t="s">
        <v>460</v>
      </c>
      <c r="J2" s="862"/>
      <c r="K2" s="916" t="s">
        <v>461</v>
      </c>
      <c r="L2" s="63" t="s">
        <v>34</v>
      </c>
      <c r="O2" s="149" t="s">
        <v>101</v>
      </c>
    </row>
    <row r="3" spans="1:15" s="1" customFormat="1" ht="16.5">
      <c r="A3" s="294"/>
      <c r="B3" s="824" t="s">
        <v>413</v>
      </c>
      <c r="C3" s="824"/>
      <c r="D3" s="824"/>
      <c r="E3" s="824"/>
      <c r="F3" s="825"/>
      <c r="G3" s="922" t="str">
        <f>IF(Projektgrundlagen!F3="","",Projektgrundlagen!F3)</f>
        <v/>
      </c>
      <c r="H3" s="923"/>
      <c r="I3" s="918" t="str">
        <f>IF(Projektgrundlagen!G3="","",Projektgrundlagen!G3)</f>
        <v/>
      </c>
      <c r="J3" s="919"/>
      <c r="K3" s="916"/>
      <c r="L3" s="79"/>
      <c r="O3" s="1" t="str">
        <f ca="1">MID(CELL("dateiname",A2),FIND("]",CELL("dateiname",A2))+1,255)</f>
        <v>C Grundleistung</v>
      </c>
    </row>
    <row r="4" spans="1:15" s="1" customFormat="1" ht="7.5" customHeight="1">
      <c r="A4" s="294"/>
      <c r="B4" s="255"/>
      <c r="C4" s="255"/>
      <c r="D4" s="255"/>
      <c r="E4" s="255"/>
      <c r="F4" s="255"/>
      <c r="G4" s="116"/>
      <c r="H4" s="116"/>
      <c r="I4" s="141"/>
      <c r="J4" s="141"/>
      <c r="K4" s="916"/>
      <c r="L4" s="79"/>
    </row>
    <row r="5" spans="1:15" s="1" customFormat="1" ht="16.5">
      <c r="A5" s="294"/>
      <c r="B5" s="902" t="str">
        <f>IF(Projektgrundlagen!B5="","",Projektgrundlagen!B5)</f>
        <v>Maßnahmennr:</v>
      </c>
      <c r="C5" s="903"/>
      <c r="D5" s="903"/>
      <c r="E5" s="903"/>
      <c r="F5" s="274" t="str">
        <f>IF(Projektgrundlagen!E5="","",Projektgrundlagen!E5)</f>
        <v>-</v>
      </c>
      <c r="G5" s="924" t="str">
        <f>IF(Projektgrundlagen!F5="","",Projektgrundlagen!F5)</f>
        <v>Vergabenr.:</v>
      </c>
      <c r="H5" s="924"/>
      <c r="I5" s="869">
        <f>Projektgrundlagen!G5</f>
        <v>3</v>
      </c>
      <c r="J5" s="920"/>
      <c r="K5" s="916"/>
      <c r="L5" s="79"/>
    </row>
    <row r="6" spans="1:15" s="1" customFormat="1" ht="16.5">
      <c r="A6" s="294"/>
      <c r="B6" s="904" t="str">
        <f>IF(Projektgrundlagen!B6="","",Projektgrundlagen!B6)</f>
        <v>Bauherr:</v>
      </c>
      <c r="C6" s="905"/>
      <c r="D6" s="905"/>
      <c r="E6" s="905"/>
      <c r="F6" s="908" t="str">
        <f>IF(Projektgrundlagen!E6="","",Projektgrundlagen!E6)</f>
        <v>Tegernsee-Bahn Betriebsgesellschaft mbH</v>
      </c>
      <c r="G6" s="908"/>
      <c r="H6" s="908"/>
      <c r="I6" s="908"/>
      <c r="J6" s="909"/>
      <c r="K6" s="916"/>
      <c r="L6" s="79"/>
    </row>
    <row r="7" spans="1:15" s="1" customFormat="1" ht="16.5">
      <c r="A7" s="294"/>
      <c r="B7" s="906" t="str">
        <f>IF(Projektgrundlagen!B7="","",Projektgrundlagen!B7)</f>
        <v>Maßnahme:</v>
      </c>
      <c r="C7" s="907"/>
      <c r="D7" s="907"/>
      <c r="E7" s="907"/>
      <c r="F7" s="910" t="str">
        <f>IF(Projektgrundlagen!E7="","",Projektgrundlagen!E7)</f>
        <v>Elektrifizierung und Infrastrukturausbau der Strecke 9560 Schaftlach - Tegernsee</v>
      </c>
      <c r="G7" s="910"/>
      <c r="H7" s="910"/>
      <c r="I7" s="910"/>
      <c r="J7" s="911"/>
      <c r="K7" s="916"/>
      <c r="L7" s="79"/>
    </row>
    <row r="8" spans="1:15" s="1" customFormat="1" ht="16.5">
      <c r="A8" s="294"/>
      <c r="B8" s="900" t="str">
        <f>IF(Projektgrundlagen!B8="","",Projektgrundlagen!B8)</f>
        <v>Bieter:</v>
      </c>
      <c r="C8" s="901"/>
      <c r="D8" s="901"/>
      <c r="E8" s="901"/>
      <c r="F8" s="898" t="str">
        <f>IF(Projektgrundlagen!E8="","",Projektgrundlagen!E8)</f>
        <v/>
      </c>
      <c r="G8" s="898"/>
      <c r="H8" s="898"/>
      <c r="I8" s="898"/>
      <c r="J8" s="899"/>
      <c r="K8" s="916"/>
      <c r="L8" s="79"/>
    </row>
    <row r="9" spans="1:15" ht="16.5"/>
    <row r="10" spans="1:15" ht="27" customHeight="1">
      <c r="B10" s="917" t="s">
        <v>415</v>
      </c>
      <c r="C10" s="917"/>
      <c r="D10" s="917"/>
      <c r="E10" s="917"/>
      <c r="F10" s="917"/>
      <c r="G10" s="361"/>
      <c r="H10" s="362"/>
      <c r="I10" s="602" t="s">
        <v>199</v>
      </c>
      <c r="J10" s="603" t="s">
        <v>198</v>
      </c>
    </row>
    <row r="11" spans="1:15" s="81" customFormat="1" ht="27" customHeight="1">
      <c r="A11" s="326"/>
      <c r="B11" s="482" t="s">
        <v>143</v>
      </c>
      <c r="C11" s="483"/>
      <c r="D11" s="483"/>
      <c r="E11" s="483"/>
      <c r="F11" s="483"/>
      <c r="G11" s="484"/>
      <c r="H11" s="485"/>
      <c r="I11" s="488" t="s">
        <v>142</v>
      </c>
      <c r="J11" s="489" t="s">
        <v>142</v>
      </c>
      <c r="L11" s="82"/>
      <c r="M11" s="131"/>
    </row>
    <row r="12" spans="1:15" ht="7.5" customHeight="1">
      <c r="B12" s="516"/>
      <c r="C12" s="517"/>
      <c r="D12" s="517"/>
      <c r="E12" s="517"/>
      <c r="F12" s="517"/>
      <c r="G12" s="517"/>
      <c r="H12" s="517"/>
      <c r="I12" s="517"/>
      <c r="J12" s="517"/>
      <c r="M12" s="590"/>
    </row>
    <row r="13" spans="1:15" ht="16.5">
      <c r="A13" s="596" t="str">
        <f>IF(COUNTIF($L$13:$L$14,TRUE)&gt;1,"è","")</f>
        <v/>
      </c>
      <c r="B13" s="480"/>
      <c r="C13" s="480"/>
      <c r="D13" s="912" t="s">
        <v>462</v>
      </c>
      <c r="E13" s="912"/>
      <c r="F13" s="912"/>
      <c r="G13" s="912"/>
      <c r="H13" s="912"/>
      <c r="I13" s="912"/>
      <c r="J13" s="913"/>
      <c r="L13" s="157" t="b">
        <v>1</v>
      </c>
      <c r="M13" s="106"/>
    </row>
    <row r="14" spans="1:15" ht="16.5">
      <c r="A14" s="596" t="str">
        <f>IF(COUNTIF($L$13:$L$14,TRUE)&gt;1,"è","")</f>
        <v/>
      </c>
      <c r="B14" s="480"/>
      <c r="C14" s="480"/>
      <c r="D14" s="912" t="s">
        <v>420</v>
      </c>
      <c r="E14" s="912"/>
      <c r="F14" s="912"/>
      <c r="G14" s="912"/>
      <c r="H14" s="912"/>
      <c r="I14" s="912"/>
      <c r="J14" s="913"/>
      <c r="L14" s="157" t="b">
        <v>0</v>
      </c>
    </row>
    <row r="15" spans="1:15" ht="7.5" customHeight="1">
      <c r="D15" s="194"/>
      <c r="G15" s="194"/>
      <c r="H15" s="194"/>
    </row>
    <row r="16" spans="1:15" s="152" customFormat="1" ht="22.7" customHeight="1">
      <c r="A16" s="327"/>
      <c r="B16" s="333" t="s">
        <v>463</v>
      </c>
      <c r="C16" s="334"/>
      <c r="D16" s="334"/>
      <c r="E16" s="334"/>
      <c r="F16" s="334"/>
      <c r="G16" s="335"/>
      <c r="H16" s="335"/>
      <c r="I16" s="336"/>
      <c r="J16" s="337"/>
      <c r="L16" s="153"/>
    </row>
    <row r="17" spans="1:13" s="160" customFormat="1" ht="30" customHeight="1">
      <c r="A17" s="328"/>
      <c r="B17" s="697"/>
      <c r="C17" s="698" t="s">
        <v>119</v>
      </c>
      <c r="D17" s="699"/>
      <c r="E17" s="930" t="s">
        <v>464</v>
      </c>
      <c r="F17" s="930"/>
      <c r="G17" s="930"/>
      <c r="H17" s="700"/>
      <c r="I17" s="701">
        <v>0.2</v>
      </c>
      <c r="J17" s="702">
        <f>IF(L17,I17,0)</f>
        <v>0.2</v>
      </c>
      <c r="L17" s="161" t="b">
        <v>1</v>
      </c>
    </row>
    <row r="18" spans="1:13" s="160" customFormat="1" ht="15" customHeight="1">
      <c r="A18" s="703"/>
      <c r="B18" s="704"/>
      <c r="C18" s="705"/>
      <c r="D18" s="706"/>
      <c r="E18" s="927"/>
      <c r="F18" s="927"/>
      <c r="G18" s="927"/>
      <c r="H18" s="928"/>
      <c r="I18" s="708"/>
      <c r="J18" s="709"/>
      <c r="L18" s="161"/>
    </row>
    <row r="19" spans="1:13" s="160" customFormat="1" ht="30" customHeight="1">
      <c r="A19" s="328"/>
      <c r="B19" s="697"/>
      <c r="C19" s="698" t="s">
        <v>120</v>
      </c>
      <c r="D19" s="710"/>
      <c r="E19" s="926" t="s">
        <v>465</v>
      </c>
      <c r="F19" s="926"/>
      <c r="G19" s="926"/>
      <c r="H19" s="700"/>
      <c r="I19" s="711">
        <v>0.5</v>
      </c>
      <c r="J19" s="702">
        <f>IF(L19,I19,0)</f>
        <v>0.5</v>
      </c>
      <c r="L19" s="161" t="b">
        <v>1</v>
      </c>
    </row>
    <row r="20" spans="1:13" s="160" customFormat="1" ht="15" customHeight="1">
      <c r="A20" s="703"/>
      <c r="B20" s="712"/>
      <c r="C20" s="703"/>
      <c r="D20" s="713"/>
      <c r="E20" s="935"/>
      <c r="F20" s="937"/>
      <c r="G20" s="937"/>
      <c r="H20" s="937"/>
      <c r="I20" s="708"/>
      <c r="J20" s="709"/>
      <c r="L20" s="161"/>
    </row>
    <row r="21" spans="1:13" s="160" customFormat="1" ht="30" customHeight="1">
      <c r="A21" s="328"/>
      <c r="B21" s="697"/>
      <c r="C21" s="698" t="s">
        <v>121</v>
      </c>
      <c r="D21" s="710"/>
      <c r="E21" s="926" t="s">
        <v>639</v>
      </c>
      <c r="F21" s="936"/>
      <c r="G21" s="936"/>
      <c r="H21" s="700"/>
      <c r="I21" s="711">
        <v>0.3</v>
      </c>
      <c r="J21" s="702">
        <f>IF(L21,I21,0)</f>
        <v>0</v>
      </c>
      <c r="L21" s="161" t="b">
        <v>0</v>
      </c>
    </row>
    <row r="22" spans="1:13" s="160" customFormat="1" ht="15" customHeight="1">
      <c r="A22" s="703"/>
      <c r="B22" s="712"/>
      <c r="C22" s="703"/>
      <c r="D22" s="706"/>
      <c r="E22" s="935"/>
      <c r="F22" s="935"/>
      <c r="G22" s="935"/>
      <c r="H22" s="935"/>
      <c r="I22" s="714"/>
      <c r="J22" s="715"/>
      <c r="L22" s="161"/>
    </row>
    <row r="23" spans="1:13" s="160" customFormat="1" ht="18">
      <c r="A23" s="328"/>
      <c r="B23" s="697"/>
      <c r="C23" s="698" t="s">
        <v>122</v>
      </c>
      <c r="D23" s="710"/>
      <c r="E23" s="936" t="s">
        <v>466</v>
      </c>
      <c r="F23" s="936"/>
      <c r="G23" s="936"/>
      <c r="H23" s="700"/>
      <c r="I23" s="711">
        <v>0.5</v>
      </c>
      <c r="J23" s="702">
        <f>IF(L23,I23,0)</f>
        <v>0.5</v>
      </c>
      <c r="L23" s="161" t="b">
        <v>1</v>
      </c>
    </row>
    <row r="24" spans="1:13" s="160" customFormat="1" ht="15" customHeight="1">
      <c r="A24" s="703"/>
      <c r="B24" s="712"/>
      <c r="C24" s="703"/>
      <c r="D24" s="706"/>
      <c r="E24" s="935"/>
      <c r="F24" s="935"/>
      <c r="G24" s="935"/>
      <c r="H24" s="935"/>
      <c r="I24" s="714"/>
      <c r="J24" s="715"/>
      <c r="L24" s="161"/>
    </row>
    <row r="25" spans="1:13" s="160" customFormat="1" ht="18" customHeight="1">
      <c r="A25" s="328"/>
      <c r="B25" s="697"/>
      <c r="C25" s="698" t="s">
        <v>123</v>
      </c>
      <c r="D25" s="710" t="s">
        <v>47</v>
      </c>
      <c r="E25" s="936" t="s">
        <v>467</v>
      </c>
      <c r="F25" s="936"/>
      <c r="G25" s="936"/>
      <c r="H25" s="700"/>
      <c r="I25" s="711">
        <v>0.5</v>
      </c>
      <c r="J25" s="702">
        <f>IF(L25,I25,0)</f>
        <v>0.5</v>
      </c>
      <c r="L25" s="161" t="b">
        <v>1</v>
      </c>
    </row>
    <row r="26" spans="1:13" s="160" customFormat="1" ht="15" customHeight="1" thickBot="1">
      <c r="A26" s="703"/>
      <c r="B26" s="716"/>
      <c r="C26" s="717"/>
      <c r="D26" s="718"/>
      <c r="E26" s="927"/>
      <c r="F26" s="927"/>
      <c r="G26" s="927"/>
      <c r="H26" s="927"/>
      <c r="I26" s="719"/>
      <c r="J26" s="720"/>
      <c r="L26" s="161"/>
    </row>
    <row r="27" spans="1:13" ht="22.7" customHeight="1" thickBot="1">
      <c r="B27" s="879" t="s">
        <v>638</v>
      </c>
      <c r="C27" s="880"/>
      <c r="D27" s="880"/>
      <c r="E27" s="880"/>
      <c r="F27" s="880"/>
      <c r="G27" s="880"/>
      <c r="H27" s="881"/>
      <c r="I27" s="330">
        <f>SUM(I17:I26)</f>
        <v>2</v>
      </c>
      <c r="J27" s="331">
        <f>SUM(J17:J26)</f>
        <v>1.7</v>
      </c>
    </row>
    <row r="28" spans="1:13" ht="7.5" customHeight="1"/>
    <row r="29" spans="1:13" s="152" customFormat="1" ht="22.7" customHeight="1">
      <c r="A29" s="327"/>
      <c r="B29" s="333" t="s">
        <v>468</v>
      </c>
      <c r="C29" s="334"/>
      <c r="D29" s="334"/>
      <c r="E29" s="334"/>
      <c r="F29" s="334"/>
      <c r="G29" s="336"/>
      <c r="H29" s="336"/>
      <c r="I29" s="338"/>
      <c r="J29" s="339"/>
      <c r="L29" s="153"/>
    </row>
    <row r="30" spans="1:13" s="160" customFormat="1" ht="18" customHeight="1">
      <c r="A30" s="328"/>
      <c r="B30" s="697"/>
      <c r="C30" s="698" t="s">
        <v>119</v>
      </c>
      <c r="D30" s="699"/>
      <c r="E30" s="930" t="s">
        <v>546</v>
      </c>
      <c r="F30" s="930"/>
      <c r="G30" s="930"/>
      <c r="H30" s="700"/>
      <c r="I30" s="701">
        <v>0.5</v>
      </c>
      <c r="J30" s="702">
        <f>IF(L30,I30,0)</f>
        <v>0.5</v>
      </c>
      <c r="L30" s="161" t="b">
        <v>1</v>
      </c>
    </row>
    <row r="31" spans="1:13" s="722" customFormat="1" ht="15" customHeight="1">
      <c r="A31" s="721"/>
      <c r="B31" s="704"/>
      <c r="C31" s="705"/>
      <c r="D31" s="706"/>
      <c r="E31" s="927" t="s">
        <v>469</v>
      </c>
      <c r="F31" s="927"/>
      <c r="G31" s="927"/>
      <c r="H31" s="928"/>
      <c r="I31" s="708"/>
      <c r="J31" s="709"/>
      <c r="L31" s="723"/>
      <c r="M31" s="724"/>
    </row>
    <row r="32" spans="1:13" s="160" customFormat="1" ht="18" customHeight="1">
      <c r="A32" s="328"/>
      <c r="B32" s="697"/>
      <c r="C32" s="698" t="s">
        <v>120</v>
      </c>
      <c r="D32" s="710"/>
      <c r="E32" s="926" t="s">
        <v>547</v>
      </c>
      <c r="F32" s="926"/>
      <c r="G32" s="926"/>
      <c r="H32" s="700"/>
      <c r="I32" s="711">
        <v>0.5</v>
      </c>
      <c r="J32" s="702">
        <f>IF(L32,I32,0)</f>
        <v>0.5</v>
      </c>
      <c r="L32" s="161" t="b">
        <v>1</v>
      </c>
    </row>
    <row r="33" spans="1:13" s="722" customFormat="1" ht="16.5">
      <c r="A33" s="721"/>
      <c r="B33" s="704"/>
      <c r="C33" s="705"/>
      <c r="D33" s="706"/>
      <c r="E33" s="925"/>
      <c r="F33" s="925"/>
      <c r="G33" s="925"/>
      <c r="H33" s="707"/>
      <c r="I33" s="708"/>
      <c r="J33" s="709"/>
      <c r="L33" s="723"/>
      <c r="M33" s="724"/>
    </row>
    <row r="34" spans="1:13" s="160" customFormat="1" ht="29.1" customHeight="1">
      <c r="A34" s="328"/>
      <c r="B34" s="697"/>
      <c r="C34" s="698" t="s">
        <v>121</v>
      </c>
      <c r="D34" s="710"/>
      <c r="E34" s="926" t="s">
        <v>548</v>
      </c>
      <c r="F34" s="926"/>
      <c r="G34" s="926"/>
      <c r="H34" s="700"/>
      <c r="I34" s="711">
        <v>1</v>
      </c>
      <c r="J34" s="702">
        <f>IF(L34,I34,0)</f>
        <v>1</v>
      </c>
      <c r="L34" s="161" t="b">
        <v>1</v>
      </c>
    </row>
    <row r="35" spans="1:13" s="722" customFormat="1" ht="84.95" customHeight="1">
      <c r="A35" s="721"/>
      <c r="B35" s="704"/>
      <c r="C35" s="705"/>
      <c r="D35" s="706"/>
      <c r="E35" s="927" t="s">
        <v>549</v>
      </c>
      <c r="F35" s="927"/>
      <c r="G35" s="927"/>
      <c r="H35" s="928"/>
      <c r="I35" s="708"/>
      <c r="J35" s="709"/>
      <c r="L35" s="723"/>
      <c r="M35" s="724"/>
    </row>
    <row r="36" spans="1:13" s="160" customFormat="1" ht="60.6" customHeight="1">
      <c r="A36" s="328"/>
      <c r="B36" s="697"/>
      <c r="C36" s="698" t="s">
        <v>122</v>
      </c>
      <c r="D36" s="710"/>
      <c r="E36" s="926" t="s">
        <v>550</v>
      </c>
      <c r="F36" s="926"/>
      <c r="G36" s="926"/>
      <c r="H36" s="700"/>
      <c r="I36" s="711">
        <v>1</v>
      </c>
      <c r="J36" s="702">
        <f>IF(L36,I36,0)</f>
        <v>1</v>
      </c>
      <c r="L36" s="161" t="b">
        <v>1</v>
      </c>
    </row>
    <row r="37" spans="1:13" s="722" customFormat="1" ht="15" customHeight="1">
      <c r="A37" s="721"/>
      <c r="B37" s="704"/>
      <c r="C37" s="705"/>
      <c r="D37" s="706"/>
      <c r="E37" s="927"/>
      <c r="F37" s="927"/>
      <c r="G37" s="927"/>
      <c r="H37" s="928"/>
      <c r="I37" s="708"/>
      <c r="J37" s="709"/>
      <c r="L37" s="723"/>
      <c r="M37" s="724"/>
    </row>
    <row r="38" spans="1:13" s="160" customFormat="1" ht="132.94999999999999" customHeight="1">
      <c r="A38" s="328"/>
      <c r="B38" s="697"/>
      <c r="C38" s="698" t="s">
        <v>123</v>
      </c>
      <c r="D38" s="710"/>
      <c r="E38" s="926" t="s">
        <v>551</v>
      </c>
      <c r="F38" s="926"/>
      <c r="G38" s="926"/>
      <c r="H38" s="700"/>
      <c r="I38" s="711">
        <v>8</v>
      </c>
      <c r="J38" s="702">
        <f>IF(L38,I38,0)</f>
        <v>8</v>
      </c>
      <c r="L38" s="161" t="b">
        <v>1</v>
      </c>
    </row>
    <row r="39" spans="1:13" s="722" customFormat="1" ht="27.95" customHeight="1">
      <c r="A39" s="721"/>
      <c r="B39" s="704"/>
      <c r="C39" s="705"/>
      <c r="D39" s="706"/>
      <c r="E39" s="925" t="s">
        <v>633</v>
      </c>
      <c r="F39" s="925"/>
      <c r="G39" s="925"/>
      <c r="H39" s="785"/>
      <c r="I39" s="708"/>
      <c r="J39" s="709"/>
      <c r="L39" s="723"/>
      <c r="M39" s="724"/>
    </row>
    <row r="40" spans="1:13" s="160" customFormat="1" ht="30" customHeight="1">
      <c r="A40" s="328"/>
      <c r="B40" s="697"/>
      <c r="C40" s="698" t="s">
        <v>124</v>
      </c>
      <c r="D40" s="710"/>
      <c r="E40" s="926" t="s">
        <v>552</v>
      </c>
      <c r="F40" s="926"/>
      <c r="G40" s="926"/>
      <c r="H40" s="700"/>
      <c r="I40" s="711">
        <v>1</v>
      </c>
      <c r="J40" s="702">
        <f>IF(L40,I40,0)</f>
        <v>1</v>
      </c>
      <c r="L40" s="161" t="b">
        <v>1</v>
      </c>
    </row>
    <row r="41" spans="1:13" s="722" customFormat="1" ht="21.6" customHeight="1">
      <c r="A41" s="721"/>
      <c r="B41" s="704"/>
      <c r="C41" s="705"/>
      <c r="D41" s="706"/>
      <c r="E41" s="925"/>
      <c r="F41" s="925"/>
      <c r="G41" s="925"/>
      <c r="H41" s="707"/>
      <c r="I41" s="708"/>
      <c r="J41" s="709"/>
      <c r="L41" s="723"/>
      <c r="M41" s="724"/>
    </row>
    <row r="42" spans="1:13" s="160" customFormat="1" ht="57" customHeight="1">
      <c r="A42" s="328"/>
      <c r="B42" s="697"/>
      <c r="C42" s="698" t="s">
        <v>125</v>
      </c>
      <c r="D42" s="710"/>
      <c r="E42" s="926" t="s">
        <v>553</v>
      </c>
      <c r="F42" s="926"/>
      <c r="G42" s="926"/>
      <c r="H42" s="700"/>
      <c r="I42" s="711">
        <v>1</v>
      </c>
      <c r="J42" s="702">
        <f>IF(L42,I42,0)</f>
        <v>1</v>
      </c>
      <c r="L42" s="161" t="b">
        <v>1</v>
      </c>
    </row>
    <row r="43" spans="1:13" s="722" customFormat="1" ht="18.600000000000001" customHeight="1">
      <c r="A43" s="721"/>
      <c r="B43" s="704"/>
      <c r="C43" s="777"/>
      <c r="D43" s="718"/>
      <c r="E43" s="925"/>
      <c r="F43" s="925"/>
      <c r="G43" s="925"/>
      <c r="H43" s="707"/>
      <c r="I43" s="778"/>
      <c r="J43" s="779"/>
      <c r="L43" s="723"/>
      <c r="M43" s="724"/>
    </row>
    <row r="44" spans="1:13" s="160" customFormat="1" ht="57" customHeight="1">
      <c r="A44" s="328"/>
      <c r="B44" s="697"/>
      <c r="C44" s="698" t="s">
        <v>126</v>
      </c>
      <c r="D44" s="710"/>
      <c r="E44" s="926" t="s">
        <v>554</v>
      </c>
      <c r="F44" s="926"/>
      <c r="G44" s="926"/>
      <c r="H44" s="700"/>
      <c r="I44" s="711">
        <v>1</v>
      </c>
      <c r="J44" s="702">
        <f>IF(L44,I44,0)</f>
        <v>1</v>
      </c>
      <c r="L44" s="161" t="b">
        <v>1</v>
      </c>
    </row>
    <row r="45" spans="1:13" s="722" customFormat="1" ht="22.5" customHeight="1">
      <c r="A45" s="725"/>
      <c r="B45" s="704"/>
      <c r="C45" s="777"/>
      <c r="D45" s="718"/>
      <c r="E45" s="925"/>
      <c r="F45" s="925"/>
      <c r="G45" s="925"/>
      <c r="H45" s="707"/>
      <c r="I45" s="778"/>
      <c r="J45" s="779"/>
      <c r="L45" s="723"/>
      <c r="M45" s="724"/>
    </row>
    <row r="46" spans="1:13" s="160" customFormat="1" ht="57" customHeight="1">
      <c r="A46" s="328"/>
      <c r="B46" s="697"/>
      <c r="C46" s="772" t="s">
        <v>127</v>
      </c>
      <c r="D46" s="773"/>
      <c r="E46" s="933" t="s">
        <v>555</v>
      </c>
      <c r="F46" s="933"/>
      <c r="G46" s="933"/>
      <c r="H46" s="774"/>
      <c r="I46" s="775">
        <v>2</v>
      </c>
      <c r="J46" s="776">
        <f>IF(L46,I46,0)</f>
        <v>2</v>
      </c>
      <c r="L46" s="161" t="b">
        <v>1</v>
      </c>
    </row>
    <row r="47" spans="1:13" s="722" customFormat="1" ht="26.45" customHeight="1">
      <c r="A47" s="725"/>
      <c r="B47" s="704"/>
      <c r="C47" s="705"/>
      <c r="D47" s="706"/>
      <c r="E47" s="925"/>
      <c r="F47" s="925"/>
      <c r="G47" s="925"/>
      <c r="H47" s="707"/>
      <c r="I47" s="708"/>
      <c r="J47" s="709"/>
      <c r="L47" s="723"/>
      <c r="M47" s="724"/>
    </row>
    <row r="48" spans="1:13" s="160" customFormat="1" ht="57" customHeight="1">
      <c r="A48" s="328"/>
      <c r="B48" s="697"/>
      <c r="C48" s="698" t="s">
        <v>128</v>
      </c>
      <c r="D48" s="710"/>
      <c r="E48" s="934" t="s">
        <v>556</v>
      </c>
      <c r="F48" s="934"/>
      <c r="G48" s="934"/>
      <c r="H48" s="700"/>
      <c r="I48" s="711">
        <v>1</v>
      </c>
      <c r="J48" s="702">
        <f>IF(L48,I48,0)</f>
        <v>0</v>
      </c>
      <c r="L48" s="161" t="b">
        <v>0</v>
      </c>
    </row>
    <row r="49" spans="1:13" s="722" customFormat="1" ht="30" customHeight="1">
      <c r="A49" s="725"/>
      <c r="B49" s="704"/>
      <c r="C49" s="777"/>
      <c r="D49" s="718"/>
      <c r="E49" s="925"/>
      <c r="F49" s="925"/>
      <c r="G49" s="925"/>
      <c r="H49" s="707"/>
      <c r="I49" s="778"/>
      <c r="J49" s="779"/>
      <c r="L49" s="723"/>
      <c r="M49" s="724"/>
    </row>
    <row r="50" spans="1:13" s="160" customFormat="1" ht="57" customHeight="1">
      <c r="A50" s="328"/>
      <c r="B50" s="697"/>
      <c r="C50" s="698" t="s">
        <v>492</v>
      </c>
      <c r="D50" s="710"/>
      <c r="E50" s="926" t="s">
        <v>557</v>
      </c>
      <c r="F50" s="926"/>
      <c r="G50" s="926"/>
      <c r="H50" s="700"/>
      <c r="I50" s="711">
        <v>2</v>
      </c>
      <c r="J50" s="702">
        <f>IF(L50,I50,0)</f>
        <v>2</v>
      </c>
      <c r="L50" s="161" t="b">
        <v>1</v>
      </c>
    </row>
    <row r="51" spans="1:13" s="722" customFormat="1" ht="53.45" customHeight="1">
      <c r="A51" s="725"/>
      <c r="B51" s="704"/>
      <c r="C51" s="777"/>
      <c r="D51" s="718"/>
      <c r="E51" s="925" t="s">
        <v>632</v>
      </c>
      <c r="F51" s="925"/>
      <c r="G51" s="925"/>
      <c r="H51" s="707"/>
      <c r="I51" s="778"/>
      <c r="J51" s="779"/>
      <c r="L51" s="723"/>
      <c r="M51" s="724"/>
    </row>
    <row r="52" spans="1:13" s="160" customFormat="1" ht="57" customHeight="1">
      <c r="A52" s="328"/>
      <c r="B52" s="697"/>
      <c r="C52" s="698" t="s">
        <v>493</v>
      </c>
      <c r="D52" s="710"/>
      <c r="E52" s="926" t="s">
        <v>467</v>
      </c>
      <c r="F52" s="926"/>
      <c r="G52" s="926"/>
      <c r="H52" s="700"/>
      <c r="I52" s="711">
        <v>1</v>
      </c>
      <c r="J52" s="702">
        <f>IF(L52,I52,0)</f>
        <v>1</v>
      </c>
      <c r="L52" s="161" t="b">
        <v>1</v>
      </c>
    </row>
    <row r="53" spans="1:13" s="722" customFormat="1" ht="30" customHeight="1" thickBot="1">
      <c r="A53" s="725"/>
      <c r="B53" s="704"/>
      <c r="C53" s="777"/>
      <c r="D53" s="718"/>
      <c r="E53" s="925" t="s">
        <v>471</v>
      </c>
      <c r="F53" s="925"/>
      <c r="G53" s="925"/>
      <c r="H53" s="707"/>
      <c r="I53" s="778"/>
      <c r="J53" s="779"/>
      <c r="L53" s="723"/>
      <c r="M53" s="724"/>
    </row>
    <row r="54" spans="1:13" ht="22.7" customHeight="1" thickBot="1">
      <c r="B54" s="329"/>
      <c r="C54" s="880"/>
      <c r="D54" s="880"/>
      <c r="E54" s="880"/>
      <c r="F54" s="880" t="s">
        <v>603</v>
      </c>
      <c r="G54" s="880"/>
      <c r="H54" s="881"/>
      <c r="I54" s="330">
        <f>SUM(I30:I52)</f>
        <v>20</v>
      </c>
      <c r="J54" s="331">
        <f>SUM(J30:J52)</f>
        <v>19</v>
      </c>
    </row>
    <row r="55" spans="1:13" ht="7.5" customHeight="1"/>
    <row r="56" spans="1:13" ht="22.7" customHeight="1">
      <c r="B56" s="333" t="s">
        <v>472</v>
      </c>
      <c r="C56" s="334"/>
      <c r="D56" s="334"/>
      <c r="E56" s="334"/>
      <c r="F56" s="334"/>
      <c r="G56" s="340"/>
      <c r="H56" s="340"/>
      <c r="I56" s="338"/>
      <c r="J56" s="339"/>
    </row>
    <row r="57" spans="1:13" s="160" customFormat="1" ht="87.6" customHeight="1">
      <c r="A57" s="328"/>
      <c r="B57" s="697"/>
      <c r="C57" s="698" t="s">
        <v>119</v>
      </c>
      <c r="D57" s="699"/>
      <c r="E57" s="930" t="s">
        <v>558</v>
      </c>
      <c r="F57" s="930"/>
      <c r="G57" s="930"/>
      <c r="H57" s="700"/>
      <c r="I57" s="701">
        <v>10</v>
      </c>
      <c r="J57" s="702">
        <f>IF(L57,I57,0)</f>
        <v>10</v>
      </c>
      <c r="L57" s="161" t="b">
        <v>1</v>
      </c>
    </row>
    <row r="58" spans="1:13" s="722" customFormat="1" ht="244.5" customHeight="1">
      <c r="A58" s="721"/>
      <c r="B58" s="704"/>
      <c r="C58" s="705"/>
      <c r="D58" s="706"/>
      <c r="E58" s="925" t="s">
        <v>631</v>
      </c>
      <c r="F58" s="925"/>
      <c r="G58" s="925"/>
      <c r="H58" s="707"/>
      <c r="I58" s="708"/>
      <c r="J58" s="709"/>
      <c r="L58" s="723"/>
      <c r="M58" s="724"/>
    </row>
    <row r="59" spans="1:13" s="160" customFormat="1" ht="27" customHeight="1">
      <c r="A59" s="328"/>
      <c r="B59" s="697"/>
      <c r="C59" s="698" t="s">
        <v>120</v>
      </c>
      <c r="D59" s="710"/>
      <c r="E59" s="926" t="s">
        <v>559</v>
      </c>
      <c r="F59" s="926"/>
      <c r="G59" s="926"/>
      <c r="H59" s="700"/>
      <c r="I59" s="711">
        <v>2</v>
      </c>
      <c r="J59" s="702">
        <f>IF(L59,I59,0)</f>
        <v>2</v>
      </c>
      <c r="L59" s="161" t="b">
        <v>1</v>
      </c>
    </row>
    <row r="60" spans="1:13" s="722" customFormat="1" ht="15" customHeight="1">
      <c r="A60" s="721"/>
      <c r="B60" s="704"/>
      <c r="C60" s="705"/>
      <c r="D60" s="706"/>
      <c r="E60" s="925"/>
      <c r="F60" s="925"/>
      <c r="G60" s="925"/>
      <c r="H60" s="707"/>
      <c r="I60" s="708"/>
      <c r="J60" s="709"/>
      <c r="L60" s="723"/>
      <c r="M60" s="724"/>
    </row>
    <row r="61" spans="1:13" s="160" customFormat="1" ht="29.45" customHeight="1">
      <c r="A61" s="328"/>
      <c r="B61" s="697"/>
      <c r="C61" s="698" t="s">
        <v>121</v>
      </c>
      <c r="D61" s="710"/>
      <c r="E61" s="926" t="s">
        <v>560</v>
      </c>
      <c r="F61" s="926"/>
      <c r="G61" s="926"/>
      <c r="H61" s="700"/>
      <c r="I61" s="711">
        <v>1</v>
      </c>
      <c r="J61" s="702">
        <f>IF(L61,I61,0)</f>
        <v>1</v>
      </c>
      <c r="L61" s="161" t="b">
        <v>1</v>
      </c>
    </row>
    <row r="62" spans="1:13" s="722" customFormat="1" ht="50.1" customHeight="1">
      <c r="A62" s="721"/>
      <c r="B62" s="704"/>
      <c r="C62" s="705"/>
      <c r="D62" s="706"/>
      <c r="E62" s="925" t="s">
        <v>561</v>
      </c>
      <c r="F62" s="925"/>
      <c r="G62" s="925"/>
      <c r="H62" s="707"/>
      <c r="I62" s="708"/>
      <c r="J62" s="709"/>
      <c r="L62" s="723"/>
      <c r="M62" s="724"/>
    </row>
    <row r="63" spans="1:13" s="160" customFormat="1" ht="36" customHeight="1">
      <c r="A63" s="328"/>
      <c r="B63" s="697"/>
      <c r="C63" s="698" t="s">
        <v>122</v>
      </c>
      <c r="D63" s="710"/>
      <c r="E63" s="932" t="s">
        <v>562</v>
      </c>
      <c r="F63" s="926"/>
      <c r="G63" s="926"/>
      <c r="H63" s="700"/>
      <c r="I63" s="711">
        <v>0.5</v>
      </c>
      <c r="J63" s="702">
        <f>IF(L63,I63,0)</f>
        <v>0.5</v>
      </c>
      <c r="L63" s="161" t="b">
        <v>1</v>
      </c>
    </row>
    <row r="64" spans="1:13" s="722" customFormat="1" ht="14.45" customHeight="1">
      <c r="A64" s="721"/>
      <c r="B64" s="704"/>
      <c r="C64" s="705"/>
      <c r="D64" s="706"/>
      <c r="E64" s="925"/>
      <c r="F64" s="925"/>
      <c r="G64" s="925"/>
      <c r="H64" s="707"/>
      <c r="I64" s="708"/>
      <c r="J64" s="709"/>
      <c r="L64" s="723"/>
      <c r="M64" s="724"/>
    </row>
    <row r="65" spans="1:13" s="160" customFormat="1" ht="42" customHeight="1">
      <c r="A65" s="328"/>
      <c r="B65" s="697"/>
      <c r="C65" s="698" t="s">
        <v>123</v>
      </c>
      <c r="D65" s="710"/>
      <c r="E65" s="932" t="s">
        <v>564</v>
      </c>
      <c r="F65" s="926"/>
      <c r="G65" s="926"/>
      <c r="H65" s="700"/>
      <c r="I65" s="711">
        <v>1.5</v>
      </c>
      <c r="J65" s="702">
        <f>IF(L65,I65,0)</f>
        <v>1.5</v>
      </c>
      <c r="L65" s="161" t="b">
        <v>1</v>
      </c>
    </row>
    <row r="66" spans="1:13" s="722" customFormat="1" ht="15" customHeight="1">
      <c r="A66" s="721"/>
      <c r="B66" s="704"/>
      <c r="C66" s="705"/>
      <c r="D66" s="706"/>
      <c r="E66" s="927"/>
      <c r="F66" s="927"/>
      <c r="G66" s="927"/>
      <c r="H66" s="928"/>
      <c r="I66" s="708"/>
      <c r="J66" s="709"/>
      <c r="L66" s="723"/>
      <c r="M66" s="724"/>
    </row>
    <row r="67" spans="1:13" s="160" customFormat="1" ht="30" customHeight="1">
      <c r="A67" s="328"/>
      <c r="B67" s="697"/>
      <c r="C67" s="698" t="s">
        <v>124</v>
      </c>
      <c r="D67" s="710"/>
      <c r="E67" s="932" t="s">
        <v>563</v>
      </c>
      <c r="F67" s="926"/>
      <c r="G67" s="926"/>
      <c r="H67" s="700"/>
      <c r="I67" s="711">
        <v>1</v>
      </c>
      <c r="J67" s="702">
        <f>IF(L67,I67,0)</f>
        <v>1</v>
      </c>
      <c r="L67" s="161" t="b">
        <v>1</v>
      </c>
    </row>
    <row r="68" spans="1:13" s="722" customFormat="1" ht="15" customHeight="1">
      <c r="A68" s="721"/>
      <c r="B68" s="704"/>
      <c r="C68" s="705"/>
      <c r="D68" s="706"/>
      <c r="E68" s="925"/>
      <c r="F68" s="925"/>
      <c r="G68" s="925"/>
      <c r="H68" s="707"/>
      <c r="I68" s="708"/>
      <c r="J68" s="709"/>
      <c r="L68" s="723"/>
      <c r="M68" s="724"/>
    </row>
    <row r="69" spans="1:13" s="160" customFormat="1" ht="30" customHeight="1">
      <c r="A69" s="328"/>
      <c r="B69" s="697"/>
      <c r="C69" s="698" t="s">
        <v>125</v>
      </c>
      <c r="D69" s="710"/>
      <c r="E69" s="926" t="s">
        <v>565</v>
      </c>
      <c r="F69" s="926"/>
      <c r="G69" s="926"/>
      <c r="H69" s="700"/>
      <c r="I69" s="711">
        <v>2</v>
      </c>
      <c r="J69" s="702">
        <f>IF(L69,I69,0)</f>
        <v>2</v>
      </c>
      <c r="L69" s="161" t="b">
        <v>1</v>
      </c>
    </row>
    <row r="70" spans="1:13" s="722" customFormat="1" ht="132" customHeight="1">
      <c r="A70" s="725"/>
      <c r="B70" s="704"/>
      <c r="C70" s="705"/>
      <c r="D70" s="706"/>
      <c r="E70" s="925" t="s">
        <v>566</v>
      </c>
      <c r="F70" s="925"/>
      <c r="G70" s="925"/>
      <c r="H70" s="707"/>
      <c r="I70" s="708"/>
      <c r="J70" s="709"/>
      <c r="L70" s="723"/>
      <c r="M70" s="724"/>
    </row>
    <row r="71" spans="1:13" ht="18" customHeight="1">
      <c r="B71" s="697"/>
      <c r="C71" s="698" t="s">
        <v>126</v>
      </c>
      <c r="D71" s="710"/>
      <c r="E71" s="926" t="s">
        <v>567</v>
      </c>
      <c r="F71" s="926"/>
      <c r="G71" s="926"/>
      <c r="H71" s="700"/>
      <c r="I71" s="711">
        <v>0.5</v>
      </c>
      <c r="J71" s="702">
        <f>IF(L71,I71,0)</f>
        <v>0.5</v>
      </c>
      <c r="L71" s="151" t="b">
        <v>1</v>
      </c>
    </row>
    <row r="72" spans="1:13" ht="18.600000000000001" customHeight="1">
      <c r="B72" s="704"/>
      <c r="C72" s="705"/>
      <c r="D72" s="706"/>
      <c r="E72" s="931"/>
      <c r="F72" s="931"/>
      <c r="G72" s="931"/>
      <c r="H72" s="707"/>
      <c r="I72" s="708"/>
      <c r="J72" s="709"/>
    </row>
    <row r="73" spans="1:13" ht="18" customHeight="1">
      <c r="B73" s="697"/>
      <c r="C73" s="698" t="s">
        <v>127</v>
      </c>
      <c r="D73" s="710"/>
      <c r="E73" s="932" t="s">
        <v>626</v>
      </c>
      <c r="F73" s="926"/>
      <c r="G73" s="926"/>
      <c r="H73" s="700"/>
      <c r="I73" s="711">
        <v>0.5</v>
      </c>
      <c r="J73" s="702">
        <f>IF(L73,I73,0)</f>
        <v>0.5</v>
      </c>
      <c r="L73" s="151" t="b">
        <v>1</v>
      </c>
    </row>
    <row r="74" spans="1:13" ht="60" customHeight="1">
      <c r="B74" s="704"/>
      <c r="C74" s="705"/>
      <c r="D74" s="706"/>
      <c r="E74" s="931" t="s">
        <v>568</v>
      </c>
      <c r="F74" s="931"/>
      <c r="G74" s="931"/>
      <c r="H74" s="707"/>
      <c r="I74" s="708"/>
      <c r="J74" s="709"/>
    </row>
    <row r="75" spans="1:13" ht="18" customHeight="1">
      <c r="B75" s="697"/>
      <c r="C75" s="698" t="s">
        <v>128</v>
      </c>
      <c r="D75" s="710"/>
      <c r="E75" s="932" t="s">
        <v>569</v>
      </c>
      <c r="F75" s="926"/>
      <c r="G75" s="926"/>
      <c r="H75" s="700"/>
      <c r="I75" s="711">
        <v>3</v>
      </c>
      <c r="J75" s="702">
        <f>IF(L75,I75,0)</f>
        <v>3</v>
      </c>
      <c r="L75" s="151" t="b">
        <v>1</v>
      </c>
    </row>
    <row r="76" spans="1:13" ht="70.5" customHeight="1">
      <c r="B76" s="704"/>
      <c r="C76" s="705"/>
      <c r="D76" s="706"/>
      <c r="E76" s="931" t="s">
        <v>570</v>
      </c>
      <c r="F76" s="931"/>
      <c r="G76" s="931"/>
      <c r="H76" s="707"/>
      <c r="I76" s="708"/>
      <c r="J76" s="709"/>
    </row>
    <row r="77" spans="1:13" ht="18" customHeight="1">
      <c r="B77" s="697"/>
      <c r="C77" s="698" t="s">
        <v>492</v>
      </c>
      <c r="D77" s="710"/>
      <c r="E77" s="926" t="s">
        <v>571</v>
      </c>
      <c r="F77" s="926"/>
      <c r="G77" s="926"/>
      <c r="H77" s="700"/>
      <c r="I77" s="711">
        <v>0.5</v>
      </c>
      <c r="J77" s="702">
        <f>IF(L77,I77,0)</f>
        <v>0.5</v>
      </c>
      <c r="L77" s="151" t="b">
        <v>1</v>
      </c>
    </row>
    <row r="78" spans="1:13" ht="15" customHeight="1">
      <c r="B78" s="704"/>
      <c r="C78" s="705"/>
      <c r="D78" s="706"/>
      <c r="E78" s="931"/>
      <c r="F78" s="931"/>
      <c r="G78" s="931"/>
      <c r="H78" s="707"/>
      <c r="I78" s="708"/>
      <c r="J78" s="709"/>
    </row>
    <row r="79" spans="1:13" ht="18" customHeight="1">
      <c r="B79" s="697"/>
      <c r="C79" s="698" t="s">
        <v>493</v>
      </c>
      <c r="D79" s="710"/>
      <c r="E79" s="926" t="s">
        <v>572</v>
      </c>
      <c r="F79" s="926"/>
      <c r="G79" s="926"/>
      <c r="H79" s="700"/>
      <c r="I79" s="711">
        <v>0.5</v>
      </c>
      <c r="J79" s="702">
        <f>IF(L79,I79,0)</f>
        <v>0.5</v>
      </c>
      <c r="L79" s="151" t="b">
        <v>1</v>
      </c>
    </row>
    <row r="80" spans="1:13" ht="15" customHeight="1">
      <c r="B80" s="704"/>
      <c r="C80" s="705"/>
      <c r="D80" s="706"/>
      <c r="E80" s="931"/>
      <c r="F80" s="931"/>
      <c r="G80" s="931"/>
      <c r="H80" s="707"/>
      <c r="I80" s="708"/>
      <c r="J80" s="709"/>
    </row>
    <row r="81" spans="1:13" ht="24" customHeight="1">
      <c r="B81" s="697"/>
      <c r="C81" s="698" t="s">
        <v>495</v>
      </c>
      <c r="D81" s="710"/>
      <c r="E81" s="926" t="s">
        <v>573</v>
      </c>
      <c r="F81" s="926"/>
      <c r="G81" s="926"/>
      <c r="H81" s="700"/>
      <c r="I81" s="711">
        <v>1</v>
      </c>
      <c r="J81" s="702">
        <f>IF(L81,I81,0)</f>
        <v>1</v>
      </c>
      <c r="L81" s="151" t="b">
        <v>1</v>
      </c>
    </row>
    <row r="82" spans="1:13" ht="75.75" customHeight="1">
      <c r="B82" s="704"/>
      <c r="C82" s="705"/>
      <c r="D82" s="706"/>
      <c r="E82" s="931" t="s">
        <v>575</v>
      </c>
      <c r="F82" s="931"/>
      <c r="G82" s="931"/>
      <c r="H82" s="707"/>
      <c r="I82" s="708"/>
      <c r="J82" s="709"/>
    </row>
    <row r="83" spans="1:13" ht="18" customHeight="1">
      <c r="B83" s="697"/>
      <c r="C83" s="698" t="s">
        <v>494</v>
      </c>
      <c r="D83" s="710"/>
      <c r="E83" s="926" t="s">
        <v>576</v>
      </c>
      <c r="F83" s="926"/>
      <c r="G83" s="926"/>
      <c r="H83" s="700"/>
      <c r="I83" s="711">
        <v>0.5</v>
      </c>
      <c r="J83" s="702">
        <f>IF(L83,I83,0)</f>
        <v>0.5</v>
      </c>
      <c r="L83" s="151" t="b">
        <v>1</v>
      </c>
    </row>
    <row r="84" spans="1:13" ht="15" customHeight="1">
      <c r="B84" s="704"/>
      <c r="C84" s="705"/>
      <c r="D84" s="706"/>
      <c r="E84" s="925"/>
      <c r="F84" s="925"/>
      <c r="G84" s="925"/>
      <c r="H84" s="707"/>
      <c r="I84" s="708"/>
      <c r="J84" s="709"/>
    </row>
    <row r="85" spans="1:13" ht="18" customHeight="1">
      <c r="B85" s="697"/>
      <c r="C85" s="698" t="s">
        <v>496</v>
      </c>
      <c r="D85" s="710"/>
      <c r="E85" s="934" t="s">
        <v>467</v>
      </c>
      <c r="F85" s="934"/>
      <c r="G85" s="934"/>
      <c r="H85" s="700"/>
      <c r="I85" s="711">
        <v>0.5</v>
      </c>
      <c r="J85" s="702">
        <f>IF(L85,I85,0)</f>
        <v>0.5</v>
      </c>
      <c r="L85" s="151" t="b">
        <v>1</v>
      </c>
    </row>
    <row r="86" spans="1:13" ht="27.75" customHeight="1" thickBot="1">
      <c r="B86" s="704"/>
      <c r="C86" s="705"/>
      <c r="D86" s="706"/>
      <c r="E86" s="929" t="s">
        <v>470</v>
      </c>
      <c r="F86" s="929"/>
      <c r="G86" s="929"/>
      <c r="H86" s="707"/>
      <c r="I86" s="708"/>
      <c r="J86" s="709"/>
    </row>
    <row r="87" spans="1:13" ht="22.7" customHeight="1" thickBot="1">
      <c r="B87" s="879" t="s">
        <v>577</v>
      </c>
      <c r="C87" s="880"/>
      <c r="D87" s="880"/>
      <c r="E87" s="880"/>
      <c r="F87" s="880"/>
      <c r="G87" s="880"/>
      <c r="H87" s="881"/>
      <c r="I87" s="330">
        <f>SUM(I57:I86)</f>
        <v>25</v>
      </c>
      <c r="J87" s="331">
        <f>SUM(J57:J86)</f>
        <v>25</v>
      </c>
    </row>
    <row r="88" spans="1:13" ht="7.5" customHeight="1"/>
    <row r="89" spans="1:13" ht="22.7" customHeight="1">
      <c r="B89" s="333" t="s">
        <v>474</v>
      </c>
      <c r="C89" s="334"/>
      <c r="D89" s="334"/>
      <c r="E89" s="334"/>
      <c r="F89" s="334"/>
      <c r="G89" s="340"/>
      <c r="H89" s="340"/>
      <c r="I89" s="338"/>
      <c r="J89" s="339"/>
    </row>
    <row r="90" spans="1:13" s="160" customFormat="1" ht="60" customHeight="1">
      <c r="A90" s="328"/>
      <c r="B90" s="697"/>
      <c r="C90" s="698" t="s">
        <v>119</v>
      </c>
      <c r="D90" s="710"/>
      <c r="E90" s="926" t="s">
        <v>627</v>
      </c>
      <c r="F90" s="926"/>
      <c r="G90" s="926"/>
      <c r="H90" s="700"/>
      <c r="I90" s="711">
        <v>2</v>
      </c>
      <c r="J90" s="702">
        <f>IF(L90,I90,0)</f>
        <v>2</v>
      </c>
      <c r="L90" s="161" t="b">
        <v>1</v>
      </c>
    </row>
    <row r="91" spans="1:13" s="722" customFormat="1" ht="100.5" customHeight="1">
      <c r="A91" s="721"/>
      <c r="B91" s="704"/>
      <c r="C91" s="705"/>
      <c r="D91" s="706"/>
      <c r="E91" s="925" t="s">
        <v>578</v>
      </c>
      <c r="F91" s="925"/>
      <c r="G91" s="925"/>
      <c r="H91" s="707"/>
      <c r="I91" s="708"/>
      <c r="J91" s="709"/>
      <c r="L91" s="723"/>
      <c r="M91" s="724"/>
    </row>
    <row r="92" spans="1:13" s="160" customFormat="1" ht="30" customHeight="1">
      <c r="A92" s="328"/>
      <c r="B92" s="697"/>
      <c r="C92" s="698" t="s">
        <v>120</v>
      </c>
      <c r="D92" s="710"/>
      <c r="E92" s="926" t="s">
        <v>579</v>
      </c>
      <c r="F92" s="926"/>
      <c r="G92" s="926"/>
      <c r="H92" s="700"/>
      <c r="I92" s="711">
        <v>2</v>
      </c>
      <c r="J92" s="702">
        <f>IF(L92,I92,0)</f>
        <v>2</v>
      </c>
      <c r="L92" s="161" t="b">
        <v>1</v>
      </c>
    </row>
    <row r="93" spans="1:13" s="722" customFormat="1" ht="15" customHeight="1">
      <c r="A93" s="725"/>
      <c r="B93" s="704"/>
      <c r="C93" s="705"/>
      <c r="D93" s="706"/>
      <c r="E93" s="925"/>
      <c r="F93" s="925"/>
      <c r="G93" s="925"/>
      <c r="H93" s="707"/>
      <c r="I93" s="708"/>
      <c r="J93" s="709"/>
      <c r="L93" s="723"/>
      <c r="M93" s="724"/>
    </row>
    <row r="94" spans="1:13" s="160" customFormat="1" ht="38.25" customHeight="1">
      <c r="A94" s="328"/>
      <c r="B94" s="697"/>
      <c r="C94" s="698" t="s">
        <v>121</v>
      </c>
      <c r="D94" s="710"/>
      <c r="E94" s="926" t="s">
        <v>581</v>
      </c>
      <c r="F94" s="926"/>
      <c r="G94" s="926"/>
      <c r="H94" s="700"/>
      <c r="I94" s="711">
        <v>1</v>
      </c>
      <c r="J94" s="702">
        <f>IF(L94,I94,0)</f>
        <v>1</v>
      </c>
      <c r="L94" s="161" t="b">
        <v>1</v>
      </c>
    </row>
    <row r="95" spans="1:13" s="722" customFormat="1" ht="15" customHeight="1">
      <c r="A95" s="725"/>
      <c r="B95" s="704"/>
      <c r="C95" s="705"/>
      <c r="D95" s="706"/>
      <c r="E95" s="925"/>
      <c r="F95" s="925"/>
      <c r="G95" s="925"/>
      <c r="H95" s="707"/>
      <c r="I95" s="708"/>
      <c r="J95" s="709"/>
      <c r="L95" s="723"/>
      <c r="M95" s="724"/>
    </row>
    <row r="96" spans="1:13" s="160" customFormat="1" ht="19.5" customHeight="1">
      <c r="A96" s="328"/>
      <c r="B96" s="697"/>
      <c r="C96" s="698" t="s">
        <v>122</v>
      </c>
      <c r="D96" s="710"/>
      <c r="E96" s="926" t="s">
        <v>582</v>
      </c>
      <c r="F96" s="926"/>
      <c r="G96" s="926"/>
      <c r="H96" s="700"/>
      <c r="I96" s="711">
        <v>1</v>
      </c>
      <c r="J96" s="702">
        <f>IF(L96,I96,0)</f>
        <v>0</v>
      </c>
      <c r="L96" s="161" t="b">
        <v>0</v>
      </c>
    </row>
    <row r="97" spans="1:13" s="722" customFormat="1" ht="15" customHeight="1">
      <c r="A97" s="725"/>
      <c r="B97" s="704"/>
      <c r="C97" s="705"/>
      <c r="D97" s="706"/>
      <c r="E97" s="925"/>
      <c r="F97" s="925"/>
      <c r="G97" s="925"/>
      <c r="H97" s="707"/>
      <c r="I97" s="708"/>
      <c r="J97" s="709"/>
      <c r="L97" s="723"/>
      <c r="M97" s="724"/>
    </row>
    <row r="98" spans="1:13" s="160" customFormat="1" ht="30" customHeight="1">
      <c r="A98" s="328"/>
      <c r="B98" s="697"/>
      <c r="C98" s="698" t="s">
        <v>123</v>
      </c>
      <c r="D98" s="710"/>
      <c r="E98" s="926" t="s">
        <v>583</v>
      </c>
      <c r="F98" s="926"/>
      <c r="G98" s="926"/>
      <c r="H98" s="700"/>
      <c r="I98" s="711">
        <v>1</v>
      </c>
      <c r="J98" s="702">
        <f>IF(L98,I98,0)</f>
        <v>1</v>
      </c>
      <c r="L98" s="161" t="b">
        <v>1</v>
      </c>
    </row>
    <row r="99" spans="1:13" s="722" customFormat="1" ht="15" customHeight="1">
      <c r="A99" s="725"/>
      <c r="B99" s="704"/>
      <c r="C99" s="705"/>
      <c r="D99" s="706"/>
      <c r="E99" s="925" t="s">
        <v>574</v>
      </c>
      <c r="F99" s="925"/>
      <c r="G99" s="925"/>
      <c r="H99" s="707"/>
      <c r="I99" s="708"/>
      <c r="J99" s="709"/>
      <c r="L99" s="723"/>
      <c r="M99" s="724"/>
    </row>
    <row r="100" spans="1:13" s="160" customFormat="1" ht="30" customHeight="1">
      <c r="A100" s="328"/>
      <c r="B100" s="697"/>
      <c r="C100" s="698" t="s">
        <v>124</v>
      </c>
      <c r="D100" s="710"/>
      <c r="E100" s="926" t="s">
        <v>584</v>
      </c>
      <c r="F100" s="926"/>
      <c r="G100" s="926"/>
      <c r="H100" s="700"/>
      <c r="I100" s="711">
        <v>1</v>
      </c>
      <c r="J100" s="702">
        <f>IF(L100,I100,0)</f>
        <v>1</v>
      </c>
      <c r="L100" s="161" t="b">
        <v>1</v>
      </c>
    </row>
    <row r="101" spans="1:13" s="722" customFormat="1" ht="37.5" customHeight="1" thickBot="1">
      <c r="A101" s="725"/>
      <c r="B101" s="704"/>
      <c r="C101" s="705"/>
      <c r="D101" s="706"/>
      <c r="E101" s="925" t="s">
        <v>585</v>
      </c>
      <c r="F101" s="925"/>
      <c r="G101" s="925"/>
      <c r="H101" s="707"/>
      <c r="I101" s="708"/>
      <c r="J101" s="709"/>
      <c r="L101" s="723"/>
      <c r="M101" s="724"/>
    </row>
    <row r="102" spans="1:13" ht="22.7" customHeight="1" thickBot="1">
      <c r="B102" s="879" t="s">
        <v>580</v>
      </c>
      <c r="C102" s="880"/>
      <c r="D102" s="880"/>
      <c r="E102" s="880"/>
      <c r="F102" s="880"/>
      <c r="G102" s="880"/>
      <c r="H102" s="881"/>
      <c r="I102" s="332">
        <f>SUM(I90:I101)</f>
        <v>8</v>
      </c>
      <c r="J102" s="331">
        <f>SUM(J90:J101)</f>
        <v>7</v>
      </c>
    </row>
    <row r="103" spans="1:13" ht="7.5" customHeight="1"/>
    <row r="104" spans="1:13" s="152" customFormat="1" ht="22.7" customHeight="1">
      <c r="A104" s="327"/>
      <c r="B104" s="333" t="s">
        <v>534</v>
      </c>
      <c r="C104" s="334"/>
      <c r="D104" s="334"/>
      <c r="E104" s="334"/>
      <c r="F104" s="334"/>
      <c r="G104" s="336"/>
      <c r="H104" s="336"/>
      <c r="I104" s="338"/>
      <c r="J104" s="339"/>
      <c r="L104" s="153"/>
    </row>
    <row r="105" spans="1:13" s="160" customFormat="1" ht="51" customHeight="1">
      <c r="A105" s="328"/>
      <c r="B105" s="697"/>
      <c r="C105" s="698" t="s">
        <v>119</v>
      </c>
      <c r="D105" s="699"/>
      <c r="E105" s="930" t="s">
        <v>586</v>
      </c>
      <c r="F105" s="930"/>
      <c r="G105" s="930"/>
      <c r="H105" s="700"/>
      <c r="I105" s="701">
        <v>4</v>
      </c>
      <c r="J105" s="702">
        <f>IF(L105,I105,0)</f>
        <v>4</v>
      </c>
      <c r="L105" s="161" t="b">
        <v>1</v>
      </c>
    </row>
    <row r="106" spans="1:13" s="722" customFormat="1" ht="55.5" customHeight="1">
      <c r="A106" s="721"/>
      <c r="B106" s="704"/>
      <c r="C106" s="705"/>
      <c r="D106" s="706"/>
      <c r="E106" s="927" t="s">
        <v>587</v>
      </c>
      <c r="F106" s="927"/>
      <c r="G106" s="927"/>
      <c r="H106" s="928"/>
      <c r="I106" s="708"/>
      <c r="J106" s="709"/>
      <c r="L106" s="723"/>
      <c r="M106" s="724"/>
    </row>
    <row r="107" spans="1:13" s="160" customFormat="1" ht="42.75" customHeight="1">
      <c r="A107" s="328"/>
      <c r="B107" s="697"/>
      <c r="C107" s="698" t="s">
        <v>120</v>
      </c>
      <c r="D107" s="710"/>
      <c r="E107" s="926" t="s">
        <v>588</v>
      </c>
      <c r="F107" s="926"/>
      <c r="G107" s="926"/>
      <c r="H107" s="700"/>
      <c r="I107" s="711">
        <v>8</v>
      </c>
      <c r="J107" s="702">
        <f>IF(L107,I107,0)</f>
        <v>8</v>
      </c>
      <c r="L107" s="161" t="b">
        <v>1</v>
      </c>
    </row>
    <row r="108" spans="1:13" s="722" customFormat="1" ht="124.5" customHeight="1">
      <c r="A108" s="721"/>
      <c r="B108" s="704"/>
      <c r="C108" s="705"/>
      <c r="D108" s="706"/>
      <c r="E108" s="925" t="s">
        <v>589</v>
      </c>
      <c r="F108" s="925"/>
      <c r="G108" s="925"/>
      <c r="H108" s="707"/>
      <c r="I108" s="708"/>
      <c r="J108" s="709"/>
      <c r="L108" s="723"/>
      <c r="M108" s="724"/>
    </row>
    <row r="109" spans="1:13" s="160" customFormat="1" ht="66.75" customHeight="1">
      <c r="A109" s="328"/>
      <c r="B109" s="697"/>
      <c r="C109" s="698" t="s">
        <v>121</v>
      </c>
      <c r="D109" s="710"/>
      <c r="E109" s="926" t="s">
        <v>628</v>
      </c>
      <c r="F109" s="926"/>
      <c r="G109" s="926"/>
      <c r="H109" s="700"/>
      <c r="I109" s="711">
        <v>2</v>
      </c>
      <c r="J109" s="702">
        <f>IF(L109,I109,0)</f>
        <v>2</v>
      </c>
      <c r="L109" s="161" t="b">
        <v>1</v>
      </c>
    </row>
    <row r="110" spans="1:13" s="722" customFormat="1" ht="15" customHeight="1">
      <c r="A110" s="721"/>
      <c r="B110" s="704"/>
      <c r="C110" s="705"/>
      <c r="D110" s="706"/>
      <c r="E110" s="927"/>
      <c r="F110" s="927"/>
      <c r="G110" s="927"/>
      <c r="H110" s="928"/>
      <c r="I110" s="708"/>
      <c r="J110" s="709"/>
      <c r="L110" s="723"/>
      <c r="M110" s="724"/>
    </row>
    <row r="111" spans="1:13" s="160" customFormat="1" ht="18">
      <c r="A111" s="328"/>
      <c r="B111" s="697"/>
      <c r="C111" s="698" t="s">
        <v>122</v>
      </c>
      <c r="D111" s="710"/>
      <c r="E111" s="926" t="s">
        <v>591</v>
      </c>
      <c r="F111" s="926"/>
      <c r="G111" s="926"/>
      <c r="H111" s="700"/>
      <c r="I111" s="711">
        <v>1</v>
      </c>
      <c r="J111" s="702">
        <f>IF(L111,I111,0)</f>
        <v>0</v>
      </c>
      <c r="L111" s="161" t="b">
        <v>0</v>
      </c>
    </row>
    <row r="112" spans="1:13" s="722" customFormat="1" ht="15" customHeight="1" thickBot="1">
      <c r="A112" s="721"/>
      <c r="B112" s="704"/>
      <c r="C112" s="705"/>
      <c r="D112" s="706"/>
      <c r="E112" s="927"/>
      <c r="F112" s="927"/>
      <c r="G112" s="927"/>
      <c r="H112" s="928"/>
      <c r="I112" s="708"/>
      <c r="J112" s="709"/>
      <c r="L112" s="723"/>
      <c r="M112" s="724"/>
    </row>
    <row r="113" spans="1:13" ht="22.7" customHeight="1" thickBot="1">
      <c r="B113" s="329"/>
      <c r="C113" s="880"/>
      <c r="D113" s="880"/>
      <c r="E113" s="880"/>
      <c r="F113" s="880" t="s">
        <v>590</v>
      </c>
      <c r="G113" s="880"/>
      <c r="H113" s="880"/>
      <c r="I113" s="330">
        <f>SUM(I105:I112)</f>
        <v>15</v>
      </c>
      <c r="J113" s="331">
        <f>SUM(J105:J112)</f>
        <v>14</v>
      </c>
    </row>
    <row r="114" spans="1:13" ht="7.5" customHeight="1"/>
    <row r="115" spans="1:13" s="152" customFormat="1" ht="22.7" customHeight="1">
      <c r="A115" s="327"/>
      <c r="B115" s="333" t="s">
        <v>535</v>
      </c>
      <c r="C115" s="334"/>
      <c r="D115" s="334"/>
      <c r="E115" s="334"/>
      <c r="F115" s="334"/>
      <c r="G115" s="336"/>
      <c r="H115" s="336"/>
      <c r="I115" s="338"/>
      <c r="J115" s="339"/>
      <c r="L115" s="153"/>
    </row>
    <row r="116" spans="1:13" s="160" customFormat="1" ht="30" customHeight="1">
      <c r="A116" s="328"/>
      <c r="B116" s="697"/>
      <c r="C116" s="698" t="s">
        <v>119</v>
      </c>
      <c r="D116" s="699"/>
      <c r="E116" s="930" t="s">
        <v>592</v>
      </c>
      <c r="F116" s="930"/>
      <c r="G116" s="930"/>
      <c r="H116" s="700"/>
      <c r="I116" s="701">
        <v>5</v>
      </c>
      <c r="J116" s="702">
        <f>IF(L116,I116,0)</f>
        <v>5</v>
      </c>
      <c r="L116" s="161" t="b">
        <v>1</v>
      </c>
    </row>
    <row r="117" spans="1:13" s="722" customFormat="1" ht="15.75" customHeight="1">
      <c r="A117" s="721"/>
      <c r="B117" s="704"/>
      <c r="C117" s="705"/>
      <c r="D117" s="706"/>
      <c r="E117" s="927"/>
      <c r="F117" s="927"/>
      <c r="G117" s="927"/>
      <c r="H117" s="928"/>
      <c r="I117" s="708"/>
      <c r="J117" s="709"/>
      <c r="L117" s="723"/>
      <c r="M117" s="724"/>
    </row>
    <row r="118" spans="1:13" s="160" customFormat="1" ht="52.5" customHeight="1">
      <c r="A118" s="328"/>
      <c r="B118" s="697"/>
      <c r="C118" s="698" t="s">
        <v>120</v>
      </c>
      <c r="D118" s="710"/>
      <c r="E118" s="926" t="s">
        <v>593</v>
      </c>
      <c r="F118" s="926"/>
      <c r="G118" s="926"/>
      <c r="H118" s="700"/>
      <c r="I118" s="711">
        <v>2</v>
      </c>
      <c r="J118" s="702">
        <f>IF(L118,I118,0)</f>
        <v>2</v>
      </c>
      <c r="L118" s="161" t="b">
        <v>1</v>
      </c>
    </row>
    <row r="119" spans="1:13" s="722" customFormat="1" ht="66" customHeight="1">
      <c r="A119" s="721"/>
      <c r="B119" s="704"/>
      <c r="C119" s="705"/>
      <c r="D119" s="706"/>
      <c r="E119" s="925" t="s">
        <v>477</v>
      </c>
      <c r="F119" s="925"/>
      <c r="G119" s="925"/>
      <c r="H119" s="707"/>
      <c r="I119" s="708"/>
      <c r="J119" s="709"/>
      <c r="L119" s="723"/>
      <c r="M119" s="724"/>
    </row>
    <row r="120" spans="1:13" s="160" customFormat="1" ht="30.75" customHeight="1">
      <c r="A120" s="328"/>
      <c r="B120" s="697"/>
      <c r="C120" s="698" t="s">
        <v>121</v>
      </c>
      <c r="D120" s="710"/>
      <c r="E120" s="926" t="s">
        <v>629</v>
      </c>
      <c r="F120" s="926"/>
      <c r="G120" s="926"/>
      <c r="H120" s="700"/>
      <c r="I120" s="711">
        <v>0.5</v>
      </c>
      <c r="J120" s="702">
        <f>IF(L120,I120,0)</f>
        <v>0.5</v>
      </c>
      <c r="L120" s="161" t="b">
        <v>1</v>
      </c>
    </row>
    <row r="121" spans="1:13" s="722" customFormat="1" ht="67.5" customHeight="1">
      <c r="A121" s="721"/>
      <c r="B121" s="704"/>
      <c r="C121" s="705"/>
      <c r="D121" s="706"/>
      <c r="E121" s="927" t="s">
        <v>594</v>
      </c>
      <c r="F121" s="927"/>
      <c r="G121" s="927"/>
      <c r="H121" s="928"/>
      <c r="I121" s="708"/>
      <c r="J121" s="709"/>
      <c r="L121" s="723"/>
      <c r="M121" s="724"/>
    </row>
    <row r="122" spans="1:13" s="160" customFormat="1" ht="41.25" customHeight="1">
      <c r="A122" s="328"/>
      <c r="B122" s="697"/>
      <c r="C122" s="698" t="s">
        <v>122</v>
      </c>
      <c r="D122" s="710"/>
      <c r="E122" s="926" t="s">
        <v>630</v>
      </c>
      <c r="F122" s="926"/>
      <c r="G122" s="926"/>
      <c r="H122" s="700"/>
      <c r="I122" s="711">
        <v>0.5</v>
      </c>
      <c r="J122" s="702">
        <f>IF(L122,I122,0)</f>
        <v>0.5</v>
      </c>
      <c r="L122" s="161" t="b">
        <v>1</v>
      </c>
    </row>
    <row r="123" spans="1:13" s="722" customFormat="1" ht="15" customHeight="1">
      <c r="A123" s="721"/>
      <c r="B123" s="704"/>
      <c r="C123" s="705"/>
      <c r="D123" s="706"/>
      <c r="E123" s="927"/>
      <c r="F123" s="927"/>
      <c r="G123" s="927"/>
      <c r="H123" s="928"/>
      <c r="I123" s="708"/>
      <c r="J123" s="709"/>
      <c r="L123" s="723"/>
      <c r="M123" s="724"/>
    </row>
    <row r="124" spans="1:13" s="160" customFormat="1" ht="27" customHeight="1">
      <c r="A124" s="328"/>
      <c r="B124" s="697"/>
      <c r="C124" s="698" t="s">
        <v>123</v>
      </c>
      <c r="D124" s="710"/>
      <c r="E124" s="926" t="s">
        <v>595</v>
      </c>
      <c r="F124" s="926"/>
      <c r="G124" s="926"/>
      <c r="H124" s="700"/>
      <c r="I124" s="711">
        <v>1</v>
      </c>
      <c r="J124" s="702">
        <f>IF(L124,I124,0)</f>
        <v>1</v>
      </c>
      <c r="L124" s="161" t="b">
        <v>1</v>
      </c>
    </row>
    <row r="125" spans="1:13" s="722" customFormat="1" ht="15" customHeight="1">
      <c r="A125" s="721"/>
      <c r="B125" s="704"/>
      <c r="C125" s="705"/>
      <c r="D125" s="706"/>
      <c r="E125" s="927"/>
      <c r="F125" s="927"/>
      <c r="G125" s="927"/>
      <c r="H125" s="928"/>
      <c r="I125" s="708"/>
      <c r="J125" s="709"/>
      <c r="L125" s="723"/>
      <c r="M125" s="724"/>
    </row>
    <row r="126" spans="1:13" s="160" customFormat="1" ht="27.75" customHeight="1">
      <c r="A126" s="328"/>
      <c r="B126" s="697"/>
      <c r="C126" s="698" t="s">
        <v>124</v>
      </c>
      <c r="D126" s="710"/>
      <c r="E126" s="926" t="s">
        <v>596</v>
      </c>
      <c r="F126" s="926"/>
      <c r="G126" s="926"/>
      <c r="H126" s="700"/>
      <c r="I126" s="711">
        <v>0.5</v>
      </c>
      <c r="J126" s="702">
        <f>IF(L126,I126,0)</f>
        <v>0.5</v>
      </c>
      <c r="L126" s="161" t="b">
        <v>1</v>
      </c>
    </row>
    <row r="127" spans="1:13" s="722" customFormat="1" ht="15" customHeight="1">
      <c r="A127" s="721"/>
      <c r="B127" s="704"/>
      <c r="C127" s="705"/>
      <c r="D127" s="706"/>
      <c r="E127" s="925"/>
      <c r="F127" s="925"/>
      <c r="G127" s="925"/>
      <c r="H127" s="707"/>
      <c r="I127" s="708"/>
      <c r="J127" s="709"/>
      <c r="L127" s="723"/>
      <c r="M127" s="724"/>
    </row>
    <row r="128" spans="1:13" s="160" customFormat="1" ht="18">
      <c r="A128" s="328"/>
      <c r="B128" s="697"/>
      <c r="C128" s="698" t="s">
        <v>125</v>
      </c>
      <c r="D128" s="710"/>
      <c r="E128" s="926" t="s">
        <v>478</v>
      </c>
      <c r="F128" s="926"/>
      <c r="G128" s="926"/>
      <c r="H128" s="700"/>
      <c r="I128" s="711">
        <v>0.5</v>
      </c>
      <c r="J128" s="702">
        <f>IF(L128,I128,0)</f>
        <v>0</v>
      </c>
      <c r="L128" s="161" t="b">
        <v>0</v>
      </c>
    </row>
    <row r="129" spans="1:13" s="722" customFormat="1" ht="15" customHeight="1" thickBot="1">
      <c r="A129" s="721"/>
      <c r="B129" s="704"/>
      <c r="C129" s="705"/>
      <c r="D129" s="706"/>
      <c r="E129" s="925"/>
      <c r="F129" s="925"/>
      <c r="G129" s="925"/>
      <c r="H129" s="707"/>
      <c r="I129" s="708"/>
      <c r="J129" s="709"/>
      <c r="L129" s="723"/>
      <c r="M129" s="724"/>
    </row>
    <row r="130" spans="1:13" ht="22.7" customHeight="1" thickBot="1">
      <c r="B130" s="329"/>
      <c r="C130" s="880"/>
      <c r="D130" s="880"/>
      <c r="E130" s="880"/>
      <c r="F130" s="880" t="s">
        <v>602</v>
      </c>
      <c r="G130" s="880"/>
      <c r="H130" s="880"/>
      <c r="I130" s="330">
        <f>SUM(I116:I129)</f>
        <v>10</v>
      </c>
      <c r="J130" s="331">
        <f>SUM(J116:J129)</f>
        <v>9.5</v>
      </c>
    </row>
    <row r="131" spans="1:13" ht="7.5" customHeight="1"/>
    <row r="132" spans="1:13" s="152" customFormat="1" ht="22.7" customHeight="1">
      <c r="A132" s="327"/>
      <c r="B132" s="333" t="s">
        <v>536</v>
      </c>
      <c r="C132" s="334"/>
      <c r="D132" s="334"/>
      <c r="E132" s="334"/>
      <c r="F132" s="334"/>
      <c r="G132" s="336"/>
      <c r="H132" s="336"/>
      <c r="I132" s="338"/>
      <c r="J132" s="339"/>
      <c r="L132" s="153"/>
    </row>
    <row r="133" spans="1:13" s="160" customFormat="1" ht="18" customHeight="1">
      <c r="A133" s="328"/>
      <c r="B133" s="697"/>
      <c r="C133" s="698" t="s">
        <v>119</v>
      </c>
      <c r="D133" s="699"/>
      <c r="E133" s="930" t="s">
        <v>480</v>
      </c>
      <c r="F133" s="930"/>
      <c r="G133" s="930"/>
      <c r="H133" s="700"/>
      <c r="I133" s="701">
        <v>1</v>
      </c>
      <c r="J133" s="702">
        <f>IF(L133,I133,0)</f>
        <v>0</v>
      </c>
      <c r="L133" s="161" t="b">
        <v>0</v>
      </c>
    </row>
    <row r="134" spans="1:13" s="722" customFormat="1" ht="15.75" customHeight="1">
      <c r="A134" s="721"/>
      <c r="B134" s="704"/>
      <c r="C134" s="705"/>
      <c r="D134" s="706"/>
      <c r="E134" s="927"/>
      <c r="F134" s="927"/>
      <c r="G134" s="927"/>
      <c r="H134" s="928"/>
      <c r="I134" s="708"/>
      <c r="J134" s="709"/>
      <c r="L134" s="723"/>
      <c r="M134" s="724"/>
    </row>
    <row r="135" spans="1:13" s="160" customFormat="1" ht="18" customHeight="1">
      <c r="A135" s="328"/>
      <c r="B135" s="697"/>
      <c r="C135" s="698" t="s">
        <v>120</v>
      </c>
      <c r="D135" s="710"/>
      <c r="E135" s="926" t="s">
        <v>597</v>
      </c>
      <c r="F135" s="926"/>
      <c r="G135" s="926"/>
      <c r="H135" s="700"/>
      <c r="I135" s="711">
        <v>0.5</v>
      </c>
      <c r="J135" s="702">
        <f>IF(L135,I135,0)</f>
        <v>0.5</v>
      </c>
      <c r="L135" s="161" t="b">
        <v>1</v>
      </c>
    </row>
    <row r="136" spans="1:13" s="722" customFormat="1" ht="71.25" customHeight="1">
      <c r="A136" s="721"/>
      <c r="B136" s="704"/>
      <c r="C136" s="705"/>
      <c r="D136" s="706"/>
      <c r="E136" s="925" t="s">
        <v>598</v>
      </c>
      <c r="F136" s="925"/>
      <c r="G136" s="925"/>
      <c r="H136" s="707"/>
      <c r="I136" s="708"/>
      <c r="J136" s="709"/>
      <c r="L136" s="723"/>
      <c r="M136" s="724"/>
    </row>
    <row r="137" spans="1:13" s="160" customFormat="1" ht="27" customHeight="1">
      <c r="A137" s="328"/>
      <c r="B137" s="697"/>
      <c r="C137" s="698" t="s">
        <v>121</v>
      </c>
      <c r="D137" s="710"/>
      <c r="E137" s="926" t="s">
        <v>599</v>
      </c>
      <c r="F137" s="926"/>
      <c r="G137" s="926"/>
      <c r="H137" s="700"/>
      <c r="I137" s="711">
        <v>0.5</v>
      </c>
      <c r="J137" s="702">
        <f>IF(L137,I137,0)</f>
        <v>0</v>
      </c>
      <c r="L137" s="161" t="b">
        <v>0</v>
      </c>
    </row>
    <row r="138" spans="1:13" s="722" customFormat="1" ht="15" customHeight="1">
      <c r="A138" s="721"/>
      <c r="B138" s="704"/>
      <c r="C138" s="705"/>
      <c r="D138" s="706"/>
      <c r="E138" s="927"/>
      <c r="F138" s="927"/>
      <c r="G138" s="927"/>
      <c r="H138" s="928"/>
      <c r="I138" s="708"/>
      <c r="J138" s="709"/>
      <c r="L138" s="723"/>
      <c r="M138" s="724"/>
    </row>
    <row r="139" spans="1:13" s="160" customFormat="1" ht="20.25" customHeight="1">
      <c r="A139" s="328"/>
      <c r="B139" s="697"/>
      <c r="C139" s="698" t="s">
        <v>122</v>
      </c>
      <c r="D139" s="710"/>
      <c r="E139" s="926" t="s">
        <v>600</v>
      </c>
      <c r="F139" s="926"/>
      <c r="G139" s="926"/>
      <c r="H139" s="700"/>
      <c r="I139" s="711">
        <v>0.5</v>
      </c>
      <c r="J139" s="702">
        <f>IF(L139,I139,0)</f>
        <v>0</v>
      </c>
      <c r="L139" s="161" t="b">
        <v>0</v>
      </c>
    </row>
    <row r="140" spans="1:13" s="722" customFormat="1" ht="15" customHeight="1">
      <c r="A140" s="721"/>
      <c r="B140" s="704"/>
      <c r="C140" s="705"/>
      <c r="D140" s="706"/>
      <c r="E140" s="927"/>
      <c r="F140" s="927"/>
      <c r="G140" s="927"/>
      <c r="H140" s="928"/>
      <c r="I140" s="708"/>
      <c r="J140" s="709"/>
      <c r="L140" s="723"/>
      <c r="M140" s="724"/>
    </row>
    <row r="141" spans="1:13" s="160" customFormat="1" ht="30" customHeight="1">
      <c r="A141" s="328"/>
      <c r="B141" s="697"/>
      <c r="C141" s="698" t="s">
        <v>123</v>
      </c>
      <c r="D141" s="710"/>
      <c r="E141" s="926" t="s">
        <v>481</v>
      </c>
      <c r="F141" s="926"/>
      <c r="G141" s="926"/>
      <c r="H141" s="700"/>
      <c r="I141" s="711">
        <v>0.5</v>
      </c>
      <c r="J141" s="702">
        <f>IF(L141,I141,0)</f>
        <v>0</v>
      </c>
      <c r="L141" s="161" t="b">
        <v>0</v>
      </c>
    </row>
    <row r="142" spans="1:13" s="722" customFormat="1" ht="15" customHeight="1">
      <c r="A142" s="721"/>
      <c r="B142" s="704"/>
      <c r="C142" s="705"/>
      <c r="D142" s="706"/>
      <c r="E142" s="927"/>
      <c r="F142" s="927"/>
      <c r="G142" s="927"/>
      <c r="H142" s="928"/>
      <c r="I142" s="708"/>
      <c r="J142" s="709"/>
      <c r="L142" s="723"/>
      <c r="M142" s="724"/>
    </row>
    <row r="143" spans="1:13" s="160" customFormat="1" ht="18" customHeight="1">
      <c r="A143" s="328"/>
      <c r="B143" s="697"/>
      <c r="C143" s="698" t="s">
        <v>125</v>
      </c>
      <c r="D143" s="710"/>
      <c r="E143" s="926" t="s">
        <v>601</v>
      </c>
      <c r="F143" s="926"/>
      <c r="G143" s="926"/>
      <c r="H143" s="700"/>
      <c r="I143" s="711">
        <v>0.5</v>
      </c>
      <c r="J143" s="702">
        <f>IF(L143,I143,0)</f>
        <v>0</v>
      </c>
      <c r="L143" s="161" t="b">
        <v>0</v>
      </c>
    </row>
    <row r="144" spans="1:13" s="722" customFormat="1" ht="15" customHeight="1">
      <c r="A144" s="721"/>
      <c r="B144" s="704"/>
      <c r="C144" s="705"/>
      <c r="D144" s="706"/>
      <c r="E144" s="925"/>
      <c r="F144" s="925"/>
      <c r="G144" s="925"/>
      <c r="H144" s="707"/>
      <c r="I144" s="708"/>
      <c r="J144" s="709"/>
      <c r="L144" s="723"/>
      <c r="M144" s="724"/>
    </row>
    <row r="145" spans="1:13" s="160" customFormat="1" ht="18" customHeight="1">
      <c r="A145" s="328"/>
      <c r="B145" s="697"/>
      <c r="C145" s="698" t="s">
        <v>126</v>
      </c>
      <c r="D145" s="710"/>
      <c r="E145" s="926" t="s">
        <v>482</v>
      </c>
      <c r="F145" s="926"/>
      <c r="G145" s="926"/>
      <c r="H145" s="700"/>
      <c r="I145" s="711">
        <v>0.5</v>
      </c>
      <c r="J145" s="702">
        <f>IF(L145,I145,0)</f>
        <v>0</v>
      </c>
      <c r="L145" s="161" t="b">
        <v>0</v>
      </c>
    </row>
    <row r="146" spans="1:13" s="722" customFormat="1" ht="15" customHeight="1" thickBot="1">
      <c r="A146" s="721"/>
      <c r="B146" s="704"/>
      <c r="C146" s="705"/>
      <c r="D146" s="706"/>
      <c r="E146" s="925"/>
      <c r="F146" s="925"/>
      <c r="G146" s="925"/>
      <c r="H146" s="707"/>
      <c r="I146" s="708"/>
      <c r="J146" s="709"/>
      <c r="L146" s="723"/>
      <c r="M146" s="724"/>
    </row>
    <row r="147" spans="1:13" ht="22.7" customHeight="1" thickBot="1">
      <c r="B147" s="329"/>
      <c r="C147" s="880"/>
      <c r="D147" s="880"/>
      <c r="E147" s="880"/>
      <c r="F147" s="880" t="s">
        <v>604</v>
      </c>
      <c r="G147" s="880"/>
      <c r="H147" s="880"/>
      <c r="I147" s="330">
        <f>SUM(I133:I146)</f>
        <v>4</v>
      </c>
      <c r="J147" s="331">
        <f>SUM(J133:J146)</f>
        <v>0.5</v>
      </c>
    </row>
    <row r="148" spans="1:13" ht="7.5" customHeight="1"/>
    <row r="149" spans="1:13" s="152" customFormat="1" ht="22.7" customHeight="1">
      <c r="A149" s="327"/>
      <c r="B149" s="333" t="s">
        <v>483</v>
      </c>
      <c r="C149" s="334"/>
      <c r="D149" s="334"/>
      <c r="E149" s="334"/>
      <c r="F149" s="334"/>
      <c r="G149" s="336"/>
      <c r="H149" s="336"/>
      <c r="I149" s="338"/>
      <c r="J149" s="339"/>
      <c r="L149" s="153"/>
    </row>
    <row r="150" spans="1:13" s="160" customFormat="1" ht="67.5" customHeight="1">
      <c r="A150" s="328"/>
      <c r="B150" s="697"/>
      <c r="C150" s="698" t="s">
        <v>119</v>
      </c>
      <c r="D150" s="699"/>
      <c r="E150" s="930" t="s">
        <v>606</v>
      </c>
      <c r="F150" s="930"/>
      <c r="G150" s="930"/>
      <c r="H150" s="700"/>
      <c r="I150" s="701">
        <v>4</v>
      </c>
      <c r="J150" s="702">
        <f>IF(L150,I150,0)</f>
        <v>0</v>
      </c>
      <c r="L150" s="161" t="b">
        <v>0</v>
      </c>
    </row>
    <row r="151" spans="1:13" s="722" customFormat="1" ht="49.5" customHeight="1">
      <c r="A151" s="721"/>
      <c r="B151" s="704"/>
      <c r="C151" s="705"/>
      <c r="D151" s="706"/>
      <c r="E151" s="927" t="s">
        <v>607</v>
      </c>
      <c r="F151" s="927"/>
      <c r="G151" s="927"/>
      <c r="H151" s="928"/>
      <c r="I151" s="708"/>
      <c r="J151" s="709"/>
      <c r="L151" s="723"/>
      <c r="M151" s="724"/>
    </row>
    <row r="152" spans="1:13" s="160" customFormat="1" ht="26.25" customHeight="1">
      <c r="A152" s="328"/>
      <c r="B152" s="697"/>
      <c r="C152" s="698" t="s">
        <v>120</v>
      </c>
      <c r="D152" s="710"/>
      <c r="E152" s="926" t="s">
        <v>608</v>
      </c>
      <c r="F152" s="926"/>
      <c r="G152" s="926"/>
      <c r="H152" s="700"/>
      <c r="I152" s="711">
        <v>1</v>
      </c>
      <c r="J152" s="702">
        <f>IF(L152,I152,0)</f>
        <v>0</v>
      </c>
      <c r="L152" s="161" t="b">
        <v>0</v>
      </c>
    </row>
    <row r="153" spans="1:13" s="722" customFormat="1" ht="15" customHeight="1">
      <c r="A153" s="721"/>
      <c r="B153" s="704"/>
      <c r="C153" s="705"/>
      <c r="D153" s="706"/>
      <c r="E153" s="925"/>
      <c r="F153" s="925"/>
      <c r="G153" s="925"/>
      <c r="H153" s="707"/>
      <c r="I153" s="708"/>
      <c r="J153" s="709"/>
      <c r="L153" s="723"/>
      <c r="M153" s="724"/>
    </row>
    <row r="154" spans="1:13" s="160" customFormat="1" ht="30" customHeight="1">
      <c r="A154" s="328"/>
      <c r="B154" s="697"/>
      <c r="C154" s="698" t="s">
        <v>121</v>
      </c>
      <c r="D154" s="710"/>
      <c r="E154" s="926" t="s">
        <v>609</v>
      </c>
      <c r="F154" s="926"/>
      <c r="G154" s="926"/>
      <c r="H154" s="700"/>
      <c r="I154" s="711">
        <v>1</v>
      </c>
      <c r="J154" s="702">
        <f>IF(L154,I154,0)</f>
        <v>0</v>
      </c>
      <c r="L154" s="161" t="b">
        <v>0</v>
      </c>
    </row>
    <row r="155" spans="1:13" s="722" customFormat="1" ht="15" customHeight="1">
      <c r="A155" s="721"/>
      <c r="B155" s="704"/>
      <c r="C155" s="705"/>
      <c r="D155" s="706"/>
      <c r="E155" s="927"/>
      <c r="F155" s="927"/>
      <c r="G155" s="927"/>
      <c r="H155" s="928"/>
      <c r="I155" s="708"/>
      <c r="J155" s="709"/>
      <c r="L155" s="723"/>
      <c r="M155" s="724"/>
    </row>
    <row r="156" spans="1:13" s="160" customFormat="1" ht="18">
      <c r="A156" s="328"/>
      <c r="B156" s="697"/>
      <c r="C156" s="698" t="s">
        <v>122</v>
      </c>
      <c r="D156" s="710"/>
      <c r="E156" s="926" t="s">
        <v>610</v>
      </c>
      <c r="F156" s="926"/>
      <c r="G156" s="926"/>
      <c r="H156" s="700"/>
      <c r="I156" s="711">
        <v>1</v>
      </c>
      <c r="J156" s="702">
        <f>IF(L156,I156,0)</f>
        <v>0</v>
      </c>
      <c r="L156" s="161" t="b">
        <v>0</v>
      </c>
    </row>
    <row r="157" spans="1:13" s="722" customFormat="1" ht="15" customHeight="1">
      <c r="A157" s="721"/>
      <c r="B157" s="704"/>
      <c r="C157" s="705"/>
      <c r="D157" s="706"/>
      <c r="E157" s="927"/>
      <c r="F157" s="927"/>
      <c r="G157" s="927"/>
      <c r="H157" s="928"/>
      <c r="I157" s="708"/>
      <c r="J157" s="709"/>
      <c r="L157" s="723"/>
      <c r="M157" s="724"/>
    </row>
    <row r="158" spans="1:13" s="160" customFormat="1" ht="54" customHeight="1">
      <c r="A158" s="328"/>
      <c r="B158" s="697"/>
      <c r="C158" s="698" t="s">
        <v>123</v>
      </c>
      <c r="D158" s="710"/>
      <c r="E158" s="926" t="s">
        <v>611</v>
      </c>
      <c r="F158" s="926"/>
      <c r="G158" s="926"/>
      <c r="H158" s="700"/>
      <c r="I158" s="711">
        <v>1</v>
      </c>
      <c r="J158" s="702">
        <f>IF(L158,I158,0)</f>
        <v>0</v>
      </c>
      <c r="L158" s="161" t="b">
        <v>0</v>
      </c>
    </row>
    <row r="159" spans="1:13" s="722" customFormat="1" ht="15" customHeight="1">
      <c r="A159" s="721"/>
      <c r="B159" s="704"/>
      <c r="C159" s="705"/>
      <c r="D159" s="706"/>
      <c r="E159" s="927"/>
      <c r="F159" s="927"/>
      <c r="G159" s="927"/>
      <c r="H159" s="928"/>
      <c r="I159" s="708"/>
      <c r="J159" s="709"/>
      <c r="L159" s="723"/>
      <c r="M159" s="724"/>
    </row>
    <row r="160" spans="1:13" s="160" customFormat="1" ht="30.75" customHeight="1">
      <c r="A160" s="328"/>
      <c r="B160" s="697"/>
      <c r="C160" s="698" t="s">
        <v>124</v>
      </c>
      <c r="D160" s="710"/>
      <c r="E160" s="926" t="s">
        <v>612</v>
      </c>
      <c r="F160" s="926"/>
      <c r="G160" s="926"/>
      <c r="H160" s="700"/>
      <c r="I160" s="711">
        <v>1</v>
      </c>
      <c r="J160" s="702">
        <f>IF(L160,I160,0)</f>
        <v>0</v>
      </c>
      <c r="L160" s="161" t="b">
        <v>0</v>
      </c>
    </row>
    <row r="161" spans="1:13" s="722" customFormat="1" ht="15" customHeight="1">
      <c r="A161" s="721"/>
      <c r="B161" s="704"/>
      <c r="C161" s="705"/>
      <c r="D161" s="706"/>
      <c r="E161" s="927"/>
      <c r="F161" s="927"/>
      <c r="G161" s="927"/>
      <c r="H161" s="928"/>
      <c r="I161" s="708"/>
      <c r="J161" s="709"/>
      <c r="L161" s="723"/>
      <c r="M161" s="724"/>
    </row>
    <row r="162" spans="1:13" s="160" customFormat="1" ht="28.5" customHeight="1">
      <c r="A162" s="328"/>
      <c r="B162" s="697"/>
      <c r="C162" s="698" t="s">
        <v>125</v>
      </c>
      <c r="D162" s="710"/>
      <c r="E162" s="926" t="s">
        <v>613</v>
      </c>
      <c r="F162" s="926"/>
      <c r="G162" s="926"/>
      <c r="H162" s="700"/>
      <c r="I162" s="711">
        <v>2</v>
      </c>
      <c r="J162" s="702">
        <f>IF(L162,I162,0)</f>
        <v>0</v>
      </c>
      <c r="L162" s="161" t="b">
        <v>0</v>
      </c>
    </row>
    <row r="163" spans="1:13" s="722" customFormat="1" ht="15" customHeight="1">
      <c r="A163" s="721"/>
      <c r="B163" s="704"/>
      <c r="C163" s="705"/>
      <c r="D163" s="706"/>
      <c r="E163" s="927"/>
      <c r="F163" s="927"/>
      <c r="G163" s="927"/>
      <c r="H163" s="928"/>
      <c r="I163" s="708"/>
      <c r="J163" s="709"/>
      <c r="L163" s="723"/>
      <c r="M163" s="724"/>
    </row>
    <row r="164" spans="1:13" s="160" customFormat="1" ht="20.25" customHeight="1">
      <c r="A164" s="328"/>
      <c r="B164" s="697"/>
      <c r="C164" s="698" t="s">
        <v>126</v>
      </c>
      <c r="D164" s="710"/>
      <c r="E164" s="926" t="s">
        <v>614</v>
      </c>
      <c r="F164" s="926"/>
      <c r="G164" s="926"/>
      <c r="H164" s="700"/>
      <c r="I164" s="711">
        <v>1</v>
      </c>
      <c r="J164" s="702">
        <f>IF(L164,I164,0)</f>
        <v>0</v>
      </c>
      <c r="L164" s="161" t="b">
        <v>0</v>
      </c>
    </row>
    <row r="165" spans="1:13" s="722" customFormat="1" ht="15" customHeight="1">
      <c r="A165" s="721"/>
      <c r="B165" s="704"/>
      <c r="C165" s="705"/>
      <c r="D165" s="706"/>
      <c r="E165" s="927"/>
      <c r="F165" s="927"/>
      <c r="G165" s="927"/>
      <c r="H165" s="928"/>
      <c r="I165" s="708"/>
      <c r="J165" s="709"/>
      <c r="L165" s="723"/>
      <c r="M165" s="724"/>
    </row>
    <row r="166" spans="1:13" s="160" customFormat="1" ht="18" customHeight="1">
      <c r="A166" s="328"/>
      <c r="B166" s="697"/>
      <c r="C166" s="698" t="s">
        <v>127</v>
      </c>
      <c r="D166" s="710"/>
      <c r="E166" s="926" t="s">
        <v>615</v>
      </c>
      <c r="F166" s="926"/>
      <c r="G166" s="926"/>
      <c r="H166" s="700"/>
      <c r="I166" s="711">
        <v>1</v>
      </c>
      <c r="J166" s="702">
        <f>IF(L166,I166,0)</f>
        <v>0</v>
      </c>
      <c r="L166" s="161" t="b">
        <v>0</v>
      </c>
    </row>
    <row r="167" spans="1:13" s="722" customFormat="1" ht="15" customHeight="1">
      <c r="A167" s="721"/>
      <c r="B167" s="704"/>
      <c r="C167" s="705"/>
      <c r="D167" s="706"/>
      <c r="E167" s="927"/>
      <c r="F167" s="927"/>
      <c r="G167" s="927"/>
      <c r="H167" s="928"/>
      <c r="I167" s="708"/>
      <c r="J167" s="709"/>
      <c r="L167" s="723"/>
      <c r="M167" s="724"/>
    </row>
    <row r="168" spans="1:13" s="160" customFormat="1" ht="28.5" customHeight="1">
      <c r="A168" s="328"/>
      <c r="B168" s="697"/>
      <c r="C168" s="698" t="s">
        <v>128</v>
      </c>
      <c r="D168" s="710"/>
      <c r="E168" s="926" t="s">
        <v>616</v>
      </c>
      <c r="F168" s="926"/>
      <c r="G168" s="926"/>
      <c r="H168" s="700"/>
      <c r="I168" s="711">
        <v>2</v>
      </c>
      <c r="J168" s="702">
        <f>IF(L168,I168,0)</f>
        <v>0</v>
      </c>
      <c r="L168" s="161" t="b">
        <v>0</v>
      </c>
    </row>
    <row r="169" spans="1:13" s="722" customFormat="1" ht="15" customHeight="1" thickBot="1">
      <c r="A169" s="721"/>
      <c r="B169" s="704"/>
      <c r="C169" s="705"/>
      <c r="D169" s="706"/>
      <c r="E169" s="927"/>
      <c r="F169" s="927"/>
      <c r="G169" s="927"/>
      <c r="H169" s="928"/>
      <c r="I169" s="708"/>
      <c r="J169" s="709"/>
      <c r="L169" s="723"/>
      <c r="M169" s="724"/>
    </row>
    <row r="170" spans="1:13" ht="22.7" customHeight="1" thickBot="1">
      <c r="B170" s="329"/>
      <c r="C170" s="880"/>
      <c r="D170" s="880"/>
      <c r="E170" s="880"/>
      <c r="F170" s="880" t="s">
        <v>605</v>
      </c>
      <c r="G170" s="880"/>
      <c r="H170" s="880"/>
      <c r="I170" s="330">
        <f>SUM(I150:I169)</f>
        <v>15</v>
      </c>
      <c r="J170" s="331">
        <f>SUM(J150:J169)</f>
        <v>0</v>
      </c>
    </row>
    <row r="171" spans="1:13" ht="7.5" customHeight="1"/>
    <row r="172" spans="1:13" s="152" customFormat="1" ht="22.7" customHeight="1">
      <c r="A172" s="327"/>
      <c r="B172" s="333" t="s">
        <v>484</v>
      </c>
      <c r="C172" s="334"/>
      <c r="D172" s="334"/>
      <c r="E172" s="334"/>
      <c r="F172" s="334"/>
      <c r="G172" s="336"/>
      <c r="H172" s="336"/>
      <c r="I172" s="338"/>
      <c r="J172" s="339"/>
      <c r="L172" s="153"/>
    </row>
    <row r="173" spans="1:13" s="160" customFormat="1" ht="30" customHeight="1">
      <c r="A173" s="328"/>
      <c r="B173" s="697"/>
      <c r="C173" s="698" t="s">
        <v>119</v>
      </c>
      <c r="D173" s="699"/>
      <c r="E173" s="930" t="s">
        <v>486</v>
      </c>
      <c r="F173" s="930"/>
      <c r="G173" s="930"/>
      <c r="H173" s="700"/>
      <c r="I173" s="701">
        <v>0.3</v>
      </c>
      <c r="J173" s="702">
        <f>IF(L173,I173,0)</f>
        <v>0</v>
      </c>
      <c r="L173" s="161" t="b">
        <v>0</v>
      </c>
    </row>
    <row r="174" spans="1:13" s="722" customFormat="1" ht="30" customHeight="1">
      <c r="A174" s="721"/>
      <c r="B174" s="704"/>
      <c r="C174" s="705"/>
      <c r="D174" s="706"/>
      <c r="E174" s="927" t="s">
        <v>487</v>
      </c>
      <c r="F174" s="927"/>
      <c r="G174" s="927"/>
      <c r="H174" s="928"/>
      <c r="I174" s="708"/>
      <c r="J174" s="709"/>
      <c r="L174" s="723"/>
      <c r="M174" s="724"/>
    </row>
    <row r="175" spans="1:13" s="160" customFormat="1" ht="45" customHeight="1">
      <c r="A175" s="328"/>
      <c r="B175" s="697"/>
      <c r="C175" s="698" t="s">
        <v>120</v>
      </c>
      <c r="D175" s="710"/>
      <c r="E175" s="926" t="s">
        <v>488</v>
      </c>
      <c r="F175" s="926"/>
      <c r="G175" s="926"/>
      <c r="H175" s="700"/>
      <c r="I175" s="711">
        <v>0.5</v>
      </c>
      <c r="J175" s="702">
        <f>IF(L175,I175,0)</f>
        <v>0</v>
      </c>
      <c r="L175" s="161" t="b">
        <v>0</v>
      </c>
    </row>
    <row r="176" spans="1:13" s="722" customFormat="1" ht="67.5" customHeight="1">
      <c r="A176" s="721"/>
      <c r="B176" s="704"/>
      <c r="C176" s="705"/>
      <c r="D176" s="706"/>
      <c r="E176" s="925" t="s">
        <v>489</v>
      </c>
      <c r="F176" s="925"/>
      <c r="G176" s="925"/>
      <c r="H176" s="707"/>
      <c r="I176" s="708"/>
      <c r="J176" s="709"/>
      <c r="L176" s="723"/>
      <c r="M176" s="724"/>
    </row>
    <row r="177" spans="1:13" s="160" customFormat="1" ht="18" customHeight="1">
      <c r="A177" s="328"/>
      <c r="B177" s="697"/>
      <c r="C177" s="698" t="s">
        <v>121</v>
      </c>
      <c r="D177" s="710"/>
      <c r="E177" s="926" t="s">
        <v>490</v>
      </c>
      <c r="F177" s="926"/>
      <c r="G177" s="926"/>
      <c r="H177" s="700"/>
      <c r="I177" s="711">
        <v>0.2</v>
      </c>
      <c r="J177" s="702">
        <f>IF(L177,I177,0)</f>
        <v>0</v>
      </c>
      <c r="L177" s="161" t="b">
        <v>0</v>
      </c>
    </row>
    <row r="178" spans="1:13" s="722" customFormat="1" ht="30" customHeight="1" thickBot="1">
      <c r="A178" s="721"/>
      <c r="B178" s="704"/>
      <c r="C178" s="705"/>
      <c r="D178" s="706"/>
      <c r="E178" s="929" t="s">
        <v>491</v>
      </c>
      <c r="F178" s="929"/>
      <c r="G178" s="929"/>
      <c r="H178" s="707"/>
      <c r="I178" s="708"/>
      <c r="J178" s="709"/>
      <c r="L178" s="723"/>
      <c r="M178" s="724"/>
    </row>
    <row r="179" spans="1:13" ht="22.7" customHeight="1" thickBot="1">
      <c r="B179" s="329"/>
      <c r="C179" s="880"/>
      <c r="D179" s="880"/>
      <c r="E179" s="880"/>
      <c r="F179" s="880" t="s">
        <v>485</v>
      </c>
      <c r="G179" s="880"/>
      <c r="H179" s="880"/>
      <c r="I179" s="330">
        <f>SUM(I173:I178)</f>
        <v>1</v>
      </c>
      <c r="J179" s="331">
        <f>SUM(J173:J178)</f>
        <v>0</v>
      </c>
    </row>
    <row r="180" spans="1:13" ht="17.25" thickBot="1">
      <c r="B180" s="150"/>
    </row>
    <row r="181" spans="1:13" ht="30" customHeight="1" thickBot="1">
      <c r="B181" s="895" t="s">
        <v>473</v>
      </c>
      <c r="C181" s="896"/>
      <c r="D181" s="896"/>
      <c r="E181" s="896"/>
      <c r="F181" s="896"/>
      <c r="G181" s="896"/>
      <c r="H181" s="897"/>
      <c r="I181" s="435">
        <f>SUM(I27,I54,I87,I102,I113,I130,I147,I170,I179)</f>
        <v>100</v>
      </c>
      <c r="J181" s="436">
        <f>SUM(J27,J54,J87,J102,J113,J130,J147,J170,J179)</f>
        <v>76.7</v>
      </c>
    </row>
    <row r="182" spans="1:13" ht="12.75" customHeight="1"/>
    <row r="183" spans="1:13" ht="16.5"/>
    <row r="184" spans="1:13" ht="12.75" customHeight="1">
      <c r="F184" s="247"/>
      <c r="G184" s="247"/>
      <c r="H184" s="247"/>
      <c r="I184" s="247"/>
    </row>
    <row r="185" spans="1:13" ht="16.5"/>
    <row r="186" spans="1:13" ht="16.5" hidden="1"/>
    <row r="187" spans="1:13" ht="16.5" hidden="1"/>
    <row r="188" spans="1:13" ht="16.5" hidden="1"/>
    <row r="189" spans="1:13" ht="16.5" hidden="1"/>
    <row r="190" spans="1:13" ht="16.5" hidden="1"/>
    <row r="191" spans="1:13" ht="16.5" hidden="1"/>
    <row r="192" spans="1:13" ht="16.5" hidden="1"/>
    <row r="193" spans="2:15" ht="16.5" hidden="1"/>
    <row r="194" spans="2:15" ht="16.5" hidden="1"/>
    <row r="195" spans="2:15" ht="16.5" hidden="1"/>
    <row r="196" spans="2:15" ht="16.5" hidden="1"/>
    <row r="197" spans="2:15" ht="16.5" hidden="1"/>
    <row r="198" spans="2:15" ht="16.5" hidden="1"/>
    <row r="199" spans="2:15" s="325" customFormat="1" ht="16.5" hidden="1">
      <c r="B199" s="157"/>
      <c r="C199" s="150"/>
      <c r="D199" s="150"/>
      <c r="E199" s="150"/>
      <c r="F199" s="150"/>
      <c r="G199" s="150"/>
      <c r="H199" s="150"/>
      <c r="I199" s="150"/>
      <c r="J199" s="150"/>
      <c r="K199" s="150"/>
      <c r="L199" s="151"/>
      <c r="M199" s="150"/>
      <c r="N199" s="150"/>
      <c r="O199" s="150"/>
    </row>
    <row r="200" spans="2:15" s="325" customFormat="1" ht="16.5" hidden="1">
      <c r="B200" s="157"/>
      <c r="C200" s="150"/>
      <c r="D200" s="150"/>
      <c r="E200" s="150"/>
      <c r="F200" s="150"/>
      <c r="G200" s="150"/>
      <c r="H200" s="150"/>
      <c r="I200" s="150"/>
      <c r="J200" s="150"/>
      <c r="K200" s="150"/>
      <c r="L200" s="151"/>
      <c r="M200" s="150"/>
      <c r="N200" s="150"/>
      <c r="O200" s="150"/>
    </row>
    <row r="201" spans="2:15" s="325" customFormat="1" ht="16.5" hidden="1">
      <c r="B201" s="157"/>
      <c r="C201" s="150"/>
      <c r="D201" s="150"/>
      <c r="E201" s="150"/>
      <c r="F201" s="150"/>
      <c r="G201" s="150"/>
      <c r="H201" s="150"/>
      <c r="I201" s="150"/>
      <c r="J201" s="150"/>
      <c r="K201" s="150"/>
      <c r="L201" s="151"/>
      <c r="M201" s="150"/>
      <c r="N201" s="150"/>
      <c r="O201" s="150"/>
    </row>
    <row r="202" spans="2:15" s="325" customFormat="1" ht="16.5" hidden="1">
      <c r="B202" s="157"/>
      <c r="C202" s="150"/>
      <c r="D202" s="150"/>
      <c r="E202" s="150"/>
      <c r="F202" s="150"/>
      <c r="G202" s="150"/>
      <c r="H202" s="150"/>
      <c r="I202" s="150"/>
      <c r="J202" s="150"/>
      <c r="K202" s="150"/>
      <c r="L202" s="151"/>
      <c r="M202" s="150"/>
      <c r="N202" s="150"/>
      <c r="O202" s="150"/>
    </row>
    <row r="203" spans="2:15" s="325" customFormat="1" ht="16.5" hidden="1">
      <c r="B203" s="157"/>
      <c r="C203" s="150"/>
      <c r="D203" s="150"/>
      <c r="E203" s="150"/>
      <c r="F203" s="150"/>
      <c r="G203" s="150"/>
      <c r="H203" s="150"/>
      <c r="I203" s="150"/>
      <c r="J203" s="150"/>
      <c r="K203" s="150"/>
      <c r="L203" s="151"/>
      <c r="M203" s="150"/>
      <c r="N203" s="150"/>
      <c r="O203" s="150"/>
    </row>
    <row r="204" spans="2:15" s="325" customFormat="1" ht="16.5" hidden="1">
      <c r="B204" s="157"/>
      <c r="C204" s="150"/>
      <c r="D204" s="150"/>
      <c r="E204" s="150"/>
      <c r="F204" s="150"/>
      <c r="G204" s="150"/>
      <c r="H204" s="150"/>
      <c r="I204" s="150"/>
      <c r="J204" s="150"/>
      <c r="K204" s="150"/>
      <c r="L204" s="151"/>
      <c r="M204" s="150"/>
      <c r="N204" s="150"/>
      <c r="O204" s="150"/>
    </row>
    <row r="205" spans="2:15" s="325" customFormat="1" ht="16.5" hidden="1">
      <c r="B205" s="157"/>
      <c r="C205" s="150"/>
      <c r="D205" s="150"/>
      <c r="E205" s="150"/>
      <c r="F205" s="150"/>
      <c r="G205" s="150"/>
      <c r="H205" s="150"/>
      <c r="I205" s="150"/>
      <c r="J205" s="150"/>
      <c r="K205" s="150"/>
      <c r="L205" s="151"/>
      <c r="M205" s="150"/>
      <c r="N205" s="150"/>
      <c r="O205" s="150"/>
    </row>
    <row r="206" spans="2:15" s="325" customFormat="1" ht="16.5" hidden="1">
      <c r="B206" s="157"/>
      <c r="C206" s="150"/>
      <c r="D206" s="150"/>
      <c r="E206" s="150"/>
      <c r="F206" s="150"/>
      <c r="G206" s="150"/>
      <c r="H206" s="150"/>
      <c r="I206" s="150"/>
      <c r="J206" s="150"/>
      <c r="K206" s="150"/>
      <c r="L206" s="151"/>
      <c r="M206" s="150"/>
      <c r="N206" s="150"/>
      <c r="O206" s="150"/>
    </row>
    <row r="207" spans="2:15" s="325" customFormat="1" ht="16.5" hidden="1">
      <c r="B207" s="157"/>
      <c r="C207" s="150"/>
      <c r="D207" s="150"/>
      <c r="E207" s="150"/>
      <c r="F207" s="150"/>
      <c r="G207" s="150"/>
      <c r="H207" s="150"/>
      <c r="I207" s="150"/>
      <c r="J207" s="150"/>
      <c r="K207" s="150"/>
      <c r="L207" s="151"/>
      <c r="M207" s="150"/>
      <c r="N207" s="150"/>
      <c r="O207" s="150"/>
    </row>
    <row r="208" spans="2:15" s="325" customFormat="1" ht="16.5" hidden="1">
      <c r="B208" s="157"/>
      <c r="C208" s="150"/>
      <c r="D208" s="150"/>
      <c r="E208" s="150"/>
      <c r="F208" s="150"/>
      <c r="G208" s="150"/>
      <c r="H208" s="150"/>
      <c r="I208" s="150"/>
      <c r="J208" s="150"/>
      <c r="K208" s="150"/>
      <c r="L208" s="151"/>
      <c r="M208" s="150"/>
      <c r="N208" s="150"/>
      <c r="O208" s="150"/>
    </row>
    <row r="209" spans="2:15" s="325" customFormat="1" ht="16.5" hidden="1">
      <c r="B209" s="157"/>
      <c r="C209" s="150"/>
      <c r="D209" s="150"/>
      <c r="E209" s="150"/>
      <c r="F209" s="150"/>
      <c r="G209" s="150"/>
      <c r="H209" s="150"/>
      <c r="I209" s="150"/>
      <c r="J209" s="150"/>
      <c r="K209" s="150"/>
      <c r="L209" s="151"/>
      <c r="M209" s="150"/>
      <c r="N209" s="150"/>
      <c r="O209" s="150"/>
    </row>
    <row r="210" spans="2:15" s="325" customFormat="1" ht="16.5" hidden="1">
      <c r="B210" s="157"/>
      <c r="C210" s="150"/>
      <c r="D210" s="150"/>
      <c r="E210" s="150"/>
      <c r="F210" s="150"/>
      <c r="G210" s="150"/>
      <c r="H210" s="150"/>
      <c r="I210" s="150"/>
      <c r="J210" s="150"/>
      <c r="K210" s="150"/>
      <c r="L210" s="151"/>
      <c r="M210" s="150"/>
      <c r="N210" s="150"/>
      <c r="O210" s="150"/>
    </row>
    <row r="211" spans="2:15" s="325" customFormat="1" ht="16.5" hidden="1">
      <c r="B211" s="157"/>
      <c r="C211" s="150"/>
      <c r="D211" s="150"/>
      <c r="E211" s="150"/>
      <c r="F211" s="150"/>
      <c r="G211" s="150"/>
      <c r="H211" s="150"/>
      <c r="I211" s="150"/>
      <c r="J211" s="150"/>
      <c r="K211" s="150"/>
      <c r="L211" s="151"/>
      <c r="M211" s="150"/>
      <c r="N211" s="150"/>
      <c r="O211" s="150"/>
    </row>
    <row r="212" spans="2:15" s="325" customFormat="1" ht="16.5" hidden="1">
      <c r="B212" s="157"/>
      <c r="C212" s="150"/>
      <c r="D212" s="150"/>
      <c r="E212" s="150"/>
      <c r="F212" s="150"/>
      <c r="G212" s="150"/>
      <c r="H212" s="150"/>
      <c r="I212" s="150"/>
      <c r="J212" s="150"/>
      <c r="K212" s="150"/>
      <c r="L212" s="151"/>
      <c r="M212" s="150"/>
      <c r="N212" s="150"/>
      <c r="O212" s="150"/>
    </row>
    <row r="213" spans="2:15" s="325" customFormat="1" ht="16.5" hidden="1">
      <c r="B213" s="157"/>
      <c r="C213" s="150"/>
      <c r="D213" s="150"/>
      <c r="E213" s="150"/>
      <c r="F213" s="150"/>
      <c r="G213" s="150"/>
      <c r="H213" s="150"/>
      <c r="I213" s="150"/>
      <c r="J213" s="150"/>
      <c r="K213" s="150"/>
      <c r="L213" s="151"/>
      <c r="M213" s="150"/>
      <c r="N213" s="150"/>
      <c r="O213" s="150"/>
    </row>
    <row r="214" spans="2:15" s="325" customFormat="1" ht="16.5" hidden="1">
      <c r="B214" s="157"/>
      <c r="C214" s="150"/>
      <c r="D214" s="150"/>
      <c r="E214" s="150"/>
      <c r="F214" s="150"/>
      <c r="G214" s="150"/>
      <c r="H214" s="150"/>
      <c r="I214" s="150"/>
      <c r="J214" s="150"/>
      <c r="K214" s="150"/>
      <c r="L214" s="151"/>
      <c r="M214" s="150"/>
      <c r="N214" s="150"/>
      <c r="O214" s="150"/>
    </row>
    <row r="215" spans="2:15" s="325" customFormat="1" ht="16.5" hidden="1">
      <c r="B215" s="157"/>
      <c r="C215" s="150"/>
      <c r="D215" s="150"/>
      <c r="E215" s="150"/>
      <c r="F215" s="150"/>
      <c r="G215" s="150"/>
      <c r="H215" s="150"/>
      <c r="I215" s="150"/>
      <c r="J215" s="150"/>
      <c r="K215" s="150"/>
      <c r="L215" s="151"/>
      <c r="M215" s="150"/>
      <c r="N215" s="150"/>
      <c r="O215" s="150"/>
    </row>
    <row r="216" spans="2:15" s="325" customFormat="1" ht="16.5" hidden="1">
      <c r="B216" s="157"/>
      <c r="C216" s="150"/>
      <c r="D216" s="150"/>
      <c r="E216" s="150"/>
      <c r="F216" s="150"/>
      <c r="G216" s="150"/>
      <c r="H216" s="150"/>
      <c r="I216" s="150"/>
      <c r="J216" s="150"/>
      <c r="K216" s="150"/>
      <c r="L216" s="151"/>
      <c r="M216" s="150"/>
      <c r="N216" s="150"/>
      <c r="O216" s="150"/>
    </row>
    <row r="217" spans="2:15" s="325" customFormat="1" ht="16.5" hidden="1">
      <c r="B217" s="157"/>
      <c r="C217" s="150"/>
      <c r="D217" s="150"/>
      <c r="E217" s="150"/>
      <c r="F217" s="150"/>
      <c r="G217" s="150"/>
      <c r="H217" s="150"/>
      <c r="I217" s="150"/>
      <c r="J217" s="150"/>
      <c r="K217" s="150"/>
      <c r="L217" s="151"/>
      <c r="M217" s="150"/>
      <c r="N217" s="150"/>
      <c r="O217" s="150"/>
    </row>
    <row r="218" spans="2:15" s="325" customFormat="1" ht="16.5" hidden="1">
      <c r="B218" s="157"/>
      <c r="C218" s="150"/>
      <c r="D218" s="150"/>
      <c r="E218" s="150"/>
      <c r="F218" s="150"/>
      <c r="G218" s="150"/>
      <c r="H218" s="150"/>
      <c r="I218" s="150"/>
      <c r="J218" s="150"/>
      <c r="K218" s="150"/>
      <c r="L218" s="151"/>
      <c r="M218" s="150"/>
      <c r="N218" s="150"/>
      <c r="O218" s="150"/>
    </row>
    <row r="219" spans="2:15" s="325" customFormat="1" ht="16.5" hidden="1">
      <c r="B219" s="157"/>
      <c r="C219" s="150"/>
      <c r="D219" s="150"/>
      <c r="E219" s="150"/>
      <c r="F219" s="150"/>
      <c r="G219" s="150"/>
      <c r="H219" s="150"/>
      <c r="I219" s="150"/>
      <c r="J219" s="150"/>
      <c r="K219" s="150"/>
      <c r="L219" s="151"/>
      <c r="M219" s="150"/>
      <c r="N219" s="150"/>
      <c r="O219" s="150"/>
    </row>
    <row r="220" spans="2:15" s="325" customFormat="1" ht="16.5" hidden="1">
      <c r="B220" s="157"/>
      <c r="C220" s="150"/>
      <c r="D220" s="150"/>
      <c r="E220" s="150"/>
      <c r="F220" s="150"/>
      <c r="G220" s="150"/>
      <c r="H220" s="150"/>
      <c r="I220" s="150"/>
      <c r="J220" s="150"/>
      <c r="K220" s="150"/>
      <c r="L220" s="151"/>
      <c r="M220" s="150"/>
      <c r="N220" s="150"/>
      <c r="O220" s="150"/>
    </row>
    <row r="221" spans="2:15" s="325" customFormat="1" ht="16.5" hidden="1">
      <c r="B221" s="157"/>
      <c r="C221" s="150"/>
      <c r="D221" s="150"/>
      <c r="E221" s="150"/>
      <c r="F221" s="150"/>
      <c r="G221" s="150"/>
      <c r="H221" s="150"/>
      <c r="I221" s="150"/>
      <c r="J221" s="150"/>
      <c r="K221" s="150"/>
      <c r="L221" s="151"/>
      <c r="M221" s="150"/>
      <c r="N221" s="150"/>
      <c r="O221" s="150"/>
    </row>
    <row r="222" spans="2:15" s="325" customFormat="1" ht="16.5" hidden="1">
      <c r="B222" s="157"/>
      <c r="C222" s="150"/>
      <c r="D222" s="150"/>
      <c r="E222" s="150"/>
      <c r="F222" s="150"/>
      <c r="G222" s="150"/>
      <c r="H222" s="150"/>
      <c r="I222" s="150"/>
      <c r="J222" s="150"/>
      <c r="K222" s="150"/>
      <c r="L222" s="151"/>
      <c r="M222" s="150"/>
      <c r="N222" s="150"/>
      <c r="O222" s="150"/>
    </row>
    <row r="223" spans="2:15" s="325" customFormat="1" ht="16.5" hidden="1">
      <c r="B223" s="157"/>
      <c r="C223" s="150"/>
      <c r="D223" s="150"/>
      <c r="E223" s="150"/>
      <c r="F223" s="150"/>
      <c r="G223" s="150"/>
      <c r="H223" s="150"/>
      <c r="I223" s="150"/>
      <c r="J223" s="150"/>
      <c r="K223" s="150"/>
      <c r="L223" s="151"/>
      <c r="M223" s="150"/>
      <c r="N223" s="150"/>
      <c r="O223" s="150"/>
    </row>
    <row r="224" spans="2:15" s="325" customFormat="1" ht="16.5" hidden="1">
      <c r="B224" s="157"/>
      <c r="C224" s="150"/>
      <c r="D224" s="150"/>
      <c r="E224" s="150"/>
      <c r="F224" s="150"/>
      <c r="G224" s="150"/>
      <c r="H224" s="150"/>
      <c r="I224" s="150"/>
      <c r="J224" s="150"/>
      <c r="K224" s="150"/>
      <c r="L224" s="151"/>
      <c r="M224" s="150"/>
      <c r="N224" s="150"/>
      <c r="O224" s="150"/>
    </row>
    <row r="225" spans="2:15" s="325" customFormat="1" ht="16.5" hidden="1">
      <c r="B225" s="157"/>
      <c r="C225" s="150"/>
      <c r="D225" s="150"/>
      <c r="E225" s="150"/>
      <c r="F225" s="150"/>
      <c r="G225" s="150"/>
      <c r="H225" s="150"/>
      <c r="I225" s="150"/>
      <c r="J225" s="150"/>
      <c r="K225" s="150"/>
      <c r="L225" s="151"/>
      <c r="M225" s="150"/>
      <c r="N225" s="150"/>
      <c r="O225" s="150"/>
    </row>
    <row r="226" spans="2:15" s="325" customFormat="1" ht="16.5" hidden="1">
      <c r="B226" s="157"/>
      <c r="C226" s="150"/>
      <c r="D226" s="150"/>
      <c r="E226" s="150"/>
      <c r="F226" s="150"/>
      <c r="G226" s="150"/>
      <c r="H226" s="150"/>
      <c r="I226" s="150"/>
      <c r="J226" s="150"/>
      <c r="K226" s="150"/>
      <c r="L226" s="151"/>
      <c r="M226" s="150"/>
      <c r="N226" s="150"/>
      <c r="O226" s="150"/>
    </row>
    <row r="227" spans="2:15" s="325" customFormat="1" ht="16.5" hidden="1">
      <c r="B227" s="157"/>
      <c r="C227" s="150"/>
      <c r="D227" s="150"/>
      <c r="E227" s="150"/>
      <c r="F227" s="150"/>
      <c r="G227" s="150"/>
      <c r="H227" s="150"/>
      <c r="I227" s="150"/>
      <c r="J227" s="150"/>
      <c r="K227" s="150"/>
      <c r="L227" s="151"/>
      <c r="M227" s="150"/>
      <c r="N227" s="150"/>
      <c r="O227" s="150"/>
    </row>
    <row r="228" spans="2:15" s="325" customFormat="1" ht="16.5" hidden="1">
      <c r="B228" s="157"/>
      <c r="C228" s="150"/>
      <c r="D228" s="150"/>
      <c r="E228" s="150"/>
      <c r="F228" s="150"/>
      <c r="G228" s="150"/>
      <c r="H228" s="150"/>
      <c r="I228" s="150"/>
      <c r="J228" s="150"/>
      <c r="K228" s="150"/>
      <c r="L228" s="151"/>
      <c r="M228" s="150"/>
      <c r="N228" s="150"/>
      <c r="O228" s="150"/>
    </row>
    <row r="229" spans="2:15" s="325" customFormat="1" ht="16.5" hidden="1">
      <c r="B229" s="157"/>
      <c r="C229" s="150"/>
      <c r="D229" s="150"/>
      <c r="E229" s="150"/>
      <c r="F229" s="150"/>
      <c r="G229" s="150"/>
      <c r="H229" s="150"/>
      <c r="I229" s="150"/>
      <c r="J229" s="150"/>
      <c r="K229" s="150"/>
      <c r="L229" s="151"/>
      <c r="M229" s="150"/>
      <c r="N229" s="150"/>
      <c r="O229" s="150"/>
    </row>
    <row r="230" spans="2:15" s="325" customFormat="1" ht="16.5" hidden="1">
      <c r="B230" s="157"/>
      <c r="C230" s="150"/>
      <c r="D230" s="150"/>
      <c r="E230" s="150"/>
      <c r="F230" s="150"/>
      <c r="G230" s="150"/>
      <c r="H230" s="150"/>
      <c r="I230" s="150"/>
      <c r="J230" s="150"/>
      <c r="K230" s="150"/>
      <c r="L230" s="151"/>
      <c r="M230" s="150"/>
      <c r="N230" s="150"/>
      <c r="O230" s="150"/>
    </row>
    <row r="231" spans="2:15" s="325" customFormat="1" ht="16.5" hidden="1">
      <c r="B231" s="157"/>
      <c r="C231" s="150"/>
      <c r="D231" s="150"/>
      <c r="E231" s="150"/>
      <c r="F231" s="150"/>
      <c r="G231" s="150"/>
      <c r="H231" s="150"/>
      <c r="I231" s="150"/>
      <c r="J231" s="150"/>
      <c r="K231" s="150"/>
      <c r="L231" s="151"/>
      <c r="M231" s="150"/>
      <c r="N231" s="150"/>
      <c r="O231" s="150"/>
    </row>
    <row r="232" spans="2:15" s="325" customFormat="1" ht="16.5" hidden="1">
      <c r="B232" s="157"/>
      <c r="C232" s="150"/>
      <c r="D232" s="150"/>
      <c r="E232" s="150"/>
      <c r="F232" s="150"/>
      <c r="G232" s="150"/>
      <c r="H232" s="150"/>
      <c r="I232" s="150"/>
      <c r="J232" s="150"/>
      <c r="K232" s="150"/>
      <c r="L232" s="151"/>
      <c r="M232" s="150"/>
      <c r="N232" s="150"/>
      <c r="O232" s="150"/>
    </row>
    <row r="233" spans="2:15" s="325" customFormat="1" ht="16.5" hidden="1">
      <c r="B233" s="157"/>
      <c r="C233" s="150"/>
      <c r="D233" s="150"/>
      <c r="E233" s="150"/>
      <c r="F233" s="150"/>
      <c r="G233" s="150"/>
      <c r="H233" s="150"/>
      <c r="I233" s="150"/>
      <c r="J233" s="150"/>
      <c r="K233" s="150"/>
      <c r="L233" s="151"/>
      <c r="M233" s="150"/>
      <c r="N233" s="150"/>
      <c r="O233" s="150"/>
    </row>
    <row r="234" spans="2:15" s="325" customFormat="1" ht="16.5" hidden="1">
      <c r="B234" s="157"/>
      <c r="C234" s="150"/>
      <c r="D234" s="150"/>
      <c r="E234" s="150"/>
      <c r="F234" s="150"/>
      <c r="G234" s="150"/>
      <c r="H234" s="150"/>
      <c r="I234" s="150"/>
      <c r="J234" s="150"/>
      <c r="K234" s="150"/>
      <c r="L234" s="151"/>
      <c r="M234" s="150"/>
      <c r="N234" s="150"/>
      <c r="O234" s="150"/>
    </row>
    <row r="235" spans="2:15" s="325" customFormat="1" ht="16.5" hidden="1">
      <c r="B235" s="157"/>
      <c r="C235" s="150"/>
      <c r="D235" s="150"/>
      <c r="E235" s="150"/>
      <c r="F235" s="150"/>
      <c r="G235" s="150"/>
      <c r="H235" s="150"/>
      <c r="I235" s="150"/>
      <c r="J235" s="150"/>
      <c r="K235" s="150"/>
      <c r="L235" s="151"/>
      <c r="M235" s="150"/>
      <c r="N235" s="150"/>
      <c r="O235" s="150"/>
    </row>
    <row r="236" spans="2:15" s="325" customFormat="1" ht="16.5" hidden="1">
      <c r="B236" s="157"/>
      <c r="C236" s="150"/>
      <c r="D236" s="150"/>
      <c r="E236" s="150"/>
      <c r="F236" s="150"/>
      <c r="G236" s="150"/>
      <c r="H236" s="150"/>
      <c r="I236" s="150"/>
      <c r="J236" s="150"/>
      <c r="K236" s="150"/>
      <c r="L236" s="151"/>
      <c r="M236" s="150"/>
      <c r="N236" s="150"/>
      <c r="O236" s="150"/>
    </row>
    <row r="237" spans="2:15" s="325" customFormat="1" ht="16.5" hidden="1">
      <c r="B237" s="157"/>
      <c r="C237" s="150"/>
      <c r="D237" s="150"/>
      <c r="E237" s="150"/>
      <c r="F237" s="150"/>
      <c r="G237" s="150"/>
      <c r="H237" s="150"/>
      <c r="I237" s="150"/>
      <c r="J237" s="150"/>
      <c r="K237" s="150"/>
      <c r="L237" s="151"/>
      <c r="M237" s="150"/>
      <c r="N237" s="150"/>
      <c r="O237" s="150"/>
    </row>
    <row r="238" spans="2:15" s="325" customFormat="1" ht="16.5" hidden="1">
      <c r="B238" s="157"/>
      <c r="C238" s="150"/>
      <c r="D238" s="150"/>
      <c r="E238" s="150"/>
      <c r="F238" s="150"/>
      <c r="G238" s="150"/>
      <c r="H238" s="150"/>
      <c r="I238" s="150"/>
      <c r="J238" s="150"/>
      <c r="K238" s="150"/>
      <c r="L238" s="151"/>
      <c r="M238" s="150"/>
      <c r="N238" s="150"/>
      <c r="O238" s="150"/>
    </row>
    <row r="239" spans="2:15" s="325" customFormat="1" ht="16.5" hidden="1">
      <c r="B239" s="157"/>
      <c r="C239" s="150"/>
      <c r="D239" s="150"/>
      <c r="E239" s="150"/>
      <c r="F239" s="150"/>
      <c r="G239" s="150"/>
      <c r="H239" s="150"/>
      <c r="I239" s="150"/>
      <c r="J239" s="150"/>
      <c r="K239" s="150"/>
      <c r="L239" s="151"/>
      <c r="M239" s="150"/>
      <c r="N239" s="150"/>
      <c r="O239" s="150"/>
    </row>
    <row r="240" spans="2:15" s="325" customFormat="1" ht="16.5" hidden="1">
      <c r="B240" s="157"/>
      <c r="C240" s="150"/>
      <c r="D240" s="150"/>
      <c r="E240" s="150"/>
      <c r="F240" s="150"/>
      <c r="G240" s="150"/>
      <c r="H240" s="150"/>
      <c r="I240" s="150"/>
      <c r="J240" s="150"/>
      <c r="K240" s="150"/>
      <c r="L240" s="151"/>
      <c r="M240" s="150"/>
      <c r="N240" s="150"/>
      <c r="O240" s="150"/>
    </row>
    <row r="241" spans="2:15" s="325" customFormat="1" ht="16.5" hidden="1">
      <c r="B241" s="157"/>
      <c r="C241" s="150"/>
      <c r="D241" s="150"/>
      <c r="E241" s="150"/>
      <c r="F241" s="150"/>
      <c r="G241" s="150"/>
      <c r="H241" s="150"/>
      <c r="I241" s="150"/>
      <c r="J241" s="150"/>
      <c r="K241" s="150"/>
      <c r="L241" s="151"/>
      <c r="M241" s="150"/>
      <c r="N241" s="150"/>
      <c r="O241" s="150"/>
    </row>
    <row r="242" spans="2:15" s="325" customFormat="1" ht="16.5" hidden="1">
      <c r="B242" s="157"/>
      <c r="C242" s="150"/>
      <c r="D242" s="150"/>
      <c r="E242" s="150"/>
      <c r="F242" s="150"/>
      <c r="G242" s="150"/>
      <c r="H242" s="150"/>
      <c r="I242" s="150"/>
      <c r="J242" s="150"/>
      <c r="K242" s="150"/>
      <c r="L242" s="151"/>
      <c r="M242" s="150"/>
      <c r="N242" s="150"/>
      <c r="O242" s="150"/>
    </row>
    <row r="243" spans="2:15" s="325" customFormat="1" ht="16.5" hidden="1">
      <c r="B243" s="157"/>
      <c r="C243" s="150"/>
      <c r="D243" s="150"/>
      <c r="E243" s="150"/>
      <c r="F243" s="150"/>
      <c r="G243" s="150"/>
      <c r="H243" s="150"/>
      <c r="I243" s="150"/>
      <c r="J243" s="150"/>
      <c r="K243" s="150"/>
      <c r="L243" s="151"/>
      <c r="M243" s="150"/>
      <c r="N243" s="150"/>
      <c r="O243" s="150"/>
    </row>
    <row r="244" spans="2:15" s="325" customFormat="1" ht="16.5" hidden="1">
      <c r="B244" s="157"/>
      <c r="C244" s="150"/>
      <c r="D244" s="150"/>
      <c r="E244" s="150"/>
      <c r="F244" s="150"/>
      <c r="G244" s="150"/>
      <c r="H244" s="150"/>
      <c r="I244" s="150"/>
      <c r="J244" s="150"/>
      <c r="K244" s="150"/>
      <c r="L244" s="151"/>
      <c r="M244" s="150"/>
      <c r="N244" s="150"/>
      <c r="O244" s="150"/>
    </row>
    <row r="245" spans="2:15" s="325" customFormat="1" ht="16.5" hidden="1">
      <c r="B245" s="157"/>
      <c r="C245" s="150"/>
      <c r="D245" s="150"/>
      <c r="E245" s="150"/>
      <c r="F245" s="150"/>
      <c r="G245" s="150"/>
      <c r="H245" s="150"/>
      <c r="I245" s="150"/>
      <c r="J245" s="150"/>
      <c r="K245" s="150"/>
      <c r="L245" s="151"/>
      <c r="M245" s="150"/>
      <c r="N245" s="150"/>
      <c r="O245" s="150"/>
    </row>
    <row r="246" spans="2:15" s="325" customFormat="1" ht="16.5" hidden="1">
      <c r="B246" s="157"/>
      <c r="C246" s="150"/>
      <c r="D246" s="150"/>
      <c r="E246" s="150"/>
      <c r="F246" s="150"/>
      <c r="G246" s="150"/>
      <c r="H246" s="150"/>
      <c r="I246" s="150"/>
      <c r="J246" s="150"/>
      <c r="K246" s="150"/>
      <c r="L246" s="151"/>
      <c r="M246" s="150"/>
      <c r="N246" s="150"/>
      <c r="O246" s="150"/>
    </row>
    <row r="247" spans="2:15" s="325" customFormat="1" ht="16.5" hidden="1">
      <c r="B247" s="157"/>
      <c r="C247" s="150"/>
      <c r="D247" s="150"/>
      <c r="E247" s="150"/>
      <c r="F247" s="150"/>
      <c r="G247" s="150"/>
      <c r="H247" s="150"/>
      <c r="I247" s="150"/>
      <c r="J247" s="150"/>
      <c r="K247" s="150"/>
      <c r="L247" s="151"/>
      <c r="M247" s="150"/>
      <c r="N247" s="150"/>
      <c r="O247" s="150"/>
    </row>
    <row r="248" spans="2:15" s="325" customFormat="1" ht="16.5" hidden="1">
      <c r="B248" s="157"/>
      <c r="C248" s="150"/>
      <c r="D248" s="150"/>
      <c r="E248" s="150"/>
      <c r="F248" s="150"/>
      <c r="G248" s="150"/>
      <c r="H248" s="150"/>
      <c r="I248" s="150"/>
      <c r="J248" s="150"/>
      <c r="K248" s="150"/>
      <c r="L248" s="151"/>
      <c r="M248" s="150"/>
      <c r="N248" s="150"/>
      <c r="O248" s="150"/>
    </row>
    <row r="249" spans="2:15" s="325" customFormat="1" ht="16.5" hidden="1">
      <c r="B249" s="157"/>
      <c r="C249" s="150"/>
      <c r="D249" s="150"/>
      <c r="E249" s="150"/>
      <c r="F249" s="150"/>
      <c r="G249" s="150"/>
      <c r="H249" s="150"/>
      <c r="I249" s="150"/>
      <c r="J249" s="150"/>
      <c r="K249" s="150"/>
      <c r="L249" s="151"/>
      <c r="M249" s="150"/>
      <c r="N249" s="150"/>
      <c r="O249" s="150"/>
    </row>
    <row r="250" spans="2:15" s="325" customFormat="1" ht="16.5" hidden="1">
      <c r="B250" s="157"/>
      <c r="C250" s="150"/>
      <c r="D250" s="150"/>
      <c r="E250" s="150"/>
      <c r="F250" s="150"/>
      <c r="G250" s="150"/>
      <c r="H250" s="150"/>
      <c r="I250" s="150"/>
      <c r="J250" s="150"/>
      <c r="K250" s="150"/>
      <c r="L250" s="151"/>
      <c r="M250" s="150"/>
      <c r="N250" s="150"/>
      <c r="O250" s="150"/>
    </row>
    <row r="251" spans="2:15" s="325" customFormat="1" ht="16.5" hidden="1">
      <c r="B251" s="157"/>
      <c r="C251" s="150"/>
      <c r="D251" s="150"/>
      <c r="E251" s="150"/>
      <c r="F251" s="150"/>
      <c r="G251" s="150"/>
      <c r="H251" s="150"/>
      <c r="I251" s="150"/>
      <c r="J251" s="150"/>
      <c r="K251" s="150"/>
      <c r="L251" s="151"/>
      <c r="M251" s="150"/>
      <c r="N251" s="150"/>
      <c r="O251" s="150"/>
    </row>
    <row r="252" spans="2:15" s="325" customFormat="1" ht="16.5" hidden="1">
      <c r="B252" s="157"/>
      <c r="C252" s="150"/>
      <c r="D252" s="150"/>
      <c r="E252" s="150"/>
      <c r="F252" s="150"/>
      <c r="G252" s="150"/>
      <c r="H252" s="150"/>
      <c r="I252" s="150"/>
      <c r="J252" s="150"/>
      <c r="K252" s="150"/>
      <c r="L252" s="151"/>
      <c r="M252" s="150"/>
      <c r="N252" s="150"/>
      <c r="O252" s="150"/>
    </row>
    <row r="253" spans="2:15" s="325" customFormat="1" ht="16.5" hidden="1">
      <c r="B253" s="157"/>
      <c r="C253" s="150"/>
      <c r="D253" s="150"/>
      <c r="E253" s="150"/>
      <c r="F253" s="150"/>
      <c r="G253" s="150"/>
      <c r="H253" s="150"/>
      <c r="I253" s="150"/>
      <c r="J253" s="150"/>
      <c r="K253" s="150"/>
      <c r="L253" s="151"/>
      <c r="M253" s="150"/>
      <c r="N253" s="150"/>
      <c r="O253" s="150"/>
    </row>
    <row r="254" spans="2:15" s="325" customFormat="1" ht="16.5" hidden="1">
      <c r="B254" s="157"/>
      <c r="C254" s="150"/>
      <c r="D254" s="150"/>
      <c r="E254" s="150"/>
      <c r="F254" s="150"/>
      <c r="G254" s="150"/>
      <c r="H254" s="150"/>
      <c r="I254" s="150"/>
      <c r="J254" s="150"/>
      <c r="K254" s="150"/>
      <c r="L254" s="151"/>
      <c r="M254" s="150"/>
      <c r="N254" s="150"/>
      <c r="O254" s="150"/>
    </row>
    <row r="255" spans="2:15" s="325" customFormat="1" ht="16.5" hidden="1">
      <c r="B255" s="157"/>
      <c r="C255" s="150"/>
      <c r="D255" s="150"/>
      <c r="E255" s="150"/>
      <c r="F255" s="150"/>
      <c r="G255" s="150"/>
      <c r="H255" s="150"/>
      <c r="I255" s="150"/>
      <c r="J255" s="150"/>
      <c r="K255" s="150"/>
      <c r="L255" s="151"/>
      <c r="M255" s="150"/>
      <c r="N255" s="150"/>
      <c r="O255" s="150"/>
    </row>
    <row r="256" spans="2:15" s="325" customFormat="1" ht="16.5" hidden="1">
      <c r="B256" s="157"/>
      <c r="C256" s="150"/>
      <c r="D256" s="150"/>
      <c r="E256" s="150"/>
      <c r="F256" s="150"/>
      <c r="G256" s="150"/>
      <c r="H256" s="150"/>
      <c r="I256" s="150"/>
      <c r="J256" s="150"/>
      <c r="K256" s="150"/>
      <c r="L256" s="151"/>
      <c r="M256" s="150"/>
      <c r="N256" s="150"/>
      <c r="O256" s="150"/>
    </row>
    <row r="257" spans="2:15" s="325" customFormat="1" ht="16.5" hidden="1">
      <c r="B257" s="157"/>
      <c r="C257" s="150"/>
      <c r="D257" s="150"/>
      <c r="E257" s="150"/>
      <c r="F257" s="150"/>
      <c r="G257" s="150"/>
      <c r="H257" s="150"/>
      <c r="I257" s="150"/>
      <c r="J257" s="150"/>
      <c r="K257" s="150"/>
      <c r="L257" s="151"/>
      <c r="M257" s="150"/>
      <c r="N257" s="150"/>
      <c r="O257" s="150"/>
    </row>
    <row r="258" spans="2:15" s="325" customFormat="1" ht="16.5" hidden="1">
      <c r="B258" s="157"/>
      <c r="C258" s="150"/>
      <c r="D258" s="150"/>
      <c r="E258" s="150"/>
      <c r="F258" s="150"/>
      <c r="G258" s="150"/>
      <c r="H258" s="150"/>
      <c r="I258" s="150"/>
      <c r="J258" s="150"/>
      <c r="K258" s="150"/>
      <c r="L258" s="151"/>
      <c r="M258" s="150"/>
      <c r="N258" s="150"/>
      <c r="O258" s="150"/>
    </row>
    <row r="259" spans="2:15" s="325" customFormat="1" ht="16.5" hidden="1">
      <c r="B259" s="157"/>
      <c r="C259" s="150"/>
      <c r="D259" s="150"/>
      <c r="E259" s="150"/>
      <c r="F259" s="150"/>
      <c r="G259" s="150"/>
      <c r="H259" s="150"/>
      <c r="I259" s="150"/>
      <c r="J259" s="150"/>
      <c r="K259" s="150"/>
      <c r="L259" s="151"/>
      <c r="M259" s="150"/>
      <c r="N259" s="150"/>
      <c r="O259" s="150"/>
    </row>
    <row r="260" spans="2:15" s="325" customFormat="1" ht="16.5" hidden="1">
      <c r="B260" s="157"/>
      <c r="C260" s="150"/>
      <c r="D260" s="150"/>
      <c r="E260" s="150"/>
      <c r="F260" s="150"/>
      <c r="G260" s="150"/>
      <c r="H260" s="150"/>
      <c r="I260" s="150"/>
      <c r="J260" s="150"/>
      <c r="K260" s="150"/>
      <c r="L260" s="151"/>
      <c r="M260" s="150"/>
      <c r="N260" s="150"/>
      <c r="O260" s="150"/>
    </row>
    <row r="261" spans="2:15" s="325" customFormat="1" ht="16.5" hidden="1">
      <c r="B261" s="157"/>
      <c r="C261" s="150"/>
      <c r="D261" s="150"/>
      <c r="E261" s="150"/>
      <c r="F261" s="150"/>
      <c r="G261" s="150"/>
      <c r="H261" s="150"/>
      <c r="I261" s="150"/>
      <c r="J261" s="150"/>
      <c r="K261" s="150"/>
      <c r="L261" s="151"/>
      <c r="M261" s="150"/>
      <c r="N261" s="150"/>
      <c r="O261" s="150"/>
    </row>
    <row r="262" spans="2:15" s="325" customFormat="1" ht="16.5" hidden="1">
      <c r="B262" s="157"/>
      <c r="C262" s="150"/>
      <c r="D262" s="150"/>
      <c r="E262" s="150"/>
      <c r="F262" s="150"/>
      <c r="G262" s="150"/>
      <c r="H262" s="150"/>
      <c r="I262" s="150"/>
      <c r="J262" s="150"/>
      <c r="K262" s="150"/>
      <c r="L262" s="151"/>
      <c r="M262" s="150"/>
      <c r="N262" s="150"/>
      <c r="O262" s="150"/>
    </row>
    <row r="263" spans="2:15" s="325" customFormat="1" ht="16.5" hidden="1">
      <c r="B263" s="157"/>
      <c r="C263" s="150"/>
      <c r="D263" s="150"/>
      <c r="E263" s="150"/>
      <c r="F263" s="150"/>
      <c r="G263" s="150"/>
      <c r="H263" s="150"/>
      <c r="I263" s="150"/>
      <c r="J263" s="150"/>
      <c r="K263" s="150"/>
      <c r="L263" s="151"/>
      <c r="M263" s="150"/>
      <c r="N263" s="150"/>
      <c r="O263" s="150"/>
    </row>
    <row r="264" spans="2:15" s="325" customFormat="1" ht="16.5" hidden="1">
      <c r="B264" s="157"/>
      <c r="C264" s="150"/>
      <c r="D264" s="150"/>
      <c r="E264" s="150"/>
      <c r="F264" s="150"/>
      <c r="G264" s="150"/>
      <c r="H264" s="150"/>
      <c r="I264" s="150"/>
      <c r="J264" s="150"/>
      <c r="K264" s="150"/>
      <c r="L264" s="151"/>
      <c r="M264" s="150"/>
      <c r="N264" s="150"/>
      <c r="O264" s="150"/>
    </row>
    <row r="265" spans="2:15" s="325" customFormat="1" ht="16.5" hidden="1">
      <c r="B265" s="157"/>
      <c r="C265" s="150"/>
      <c r="D265" s="150"/>
      <c r="E265" s="150"/>
      <c r="F265" s="150"/>
      <c r="G265" s="150"/>
      <c r="H265" s="150"/>
      <c r="I265" s="150"/>
      <c r="J265" s="150"/>
      <c r="K265" s="150"/>
      <c r="L265" s="151"/>
      <c r="M265" s="150"/>
      <c r="N265" s="150"/>
      <c r="O265" s="150"/>
    </row>
    <row r="266" spans="2:15" s="325" customFormat="1" ht="16.5" hidden="1">
      <c r="B266" s="157"/>
      <c r="C266" s="150"/>
      <c r="D266" s="150"/>
      <c r="E266" s="150"/>
      <c r="F266" s="150"/>
      <c r="G266" s="150"/>
      <c r="H266" s="150"/>
      <c r="I266" s="150"/>
      <c r="J266" s="150"/>
      <c r="K266" s="150"/>
      <c r="L266" s="151"/>
      <c r="M266" s="150"/>
      <c r="N266" s="150"/>
      <c r="O266" s="150"/>
    </row>
    <row r="267" spans="2:15" s="325" customFormat="1" ht="16.5" hidden="1">
      <c r="B267" s="157"/>
      <c r="C267" s="150"/>
      <c r="D267" s="150"/>
      <c r="E267" s="150"/>
      <c r="F267" s="150"/>
      <c r="G267" s="150"/>
      <c r="H267" s="150"/>
      <c r="I267" s="150"/>
      <c r="J267" s="150"/>
      <c r="K267" s="150"/>
      <c r="L267" s="151"/>
      <c r="M267" s="150"/>
      <c r="N267" s="150"/>
      <c r="O267" s="150"/>
    </row>
    <row r="268" spans="2:15" s="325" customFormat="1" ht="16.5" hidden="1">
      <c r="B268" s="157"/>
      <c r="C268" s="150"/>
      <c r="D268" s="150"/>
      <c r="E268" s="150"/>
      <c r="F268" s="150"/>
      <c r="G268" s="150"/>
      <c r="H268" s="150"/>
      <c r="I268" s="150"/>
      <c r="J268" s="150"/>
      <c r="K268" s="150"/>
      <c r="L268" s="151"/>
      <c r="M268" s="150"/>
      <c r="N268" s="150"/>
      <c r="O268" s="150"/>
    </row>
    <row r="269" spans="2:15" s="325" customFormat="1" ht="16.5" hidden="1">
      <c r="B269" s="157"/>
      <c r="C269" s="150"/>
      <c r="D269" s="150"/>
      <c r="E269" s="150"/>
      <c r="F269" s="150"/>
      <c r="G269" s="150"/>
      <c r="H269" s="150"/>
      <c r="I269" s="150"/>
      <c r="J269" s="150"/>
      <c r="K269" s="150"/>
      <c r="L269" s="151"/>
      <c r="M269" s="150"/>
      <c r="N269" s="150"/>
      <c r="O269" s="150"/>
    </row>
    <row r="270" spans="2:15" s="325" customFormat="1" ht="16.5" hidden="1">
      <c r="B270" s="157"/>
      <c r="C270" s="150"/>
      <c r="D270" s="150"/>
      <c r="E270" s="150"/>
      <c r="F270" s="150"/>
      <c r="G270" s="150"/>
      <c r="H270" s="150"/>
      <c r="I270" s="150"/>
      <c r="J270" s="150"/>
      <c r="K270" s="150"/>
      <c r="L270" s="151"/>
      <c r="M270" s="150"/>
      <c r="N270" s="150"/>
      <c r="O270" s="150"/>
    </row>
    <row r="271" spans="2:15" s="325" customFormat="1" ht="16.5" hidden="1">
      <c r="B271" s="157"/>
      <c r="C271" s="150"/>
      <c r="D271" s="150"/>
      <c r="E271" s="150"/>
      <c r="F271" s="150"/>
      <c r="G271" s="150"/>
      <c r="H271" s="150"/>
      <c r="I271" s="150"/>
      <c r="J271" s="150"/>
      <c r="K271" s="150"/>
      <c r="L271" s="151"/>
      <c r="M271" s="150"/>
      <c r="N271" s="150"/>
      <c r="O271" s="150"/>
    </row>
    <row r="272" spans="2:15" s="325" customFormat="1" ht="16.5" hidden="1">
      <c r="B272" s="157"/>
      <c r="C272" s="150"/>
      <c r="D272" s="150"/>
      <c r="E272" s="150"/>
      <c r="F272" s="150"/>
      <c r="G272" s="150"/>
      <c r="H272" s="150"/>
      <c r="I272" s="150"/>
      <c r="J272" s="150"/>
      <c r="K272" s="150"/>
      <c r="L272" s="151"/>
      <c r="M272" s="150"/>
      <c r="N272" s="150"/>
      <c r="O272" s="150"/>
    </row>
    <row r="273" spans="2:15" s="325" customFormat="1" ht="16.5" hidden="1">
      <c r="B273" s="157"/>
      <c r="C273" s="150"/>
      <c r="D273" s="150"/>
      <c r="E273" s="150"/>
      <c r="F273" s="150"/>
      <c r="G273" s="150"/>
      <c r="H273" s="150"/>
      <c r="I273" s="150"/>
      <c r="J273" s="150"/>
      <c r="K273" s="150"/>
      <c r="L273" s="151"/>
      <c r="M273" s="150"/>
      <c r="N273" s="150"/>
      <c r="O273" s="150"/>
    </row>
    <row r="274" spans="2:15" s="325" customFormat="1" ht="16.5" hidden="1">
      <c r="B274" s="157"/>
      <c r="C274" s="150"/>
      <c r="D274" s="150"/>
      <c r="E274" s="150"/>
      <c r="F274" s="150"/>
      <c r="G274" s="150"/>
      <c r="H274" s="150"/>
      <c r="I274" s="150"/>
      <c r="J274" s="150"/>
      <c r="K274" s="150"/>
      <c r="L274" s="151"/>
      <c r="M274" s="150"/>
      <c r="N274" s="150"/>
      <c r="O274" s="150"/>
    </row>
    <row r="275" spans="2:15" s="325" customFormat="1" ht="16.5" hidden="1">
      <c r="B275" s="157"/>
      <c r="C275" s="150"/>
      <c r="D275" s="150"/>
      <c r="E275" s="150"/>
      <c r="F275" s="150"/>
      <c r="G275" s="150"/>
      <c r="H275" s="150"/>
      <c r="I275" s="150"/>
      <c r="J275" s="150"/>
      <c r="K275" s="150"/>
      <c r="L275" s="151"/>
      <c r="M275" s="150"/>
      <c r="N275" s="150"/>
      <c r="O275" s="150"/>
    </row>
    <row r="276" spans="2:15" s="325" customFormat="1" ht="16.5" hidden="1">
      <c r="B276" s="157"/>
      <c r="C276" s="150"/>
      <c r="D276" s="150"/>
      <c r="E276" s="150"/>
      <c r="F276" s="150"/>
      <c r="G276" s="150"/>
      <c r="H276" s="150"/>
      <c r="I276" s="150"/>
      <c r="J276" s="150"/>
      <c r="K276" s="150"/>
      <c r="L276" s="151"/>
      <c r="M276" s="150"/>
      <c r="N276" s="150"/>
      <c r="O276" s="150"/>
    </row>
    <row r="277" spans="2:15" s="325" customFormat="1" ht="16.5" hidden="1">
      <c r="B277" s="157"/>
      <c r="C277" s="150"/>
      <c r="D277" s="150"/>
      <c r="E277" s="150"/>
      <c r="F277" s="150"/>
      <c r="G277" s="150"/>
      <c r="H277" s="150"/>
      <c r="I277" s="150"/>
      <c r="J277" s="150"/>
      <c r="K277" s="150"/>
      <c r="L277" s="151"/>
      <c r="M277" s="150"/>
      <c r="N277" s="150"/>
      <c r="O277" s="150"/>
    </row>
    <row r="278" spans="2:15" s="325" customFormat="1" ht="16.5" hidden="1">
      <c r="B278" s="157"/>
      <c r="C278" s="150"/>
      <c r="D278" s="150"/>
      <c r="E278" s="150"/>
      <c r="F278" s="150"/>
      <c r="G278" s="150"/>
      <c r="H278" s="150"/>
      <c r="I278" s="150"/>
      <c r="J278" s="150"/>
      <c r="K278" s="150"/>
      <c r="L278" s="151"/>
      <c r="M278" s="150"/>
      <c r="N278" s="150"/>
      <c r="O278" s="150"/>
    </row>
    <row r="279" spans="2:15" s="325" customFormat="1" ht="16.5" hidden="1">
      <c r="B279" s="157"/>
      <c r="C279" s="150"/>
      <c r="D279" s="150"/>
      <c r="E279" s="150"/>
      <c r="F279" s="150"/>
      <c r="G279" s="150"/>
      <c r="H279" s="150"/>
      <c r="I279" s="150"/>
      <c r="J279" s="150"/>
      <c r="K279" s="150"/>
      <c r="L279" s="151"/>
      <c r="M279" s="150"/>
      <c r="N279" s="150"/>
      <c r="O279" s="150"/>
    </row>
    <row r="280" spans="2:15" s="325" customFormat="1" ht="16.5" hidden="1">
      <c r="B280" s="157"/>
      <c r="C280" s="150"/>
      <c r="D280" s="150"/>
      <c r="E280" s="150"/>
      <c r="F280" s="150"/>
      <c r="G280" s="150"/>
      <c r="H280" s="150"/>
      <c r="I280" s="150"/>
      <c r="J280" s="150"/>
      <c r="K280" s="150"/>
      <c r="L280" s="151"/>
      <c r="M280" s="150"/>
      <c r="N280" s="150"/>
      <c r="O280" s="150"/>
    </row>
    <row r="281" spans="2:15" s="325" customFormat="1" ht="16.5" hidden="1">
      <c r="B281" s="157"/>
      <c r="C281" s="150"/>
      <c r="D281" s="150"/>
      <c r="E281" s="150"/>
      <c r="F281" s="150"/>
      <c r="G281" s="150"/>
      <c r="H281" s="150"/>
      <c r="I281" s="150"/>
      <c r="J281" s="150"/>
      <c r="K281" s="150"/>
      <c r="L281" s="151"/>
      <c r="M281" s="150"/>
      <c r="N281" s="150"/>
      <c r="O281" s="150"/>
    </row>
    <row r="282" spans="2:15" s="325" customFormat="1" ht="16.5" hidden="1">
      <c r="B282" s="157"/>
      <c r="C282" s="150"/>
      <c r="D282" s="150"/>
      <c r="E282" s="150"/>
      <c r="F282" s="150"/>
      <c r="G282" s="150"/>
      <c r="H282" s="150"/>
      <c r="I282" s="150"/>
      <c r="J282" s="150"/>
      <c r="K282" s="150"/>
      <c r="L282" s="151"/>
      <c r="M282" s="150"/>
      <c r="N282" s="150"/>
      <c r="O282" s="150"/>
    </row>
    <row r="283" spans="2:15" s="325" customFormat="1" ht="16.5" hidden="1">
      <c r="B283" s="157"/>
      <c r="C283" s="150"/>
      <c r="D283" s="150"/>
      <c r="E283" s="150"/>
      <c r="F283" s="150"/>
      <c r="G283" s="150"/>
      <c r="H283" s="150"/>
      <c r="I283" s="150"/>
      <c r="J283" s="150"/>
      <c r="K283" s="150"/>
      <c r="L283" s="151"/>
      <c r="M283" s="150"/>
      <c r="N283" s="150"/>
      <c r="O283" s="150"/>
    </row>
    <row r="284" spans="2:15" s="325" customFormat="1" ht="16.5" hidden="1">
      <c r="B284" s="157"/>
      <c r="C284" s="150"/>
      <c r="D284" s="150"/>
      <c r="E284" s="150"/>
      <c r="F284" s="150"/>
      <c r="G284" s="150"/>
      <c r="H284" s="150"/>
      <c r="I284" s="150"/>
      <c r="J284" s="150"/>
      <c r="K284" s="150"/>
      <c r="L284" s="151"/>
      <c r="M284" s="150"/>
      <c r="N284" s="150"/>
      <c r="O284" s="150"/>
    </row>
    <row r="285" spans="2:15" s="325" customFormat="1" ht="16.5" hidden="1">
      <c r="B285" s="157"/>
      <c r="C285" s="150"/>
      <c r="D285" s="150"/>
      <c r="E285" s="150"/>
      <c r="F285" s="150"/>
      <c r="G285" s="150"/>
      <c r="H285" s="150"/>
      <c r="I285" s="150"/>
      <c r="J285" s="150"/>
      <c r="K285" s="150"/>
      <c r="L285" s="151"/>
      <c r="M285" s="150"/>
      <c r="N285" s="150"/>
      <c r="O285" s="150"/>
    </row>
    <row r="286" spans="2:15" s="325" customFormat="1" ht="16.5" hidden="1">
      <c r="B286" s="157"/>
      <c r="C286" s="150"/>
      <c r="D286" s="150"/>
      <c r="E286" s="150"/>
      <c r="F286" s="150"/>
      <c r="G286" s="150"/>
      <c r="H286" s="150"/>
      <c r="I286" s="150"/>
      <c r="J286" s="150"/>
      <c r="K286" s="150"/>
      <c r="L286" s="151"/>
      <c r="M286" s="150"/>
      <c r="N286" s="150"/>
      <c r="O286" s="150"/>
    </row>
    <row r="287" spans="2:15" s="325" customFormat="1" ht="16.5" hidden="1">
      <c r="B287" s="157"/>
      <c r="C287" s="150"/>
      <c r="D287" s="150"/>
      <c r="E287" s="150"/>
      <c r="F287" s="150"/>
      <c r="G287" s="150"/>
      <c r="H287" s="150"/>
      <c r="I287" s="150"/>
      <c r="J287" s="150"/>
      <c r="K287" s="150"/>
      <c r="L287" s="151"/>
      <c r="M287" s="150"/>
      <c r="N287" s="150"/>
      <c r="O287" s="150"/>
    </row>
    <row r="288" spans="2:15" s="325" customFormat="1" ht="16.5" hidden="1">
      <c r="B288" s="157"/>
      <c r="C288" s="150"/>
      <c r="D288" s="150"/>
      <c r="E288" s="150"/>
      <c r="F288" s="150"/>
      <c r="G288" s="150"/>
      <c r="H288" s="150"/>
      <c r="I288" s="150"/>
      <c r="J288" s="150"/>
      <c r="K288" s="150"/>
      <c r="L288" s="151"/>
      <c r="M288" s="150"/>
      <c r="N288" s="150"/>
      <c r="O288" s="150"/>
    </row>
    <row r="289" spans="2:15" s="325" customFormat="1" ht="16.5" hidden="1">
      <c r="B289" s="157"/>
      <c r="C289" s="150"/>
      <c r="D289" s="150"/>
      <c r="E289" s="150"/>
      <c r="F289" s="150"/>
      <c r="G289" s="150"/>
      <c r="H289" s="150"/>
      <c r="I289" s="150"/>
      <c r="J289" s="150"/>
      <c r="K289" s="150"/>
      <c r="L289" s="151"/>
      <c r="M289" s="150"/>
      <c r="N289" s="150"/>
      <c r="O289" s="150"/>
    </row>
    <row r="290" spans="2:15" s="325" customFormat="1" ht="16.5" hidden="1">
      <c r="B290" s="157"/>
      <c r="C290" s="150"/>
      <c r="D290" s="150"/>
      <c r="E290" s="150"/>
      <c r="F290" s="150"/>
      <c r="G290" s="150"/>
      <c r="H290" s="150"/>
      <c r="I290" s="150"/>
      <c r="J290" s="150"/>
      <c r="K290" s="150"/>
      <c r="L290" s="151"/>
      <c r="M290" s="150"/>
      <c r="N290" s="150"/>
      <c r="O290" s="150"/>
    </row>
    <row r="291" spans="2:15" s="325" customFormat="1" ht="16.5" hidden="1">
      <c r="B291" s="157"/>
      <c r="C291" s="150"/>
      <c r="D291" s="150"/>
      <c r="E291" s="150"/>
      <c r="F291" s="150"/>
      <c r="G291" s="150"/>
      <c r="H291" s="150"/>
      <c r="I291" s="150"/>
      <c r="J291" s="150"/>
      <c r="K291" s="150"/>
      <c r="L291" s="151"/>
      <c r="M291" s="150"/>
      <c r="N291" s="150"/>
      <c r="O291" s="150"/>
    </row>
    <row r="292" spans="2:15" s="325" customFormat="1" ht="16.5" hidden="1">
      <c r="B292" s="157"/>
      <c r="C292" s="150"/>
      <c r="D292" s="150"/>
      <c r="E292" s="150"/>
      <c r="F292" s="150"/>
      <c r="G292" s="150"/>
      <c r="H292" s="150"/>
      <c r="I292" s="150"/>
      <c r="J292" s="150"/>
      <c r="K292" s="150"/>
      <c r="L292" s="151"/>
      <c r="M292" s="150"/>
      <c r="N292" s="150"/>
      <c r="O292" s="150"/>
    </row>
    <row r="293" spans="2:15" s="325" customFormat="1" ht="16.5" hidden="1">
      <c r="B293" s="157"/>
      <c r="C293" s="150"/>
      <c r="D293" s="150"/>
      <c r="E293" s="150"/>
      <c r="F293" s="150"/>
      <c r="G293" s="150"/>
      <c r="H293" s="150"/>
      <c r="I293" s="150"/>
      <c r="J293" s="150"/>
      <c r="K293" s="150"/>
      <c r="L293" s="151"/>
      <c r="M293" s="150"/>
      <c r="N293" s="150"/>
      <c r="O293" s="150"/>
    </row>
    <row r="294" spans="2:15" s="325" customFormat="1" ht="16.5" hidden="1">
      <c r="B294" s="157"/>
      <c r="C294" s="150"/>
      <c r="D294" s="150"/>
      <c r="E294" s="150"/>
      <c r="F294" s="150"/>
      <c r="G294" s="150"/>
      <c r="H294" s="150"/>
      <c r="I294" s="150"/>
      <c r="J294" s="150"/>
      <c r="K294" s="150"/>
      <c r="L294" s="151"/>
      <c r="M294" s="150"/>
      <c r="N294" s="150"/>
      <c r="O294" s="150"/>
    </row>
    <row r="295" spans="2:15" s="325" customFormat="1" ht="16.5" hidden="1">
      <c r="B295" s="157"/>
      <c r="C295" s="150"/>
      <c r="D295" s="150"/>
      <c r="E295" s="150"/>
      <c r="F295" s="150"/>
      <c r="G295" s="150"/>
      <c r="H295" s="150"/>
      <c r="I295" s="150"/>
      <c r="J295" s="150"/>
      <c r="K295" s="150"/>
      <c r="L295" s="151"/>
      <c r="M295" s="150"/>
      <c r="N295" s="150"/>
      <c r="O295" s="150"/>
    </row>
    <row r="296" spans="2:15" s="325" customFormat="1" ht="16.5" hidden="1">
      <c r="B296" s="157"/>
      <c r="C296" s="150"/>
      <c r="D296" s="150"/>
      <c r="E296" s="150"/>
      <c r="F296" s="150"/>
      <c r="G296" s="150"/>
      <c r="H296" s="150"/>
      <c r="I296" s="150"/>
      <c r="J296" s="150"/>
      <c r="K296" s="150"/>
      <c r="L296" s="151"/>
      <c r="M296" s="150"/>
      <c r="N296" s="150"/>
      <c r="O296" s="150"/>
    </row>
    <row r="297" spans="2:15" s="325" customFormat="1" ht="16.5" hidden="1">
      <c r="B297" s="157"/>
      <c r="C297" s="150"/>
      <c r="D297" s="150"/>
      <c r="E297" s="150"/>
      <c r="F297" s="150"/>
      <c r="G297" s="150"/>
      <c r="H297" s="150"/>
      <c r="I297" s="150"/>
      <c r="J297" s="150"/>
      <c r="K297" s="150"/>
      <c r="L297" s="151"/>
      <c r="M297" s="150"/>
      <c r="N297" s="150"/>
      <c r="O297" s="150"/>
    </row>
    <row r="298" spans="2:15" s="325" customFormat="1" ht="16.5" hidden="1">
      <c r="B298" s="157"/>
      <c r="C298" s="150"/>
      <c r="D298" s="150"/>
      <c r="E298" s="150"/>
      <c r="F298" s="150"/>
      <c r="G298" s="150"/>
      <c r="H298" s="150"/>
      <c r="I298" s="150"/>
      <c r="J298" s="150"/>
      <c r="K298" s="150"/>
      <c r="L298" s="151"/>
      <c r="M298" s="150"/>
      <c r="N298" s="150"/>
      <c r="O298" s="150"/>
    </row>
    <row r="299" spans="2:15" s="325" customFormat="1" ht="16.5" hidden="1">
      <c r="B299" s="157"/>
      <c r="C299" s="150"/>
      <c r="D299" s="150"/>
      <c r="E299" s="150"/>
      <c r="F299" s="150"/>
      <c r="G299" s="150"/>
      <c r="H299" s="150"/>
      <c r="I299" s="150"/>
      <c r="J299" s="150"/>
      <c r="K299" s="150"/>
      <c r="L299" s="151"/>
      <c r="M299" s="150"/>
      <c r="N299" s="150"/>
      <c r="O299" s="150"/>
    </row>
    <row r="300" spans="2:15" s="325" customFormat="1" ht="16.5" hidden="1">
      <c r="B300" s="157"/>
      <c r="C300" s="150"/>
      <c r="D300" s="150"/>
      <c r="E300" s="150"/>
      <c r="F300" s="150"/>
      <c r="G300" s="150"/>
      <c r="H300" s="150"/>
      <c r="I300" s="150"/>
      <c r="J300" s="150"/>
      <c r="K300" s="150"/>
      <c r="L300" s="151"/>
      <c r="M300" s="150"/>
      <c r="N300" s="150"/>
      <c r="O300" s="150"/>
    </row>
    <row r="301" spans="2:15" s="325" customFormat="1" ht="16.5" hidden="1">
      <c r="B301" s="157"/>
      <c r="C301" s="150"/>
      <c r="D301" s="150"/>
      <c r="E301" s="150"/>
      <c r="F301" s="150"/>
      <c r="G301" s="150"/>
      <c r="H301" s="150"/>
      <c r="I301" s="150"/>
      <c r="J301" s="150"/>
      <c r="K301" s="150"/>
      <c r="L301" s="151"/>
      <c r="M301" s="150"/>
      <c r="N301" s="150"/>
      <c r="O301" s="150"/>
    </row>
    <row r="302" spans="2:15" s="325" customFormat="1" ht="16.5" hidden="1">
      <c r="B302" s="157"/>
      <c r="C302" s="150"/>
      <c r="D302" s="150"/>
      <c r="E302" s="150"/>
      <c r="F302" s="150"/>
      <c r="G302" s="150"/>
      <c r="H302" s="150"/>
      <c r="I302" s="150"/>
      <c r="J302" s="150"/>
      <c r="K302" s="150"/>
      <c r="L302" s="151"/>
      <c r="M302" s="150"/>
      <c r="N302" s="150"/>
      <c r="O302" s="150"/>
    </row>
    <row r="303" spans="2:15" s="325" customFormat="1" ht="16.5" hidden="1">
      <c r="B303" s="157"/>
      <c r="C303" s="150"/>
      <c r="D303" s="150"/>
      <c r="E303" s="150"/>
      <c r="F303" s="150"/>
      <c r="G303" s="150"/>
      <c r="H303" s="150"/>
      <c r="I303" s="150"/>
      <c r="J303" s="150"/>
      <c r="K303" s="150"/>
      <c r="L303" s="151"/>
      <c r="M303" s="150"/>
      <c r="N303" s="150"/>
      <c r="O303" s="150"/>
    </row>
    <row r="304" spans="2:15" s="325" customFormat="1" ht="16.5" hidden="1">
      <c r="B304" s="157"/>
      <c r="C304" s="150"/>
      <c r="D304" s="150"/>
      <c r="E304" s="150"/>
      <c r="F304" s="150"/>
      <c r="G304" s="150"/>
      <c r="H304" s="150"/>
      <c r="I304" s="150"/>
      <c r="J304" s="150"/>
      <c r="K304" s="150"/>
      <c r="L304" s="151"/>
      <c r="M304" s="150"/>
      <c r="N304" s="150"/>
      <c r="O304" s="150"/>
    </row>
    <row r="305" spans="2:15" s="325" customFormat="1" ht="16.5" hidden="1">
      <c r="B305" s="157"/>
      <c r="C305" s="150"/>
      <c r="D305" s="150"/>
      <c r="E305" s="150"/>
      <c r="F305" s="150"/>
      <c r="G305" s="150"/>
      <c r="H305" s="150"/>
      <c r="I305" s="150"/>
      <c r="J305" s="150"/>
      <c r="K305" s="150"/>
      <c r="L305" s="151"/>
      <c r="M305" s="150"/>
      <c r="N305" s="150"/>
      <c r="O305" s="150"/>
    </row>
    <row r="306" spans="2:15" s="325" customFormat="1" ht="16.5" hidden="1">
      <c r="B306" s="157"/>
      <c r="C306" s="150"/>
      <c r="D306" s="150"/>
      <c r="E306" s="150"/>
      <c r="F306" s="150"/>
      <c r="G306" s="150"/>
      <c r="H306" s="150"/>
      <c r="I306" s="150"/>
      <c r="J306" s="150"/>
      <c r="K306" s="150"/>
      <c r="L306" s="151"/>
      <c r="M306" s="150"/>
      <c r="N306" s="150"/>
      <c r="O306" s="150"/>
    </row>
    <row r="307" spans="2:15" s="325" customFormat="1" ht="16.5" hidden="1">
      <c r="B307" s="157"/>
      <c r="C307" s="150"/>
      <c r="D307" s="150"/>
      <c r="E307" s="150"/>
      <c r="F307" s="150"/>
      <c r="G307" s="150"/>
      <c r="H307" s="150"/>
      <c r="I307" s="150"/>
      <c r="J307" s="150"/>
      <c r="K307" s="150"/>
      <c r="L307" s="151"/>
      <c r="M307" s="150"/>
      <c r="N307" s="150"/>
      <c r="O307" s="150"/>
    </row>
    <row r="308" spans="2:15" s="325" customFormat="1" ht="16.5" hidden="1">
      <c r="B308" s="157"/>
      <c r="C308" s="150"/>
      <c r="D308" s="150"/>
      <c r="E308" s="150"/>
      <c r="F308" s="150"/>
      <c r="G308" s="150"/>
      <c r="H308" s="150"/>
      <c r="I308" s="150"/>
      <c r="J308" s="150"/>
      <c r="K308" s="150"/>
      <c r="L308" s="151"/>
      <c r="M308" s="150"/>
      <c r="N308" s="150"/>
      <c r="O308" s="150"/>
    </row>
    <row r="309" spans="2:15" s="325" customFormat="1" ht="16.5" hidden="1">
      <c r="B309" s="157"/>
      <c r="C309" s="150"/>
      <c r="D309" s="150"/>
      <c r="E309" s="150"/>
      <c r="F309" s="150"/>
      <c r="G309" s="150"/>
      <c r="H309" s="150"/>
      <c r="I309" s="150"/>
      <c r="J309" s="150"/>
      <c r="K309" s="150"/>
      <c r="L309" s="151"/>
      <c r="M309" s="150"/>
      <c r="N309" s="150"/>
      <c r="O309" s="150"/>
    </row>
    <row r="310" spans="2:15" s="325" customFormat="1" ht="16.5" hidden="1">
      <c r="B310" s="157"/>
      <c r="C310" s="150"/>
      <c r="D310" s="150"/>
      <c r="E310" s="150"/>
      <c r="F310" s="150"/>
      <c r="G310" s="150"/>
      <c r="H310" s="150"/>
      <c r="I310" s="150"/>
      <c r="J310" s="150"/>
      <c r="K310" s="150"/>
      <c r="L310" s="151"/>
      <c r="M310" s="150"/>
      <c r="N310" s="150"/>
      <c r="O310" s="150"/>
    </row>
    <row r="311" spans="2:15" s="325" customFormat="1" ht="16.5" hidden="1">
      <c r="B311" s="157"/>
      <c r="C311" s="150"/>
      <c r="D311" s="150"/>
      <c r="E311" s="150"/>
      <c r="F311" s="150"/>
      <c r="G311" s="150"/>
      <c r="H311" s="150"/>
      <c r="I311" s="150"/>
      <c r="J311" s="150"/>
      <c r="K311" s="150"/>
      <c r="L311" s="151"/>
      <c r="M311" s="150"/>
      <c r="N311" s="150"/>
      <c r="O311" s="150"/>
    </row>
    <row r="312" spans="2:15" s="325" customFormat="1" ht="16.5" hidden="1">
      <c r="B312" s="157"/>
      <c r="C312" s="150"/>
      <c r="D312" s="150"/>
      <c r="E312" s="150"/>
      <c r="F312" s="150"/>
      <c r="G312" s="150"/>
      <c r="H312" s="150"/>
      <c r="I312" s="150"/>
      <c r="J312" s="150"/>
      <c r="K312" s="150"/>
      <c r="L312" s="151"/>
      <c r="M312" s="150"/>
      <c r="N312" s="150"/>
      <c r="O312" s="150"/>
    </row>
    <row r="313" spans="2:15" s="325" customFormat="1" ht="16.5" hidden="1">
      <c r="B313" s="157"/>
      <c r="C313" s="150"/>
      <c r="D313" s="150"/>
      <c r="E313" s="150"/>
      <c r="F313" s="150"/>
      <c r="G313" s="150"/>
      <c r="H313" s="150"/>
      <c r="I313" s="150"/>
      <c r="J313" s="150"/>
      <c r="K313" s="150"/>
      <c r="L313" s="151"/>
      <c r="M313" s="150"/>
      <c r="N313" s="150"/>
      <c r="O313" s="150"/>
    </row>
    <row r="314" spans="2:15" s="325" customFormat="1" ht="16.5" hidden="1">
      <c r="B314" s="157"/>
      <c r="C314" s="150"/>
      <c r="D314" s="150"/>
      <c r="E314" s="150"/>
      <c r="F314" s="150"/>
      <c r="G314" s="150"/>
      <c r="H314" s="150"/>
      <c r="I314" s="150"/>
      <c r="J314" s="150"/>
      <c r="K314" s="150"/>
      <c r="L314" s="151"/>
      <c r="M314" s="150"/>
      <c r="N314" s="150"/>
      <c r="O314" s="150"/>
    </row>
    <row r="315" spans="2:15" s="325" customFormat="1" ht="16.5" hidden="1">
      <c r="B315" s="157"/>
      <c r="C315" s="150"/>
      <c r="D315" s="150"/>
      <c r="E315" s="150"/>
      <c r="F315" s="150"/>
      <c r="G315" s="150"/>
      <c r="H315" s="150"/>
      <c r="I315" s="150"/>
      <c r="J315" s="150"/>
      <c r="K315" s="150"/>
      <c r="L315" s="151"/>
      <c r="M315" s="150"/>
      <c r="N315" s="150"/>
      <c r="O315" s="150"/>
    </row>
    <row r="316" spans="2:15" s="325" customFormat="1" ht="16.5" hidden="1">
      <c r="B316" s="157"/>
      <c r="C316" s="150"/>
      <c r="D316" s="150"/>
      <c r="E316" s="150"/>
      <c r="F316" s="150"/>
      <c r="G316" s="150"/>
      <c r="H316" s="150"/>
      <c r="I316" s="150"/>
      <c r="J316" s="150"/>
      <c r="K316" s="150"/>
      <c r="L316" s="151"/>
      <c r="M316" s="150"/>
      <c r="N316" s="150"/>
      <c r="O316" s="150"/>
    </row>
    <row r="317" spans="2:15" s="325" customFormat="1" ht="16.5" hidden="1">
      <c r="B317" s="157"/>
      <c r="C317" s="150"/>
      <c r="D317" s="150"/>
      <c r="E317" s="150"/>
      <c r="F317" s="150"/>
      <c r="G317" s="150"/>
      <c r="H317" s="150"/>
      <c r="I317" s="150"/>
      <c r="J317" s="150"/>
      <c r="K317" s="150"/>
      <c r="L317" s="151"/>
      <c r="M317" s="150"/>
      <c r="N317" s="150"/>
      <c r="O317" s="150"/>
    </row>
    <row r="318" spans="2:15" s="325" customFormat="1" ht="16.5" hidden="1">
      <c r="B318" s="157"/>
      <c r="C318" s="150"/>
      <c r="D318" s="150"/>
      <c r="E318" s="150"/>
      <c r="F318" s="150"/>
      <c r="G318" s="150"/>
      <c r="H318" s="150"/>
      <c r="I318" s="150"/>
      <c r="J318" s="150"/>
      <c r="K318" s="150"/>
      <c r="L318" s="151"/>
      <c r="M318" s="150"/>
      <c r="N318" s="150"/>
      <c r="O318" s="150"/>
    </row>
    <row r="319" spans="2:15" s="325" customFormat="1" ht="16.5" hidden="1">
      <c r="B319" s="157"/>
      <c r="C319" s="150"/>
      <c r="D319" s="150"/>
      <c r="E319" s="150"/>
      <c r="F319" s="150"/>
      <c r="G319" s="150"/>
      <c r="H319" s="150"/>
      <c r="I319" s="150"/>
      <c r="J319" s="150"/>
      <c r="K319" s="150"/>
      <c r="L319" s="151"/>
      <c r="M319" s="150"/>
      <c r="N319" s="150"/>
      <c r="O319" s="150"/>
    </row>
    <row r="320" spans="2:15" s="325" customFormat="1" ht="16.5" hidden="1">
      <c r="B320" s="157"/>
      <c r="C320" s="150"/>
      <c r="D320" s="150"/>
      <c r="E320" s="150"/>
      <c r="F320" s="150"/>
      <c r="G320" s="150"/>
      <c r="H320" s="150"/>
      <c r="I320" s="150"/>
      <c r="J320" s="150"/>
      <c r="K320" s="150"/>
      <c r="L320" s="151"/>
      <c r="M320" s="150"/>
      <c r="N320" s="150"/>
      <c r="O320" s="150"/>
    </row>
    <row r="321" spans="2:15" s="325" customFormat="1" ht="16.5" hidden="1">
      <c r="B321" s="157"/>
      <c r="C321" s="150"/>
      <c r="D321" s="150"/>
      <c r="E321" s="150"/>
      <c r="F321" s="150"/>
      <c r="G321" s="150"/>
      <c r="H321" s="150"/>
      <c r="I321" s="150"/>
      <c r="J321" s="150"/>
      <c r="K321" s="150"/>
      <c r="L321" s="151"/>
      <c r="M321" s="150"/>
      <c r="N321" s="150"/>
      <c r="O321" s="150"/>
    </row>
    <row r="322" spans="2:15" s="325" customFormat="1" ht="16.5" hidden="1">
      <c r="B322" s="157"/>
      <c r="C322" s="150"/>
      <c r="D322" s="150"/>
      <c r="E322" s="150"/>
      <c r="F322" s="150"/>
      <c r="G322" s="150"/>
      <c r="H322" s="150"/>
      <c r="I322" s="150"/>
      <c r="J322" s="150"/>
      <c r="K322" s="150"/>
      <c r="L322" s="151"/>
      <c r="M322" s="150"/>
      <c r="N322" s="150"/>
      <c r="O322" s="150"/>
    </row>
    <row r="323" spans="2:15" s="325" customFormat="1" ht="16.5" hidden="1">
      <c r="B323" s="157"/>
      <c r="C323" s="150"/>
      <c r="D323" s="150"/>
      <c r="E323" s="150"/>
      <c r="F323" s="150"/>
      <c r="G323" s="150"/>
      <c r="H323" s="150"/>
      <c r="I323" s="150"/>
      <c r="J323" s="150"/>
      <c r="K323" s="150"/>
      <c r="L323" s="151"/>
      <c r="M323" s="150"/>
      <c r="N323" s="150"/>
      <c r="O323" s="150"/>
    </row>
    <row r="324" spans="2:15" s="325" customFormat="1" ht="12.75" hidden="1" customHeight="1">
      <c r="B324" s="157"/>
      <c r="C324" s="150"/>
      <c r="D324" s="150"/>
      <c r="E324" s="150"/>
      <c r="F324" s="150"/>
      <c r="G324" s="150"/>
      <c r="H324" s="150"/>
      <c r="I324" s="150"/>
      <c r="J324" s="150"/>
      <c r="K324" s="150"/>
      <c r="L324" s="151"/>
      <c r="M324" s="150"/>
      <c r="N324" s="150"/>
      <c r="O324" s="150"/>
    </row>
    <row r="325" spans="2:15" s="325" customFormat="1" ht="0" hidden="1" customHeight="1">
      <c r="B325" s="157"/>
      <c r="C325" s="150"/>
      <c r="D325" s="150"/>
      <c r="E325" s="150"/>
      <c r="F325" s="150"/>
      <c r="G325" s="150"/>
      <c r="H325" s="150"/>
      <c r="I325" s="150"/>
      <c r="J325" s="150"/>
      <c r="K325" s="150"/>
      <c r="L325" s="151"/>
      <c r="M325" s="150"/>
      <c r="N325" s="150"/>
      <c r="O325" s="150"/>
    </row>
    <row r="326" spans="2:15" s="325" customFormat="1" ht="0" hidden="1" customHeight="1">
      <c r="B326" s="157"/>
      <c r="C326" s="150"/>
      <c r="D326" s="150"/>
      <c r="E326" s="150"/>
      <c r="F326" s="150"/>
      <c r="G326" s="150"/>
      <c r="H326" s="150"/>
      <c r="I326" s="150"/>
      <c r="J326" s="150"/>
      <c r="K326" s="150"/>
      <c r="L326" s="151"/>
      <c r="M326" s="150"/>
      <c r="N326" s="150"/>
      <c r="O326" s="150"/>
    </row>
  </sheetData>
  <sheetProtection formatRows="0"/>
  <mergeCells count="173">
    <mergeCell ref="B10:F10"/>
    <mergeCell ref="D13:J13"/>
    <mergeCell ref="D14:J14"/>
    <mergeCell ref="E17:G17"/>
    <mergeCell ref="K2:K8"/>
    <mergeCell ref="B3:F3"/>
    <mergeCell ref="G3:H3"/>
    <mergeCell ref="I3:J3"/>
    <mergeCell ref="B5:E5"/>
    <mergeCell ref="G5:H5"/>
    <mergeCell ref="I5:J5"/>
    <mergeCell ref="B6:E6"/>
    <mergeCell ref="F6:J6"/>
    <mergeCell ref="B7:E7"/>
    <mergeCell ref="F7:J7"/>
    <mergeCell ref="B8:E8"/>
    <mergeCell ref="F8:J8"/>
    <mergeCell ref="B2:F2"/>
    <mergeCell ref="G2:H2"/>
    <mergeCell ref="I2:J2"/>
    <mergeCell ref="E26:H26"/>
    <mergeCell ref="E24:H24"/>
    <mergeCell ref="E25:G25"/>
    <mergeCell ref="E18:H18"/>
    <mergeCell ref="E19:G19"/>
    <mergeCell ref="E20:H20"/>
    <mergeCell ref="E23:G23"/>
    <mergeCell ref="E38:G38"/>
    <mergeCell ref="E36:G36"/>
    <mergeCell ref="E34:G34"/>
    <mergeCell ref="E32:G32"/>
    <mergeCell ref="B27:H27"/>
    <mergeCell ref="E30:G30"/>
    <mergeCell ref="E21:G21"/>
    <mergeCell ref="E22:H22"/>
    <mergeCell ref="E35:H35"/>
    <mergeCell ref="E37:H37"/>
    <mergeCell ref="E33:G33"/>
    <mergeCell ref="E43:G43"/>
    <mergeCell ref="E60:G60"/>
    <mergeCell ref="E31:H31"/>
    <mergeCell ref="E61:G61"/>
    <mergeCell ref="E57:G57"/>
    <mergeCell ref="E58:G58"/>
    <mergeCell ref="E59:G59"/>
    <mergeCell ref="C54:E54"/>
    <mergeCell ref="F54:H54"/>
    <mergeCell ref="E42:G42"/>
    <mergeCell ref="E40:G40"/>
    <mergeCell ref="E46:G46"/>
    <mergeCell ref="E47:G47"/>
    <mergeCell ref="E48:G48"/>
    <mergeCell ref="E49:G49"/>
    <mergeCell ref="E50:G50"/>
    <mergeCell ref="E51:G51"/>
    <mergeCell ref="E52:G52"/>
    <mergeCell ref="E53:G53"/>
    <mergeCell ref="E45:G45"/>
    <mergeCell ref="E44:G44"/>
    <mergeCell ref="E41:G41"/>
    <mergeCell ref="E68:G68"/>
    <mergeCell ref="E69:G69"/>
    <mergeCell ref="E70:G70"/>
    <mergeCell ref="E65:G65"/>
    <mergeCell ref="E67:G67"/>
    <mergeCell ref="E66:H66"/>
    <mergeCell ref="E62:G62"/>
    <mergeCell ref="E63:G63"/>
    <mergeCell ref="E64:G64"/>
    <mergeCell ref="B181:H181"/>
    <mergeCell ref="E110:H110"/>
    <mergeCell ref="B102:H102"/>
    <mergeCell ref="E106:H106"/>
    <mergeCell ref="E107:G107"/>
    <mergeCell ref="E108:G108"/>
    <mergeCell ref="E109:G109"/>
    <mergeCell ref="E111:G111"/>
    <mergeCell ref="E112:H112"/>
    <mergeCell ref="C113:E113"/>
    <mergeCell ref="F113:H113"/>
    <mergeCell ref="E120:G120"/>
    <mergeCell ref="E121:H121"/>
    <mergeCell ref="E122:G122"/>
    <mergeCell ref="E123:H123"/>
    <mergeCell ref="E124:G124"/>
    <mergeCell ref="E125:H125"/>
    <mergeCell ref="C130:E130"/>
    <mergeCell ref="E145:G145"/>
    <mergeCell ref="E146:G146"/>
    <mergeCell ref="C147:E147"/>
    <mergeCell ref="F147:H147"/>
    <mergeCell ref="E150:G150"/>
    <mergeCell ref="E151:H151"/>
    <mergeCell ref="E118:G118"/>
    <mergeCell ref="E119:G119"/>
    <mergeCell ref="E100:G100"/>
    <mergeCell ref="E101:G101"/>
    <mergeCell ref="E105:G105"/>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152:G152"/>
    <mergeCell ref="F130:H130"/>
    <mergeCell ref="E133:G133"/>
    <mergeCell ref="E134:H134"/>
    <mergeCell ref="E135:G135"/>
    <mergeCell ref="E136:G136"/>
    <mergeCell ref="E137:G137"/>
    <mergeCell ref="E138:H138"/>
    <mergeCell ref="E139:G139"/>
    <mergeCell ref="E140:H140"/>
    <mergeCell ref="E153:G153"/>
    <mergeCell ref="E154:G154"/>
    <mergeCell ref="E155:H155"/>
    <mergeCell ref="E156:G156"/>
    <mergeCell ref="E157:H157"/>
    <mergeCell ref="E158:G158"/>
    <mergeCell ref="E159:H159"/>
    <mergeCell ref="E168:G168"/>
    <mergeCell ref="E169:H169"/>
    <mergeCell ref="E166:G166"/>
    <mergeCell ref="E167:H167"/>
    <mergeCell ref="E164:G164"/>
    <mergeCell ref="E165:H165"/>
    <mergeCell ref="E162:G162"/>
    <mergeCell ref="E163:H163"/>
    <mergeCell ref="E160:G160"/>
    <mergeCell ref="E161:H161"/>
    <mergeCell ref="E177:G177"/>
    <mergeCell ref="C179:E179"/>
    <mergeCell ref="F179:H179"/>
    <mergeCell ref="E178:G178"/>
    <mergeCell ref="C170:E170"/>
    <mergeCell ref="F170:H170"/>
    <mergeCell ref="E173:G173"/>
    <mergeCell ref="E174:H174"/>
    <mergeCell ref="E175:G175"/>
    <mergeCell ref="E176:G176"/>
    <mergeCell ref="E39:G39"/>
    <mergeCell ref="E127:G127"/>
    <mergeCell ref="E128:G128"/>
    <mergeCell ref="E129:G129"/>
    <mergeCell ref="E143:G143"/>
    <mergeCell ref="E144:G144"/>
    <mergeCell ref="E92:G92"/>
    <mergeCell ref="E93:G93"/>
    <mergeCell ref="E94:G94"/>
    <mergeCell ref="E95:G95"/>
    <mergeCell ref="E96:G96"/>
    <mergeCell ref="E97:G97"/>
    <mergeCell ref="E98:G98"/>
    <mergeCell ref="E99:G99"/>
    <mergeCell ref="E126:G126"/>
    <mergeCell ref="E141:G141"/>
    <mergeCell ref="E142:H142"/>
    <mergeCell ref="B87:H87"/>
    <mergeCell ref="E90:G90"/>
    <mergeCell ref="E91:G91"/>
    <mergeCell ref="E71:G71"/>
    <mergeCell ref="E72:G72"/>
    <mergeCell ref="E116:G116"/>
    <mergeCell ref="E117:H117"/>
  </mergeCells>
  <conditionalFormatting sqref="C43:E43 C51:E51 C53:E53 C41:E41 H41:J41 H39 H51:J51 H53:J53">
    <cfRule type="expression" dxfId="74" priority="29">
      <formula>$L$40=FALSE</formula>
    </cfRule>
  </conditionalFormatting>
  <conditionalFormatting sqref="C45:E45">
    <cfRule type="expression" dxfId="73" priority="27">
      <formula>$L$40=FALSE</formula>
    </cfRule>
  </conditionalFormatting>
  <conditionalFormatting sqref="C49:E49">
    <cfRule type="expression" dxfId="72" priority="25">
      <formula>$L$40=FALSE</formula>
    </cfRule>
  </conditionalFormatting>
  <conditionalFormatting sqref="C17:J18">
    <cfRule type="expression" dxfId="71" priority="97">
      <formula>$L$17=FALSE</formula>
    </cfRule>
  </conditionalFormatting>
  <conditionalFormatting sqref="C19:J20">
    <cfRule type="expression" dxfId="70" priority="98">
      <formula>$L$19=FALSE</formula>
    </cfRule>
  </conditionalFormatting>
  <conditionalFormatting sqref="C23:J24">
    <cfRule type="expression" dxfId="69" priority="99">
      <formula>$L$23=FALSE</formula>
    </cfRule>
  </conditionalFormatting>
  <conditionalFormatting sqref="C25:J26">
    <cfRule type="expression" dxfId="68" priority="100">
      <formula>$L$25=FALSE</formula>
    </cfRule>
  </conditionalFormatting>
  <conditionalFormatting sqref="C30:J31">
    <cfRule type="expression" dxfId="67" priority="82">
      <formula>$L$30=FALSE</formula>
    </cfRule>
  </conditionalFormatting>
  <conditionalFormatting sqref="C32:J32 C33:E33 H33:J33">
    <cfRule type="expression" dxfId="66" priority="83">
      <formula>$L$32=FALSE</formula>
    </cfRule>
  </conditionalFormatting>
  <conditionalFormatting sqref="C34:J35">
    <cfRule type="expression" dxfId="65" priority="84">
      <formula>$L$34=FALSE</formula>
    </cfRule>
  </conditionalFormatting>
  <conditionalFormatting sqref="C36:J37">
    <cfRule type="expression" dxfId="64" priority="85">
      <formula>$L$36=FALSE</formula>
    </cfRule>
  </conditionalFormatting>
  <conditionalFormatting sqref="C38:J38 C39:D39 I39:J39">
    <cfRule type="expression" dxfId="63" priority="86">
      <formula>$L$38=FALSE</formula>
    </cfRule>
  </conditionalFormatting>
  <conditionalFormatting sqref="C40:J40">
    <cfRule type="expression" dxfId="62" priority="87">
      <formula>$L$40=FALSE</formula>
    </cfRule>
  </conditionalFormatting>
  <conditionalFormatting sqref="C50:J50">
    <cfRule type="expression" dxfId="61" priority="23">
      <formula>$L$42=FALSE</formula>
    </cfRule>
  </conditionalFormatting>
  <conditionalFormatting sqref="C52:J52">
    <cfRule type="expression" dxfId="60" priority="22">
      <formula>$L$42=FALSE</formula>
    </cfRule>
  </conditionalFormatting>
  <conditionalFormatting sqref="C57:J57 C58:E58 H58:J58">
    <cfRule type="expression" dxfId="59" priority="75">
      <formula>$L$57=FALSE</formula>
    </cfRule>
  </conditionalFormatting>
  <conditionalFormatting sqref="C59:J60">
    <cfRule type="expression" dxfId="58" priority="76">
      <formula>$L$59=FALSE</formula>
    </cfRule>
  </conditionalFormatting>
  <conditionalFormatting sqref="C61:J61 C62:E62 H62:J62">
    <cfRule type="expression" dxfId="57" priority="77">
      <formula>$L$61=FALSE</formula>
    </cfRule>
  </conditionalFormatting>
  <conditionalFormatting sqref="C63:J63 C64:E64 H64:J64">
    <cfRule type="expression" dxfId="56" priority="78">
      <formula>$L$63=FALSE</formula>
    </cfRule>
  </conditionalFormatting>
  <conditionalFormatting sqref="C65:J66">
    <cfRule type="expression" dxfId="55" priority="79">
      <formula>$L$65=FALSE</formula>
    </cfRule>
  </conditionalFormatting>
  <conditionalFormatting sqref="C67:J68">
    <cfRule type="expression" dxfId="54" priority="80">
      <formula>$L$67=FALSE</formula>
    </cfRule>
  </conditionalFormatting>
  <conditionalFormatting sqref="C69:J70">
    <cfRule type="expression" dxfId="53" priority="72">
      <formula>$L$69=FALSE</formula>
    </cfRule>
  </conditionalFormatting>
  <conditionalFormatting sqref="C71:J71">
    <cfRule type="expression" dxfId="52" priority="73">
      <formula>$L$71=FALSE</formula>
    </cfRule>
  </conditionalFormatting>
  <conditionalFormatting sqref="C73:J74">
    <cfRule type="expression" dxfId="51" priority="20">
      <formula>$L$73=FALSE</formula>
    </cfRule>
  </conditionalFormatting>
  <conditionalFormatting sqref="C75:J76">
    <cfRule type="expression" dxfId="50" priority="19">
      <formula>$L$75=FALSE</formula>
    </cfRule>
  </conditionalFormatting>
  <conditionalFormatting sqref="C77:J78">
    <cfRule type="expression" dxfId="49" priority="18">
      <formula>$L$77=FALSE</formula>
    </cfRule>
  </conditionalFormatting>
  <conditionalFormatting sqref="C79:J80">
    <cfRule type="expression" dxfId="48" priority="17">
      <formula>$L$79=FALSE</formula>
    </cfRule>
  </conditionalFormatting>
  <conditionalFormatting sqref="C81:J82">
    <cfRule type="expression" dxfId="47" priority="16">
      <formula>$L$81=FALSE</formula>
    </cfRule>
  </conditionalFormatting>
  <conditionalFormatting sqref="C90:J91">
    <cfRule type="expression" dxfId="46" priority="70">
      <formula>$L$90=FALSE</formula>
    </cfRule>
  </conditionalFormatting>
  <conditionalFormatting sqref="C92:J93">
    <cfRule type="expression" dxfId="45" priority="13">
      <formula>$L$92=FALSE</formula>
    </cfRule>
  </conditionalFormatting>
  <conditionalFormatting sqref="C94:J95">
    <cfRule type="expression" dxfId="44" priority="12">
      <formula>$L$94=FALSE</formula>
    </cfRule>
  </conditionalFormatting>
  <conditionalFormatting sqref="C96:J97">
    <cfRule type="expression" dxfId="43" priority="11">
      <formula>$L$96=FALSE</formula>
    </cfRule>
  </conditionalFormatting>
  <conditionalFormatting sqref="C98:J99">
    <cfRule type="expression" dxfId="42" priority="10">
      <formula>$L$98=FALSE</formula>
    </cfRule>
  </conditionalFormatting>
  <conditionalFormatting sqref="C100:J101">
    <cfRule type="expression" dxfId="41" priority="71">
      <formula>$L$100=FALSE</formula>
    </cfRule>
  </conditionalFormatting>
  <conditionalFormatting sqref="C105:J106">
    <cfRule type="expression" dxfId="40" priority="62">
      <formula>$L$105=FALSE</formula>
    </cfRule>
  </conditionalFormatting>
  <conditionalFormatting sqref="C107:J107 C108:E108 H108:J108">
    <cfRule type="expression" dxfId="39" priority="63">
      <formula>$L$107=FALSE</formula>
    </cfRule>
  </conditionalFormatting>
  <conditionalFormatting sqref="C109:J110">
    <cfRule type="expression" dxfId="38" priority="64">
      <formula>$L$109=FALSE</formula>
    </cfRule>
  </conditionalFormatting>
  <conditionalFormatting sqref="C111:J112">
    <cfRule type="expression" dxfId="37" priority="65">
      <formula>$L$111=FALSE</formula>
    </cfRule>
  </conditionalFormatting>
  <conditionalFormatting sqref="C116:J117">
    <cfRule type="expression" dxfId="36" priority="56">
      <formula>$L$116=FALSE</formula>
    </cfRule>
  </conditionalFormatting>
  <conditionalFormatting sqref="C118:J118 C119:E119 H119:J119">
    <cfRule type="expression" dxfId="35" priority="57">
      <formula>$L$118=FALSE</formula>
    </cfRule>
  </conditionalFormatting>
  <conditionalFormatting sqref="C120:J121">
    <cfRule type="expression" dxfId="34" priority="58">
      <formula>$L$120=FALSE</formula>
    </cfRule>
  </conditionalFormatting>
  <conditionalFormatting sqref="C122:J123">
    <cfRule type="expression" dxfId="33" priority="59">
      <formula>$L$122=FALSE</formula>
    </cfRule>
  </conditionalFormatting>
  <conditionalFormatting sqref="C124:J125">
    <cfRule type="expression" dxfId="32" priority="60">
      <formula>$L$124=FALSE</formula>
    </cfRule>
  </conditionalFormatting>
  <conditionalFormatting sqref="C128:J129">
    <cfRule type="expression" dxfId="31" priority="2459">
      <formula>$L$128=FALSE</formula>
    </cfRule>
  </conditionalFormatting>
  <conditionalFormatting sqref="C133:J134">
    <cfRule type="expression" dxfId="30" priority="50">
      <formula>$L$133=FALSE</formula>
    </cfRule>
  </conditionalFormatting>
  <conditionalFormatting sqref="C135:J135 C136:E136 H136:J136">
    <cfRule type="expression" dxfId="29" priority="51">
      <formula>$L$135=FALSE</formula>
    </cfRule>
  </conditionalFormatting>
  <conditionalFormatting sqref="C137:J138">
    <cfRule type="expression" dxfId="28" priority="52">
      <formula>$L$137=FALSE</formula>
    </cfRule>
  </conditionalFormatting>
  <conditionalFormatting sqref="C139:J140">
    <cfRule type="expression" dxfId="27" priority="53">
      <formula>$L$139=FALSE</formula>
    </cfRule>
  </conditionalFormatting>
  <conditionalFormatting sqref="C143:J144">
    <cfRule type="expression" dxfId="26" priority="6">
      <formula>$L$143=FALSE</formula>
    </cfRule>
  </conditionalFormatting>
  <conditionalFormatting sqref="C145:J146">
    <cfRule type="expression" dxfId="25" priority="55">
      <formula>$L$145=FALSE</formula>
    </cfRule>
  </conditionalFormatting>
  <conditionalFormatting sqref="C150:J151">
    <cfRule type="expression" dxfId="24" priority="44">
      <formula>$L$150=FALSE</formula>
    </cfRule>
  </conditionalFormatting>
  <conditionalFormatting sqref="C152:J152 C153:E153 H153:J153">
    <cfRule type="expression" dxfId="23" priority="45">
      <formula>$L$152=FALSE</formula>
    </cfRule>
  </conditionalFormatting>
  <conditionalFormatting sqref="C154:J155">
    <cfRule type="expression" dxfId="22" priority="46">
      <formula>$L$154=FALSE</formula>
    </cfRule>
  </conditionalFormatting>
  <conditionalFormatting sqref="C156:J157">
    <cfRule type="expression" dxfId="21" priority="47">
      <formula>$L$156=FALSE</formula>
    </cfRule>
  </conditionalFormatting>
  <conditionalFormatting sqref="C158:J159">
    <cfRule type="expression" dxfId="20" priority="48">
      <formula>$L$158=FALSE</formula>
    </cfRule>
  </conditionalFormatting>
  <conditionalFormatting sqref="C160:J161">
    <cfRule type="expression" dxfId="19" priority="31">
      <formula>$L$160=FALSE</formula>
    </cfRule>
  </conditionalFormatting>
  <conditionalFormatting sqref="C162:J163">
    <cfRule type="expression" dxfId="18" priority="32">
      <formula>$L$162=FALSE</formula>
    </cfRule>
  </conditionalFormatting>
  <conditionalFormatting sqref="C164:J165">
    <cfRule type="expression" dxfId="17" priority="33">
      <formula>$L$164=FALSE</formula>
    </cfRule>
  </conditionalFormatting>
  <conditionalFormatting sqref="C166:J167">
    <cfRule type="expression" dxfId="16" priority="34">
      <formula>$L$166=FALSE</formula>
    </cfRule>
  </conditionalFormatting>
  <conditionalFormatting sqref="C168:J169">
    <cfRule type="expression" dxfId="15" priority="35">
      <formula>$L$168=FALSE</formula>
    </cfRule>
  </conditionalFormatting>
  <conditionalFormatting sqref="C173:J174">
    <cfRule type="expression" dxfId="14" priority="38">
      <formula>$L$173=FALSE</formula>
    </cfRule>
  </conditionalFormatting>
  <conditionalFormatting sqref="C175:J175 C176:E176 H176:J176">
    <cfRule type="expression" dxfId="13" priority="39">
      <formula>$L$175=FALSE</formula>
    </cfRule>
  </conditionalFormatting>
  <conditionalFormatting sqref="C177:J177 C178:E178 H178:J178">
    <cfRule type="expression" dxfId="12" priority="40">
      <formula>$L$177=FALSE</formula>
    </cfRule>
  </conditionalFormatting>
  <conditionalFormatting sqref="D13:J13">
    <cfRule type="expression" dxfId="11" priority="180">
      <formula>$L$13</formula>
    </cfRule>
  </conditionalFormatting>
  <conditionalFormatting sqref="D14:J14">
    <cfRule type="expression" dxfId="10" priority="179">
      <formula>$L$14</formula>
    </cfRule>
  </conditionalFormatting>
  <conditionalFormatting sqref="D141:J142">
    <cfRule type="expression" dxfId="9" priority="7">
      <formula>$L$141=FALSE</formula>
    </cfRule>
  </conditionalFormatting>
  <conditionalFormatting sqref="E39">
    <cfRule type="expression" dxfId="8" priority="3">
      <formula>$L$40=FALSE</formula>
    </cfRule>
  </conditionalFormatting>
  <conditionalFormatting sqref="E47">
    <cfRule type="expression" dxfId="7" priority="30">
      <formula>$L$40=FALSE</formula>
    </cfRule>
  </conditionalFormatting>
  <conditionalFormatting sqref="E48:J48">
    <cfRule type="expression" dxfId="6" priority="21">
      <formula>$L$48=FALSE</formula>
    </cfRule>
  </conditionalFormatting>
  <conditionalFormatting sqref="E85:J86">
    <cfRule type="expression" dxfId="5" priority="14">
      <formula>$L$85=FALSE</formula>
    </cfRule>
  </conditionalFormatting>
  <conditionalFormatting sqref="H43:J43">
    <cfRule type="expression" dxfId="4" priority="28">
      <formula>$L$40=FALSE</formula>
    </cfRule>
  </conditionalFormatting>
  <conditionalFormatting sqref="H45:J45">
    <cfRule type="expression" dxfId="3" priority="26">
      <formula>$L$40=FALSE</formula>
    </cfRule>
  </conditionalFormatting>
  <conditionalFormatting sqref="H49:J49">
    <cfRule type="expression" dxfId="2" priority="24">
      <formula>$L$40=FALSE</formula>
    </cfRule>
  </conditionalFormatting>
  <conditionalFormatting sqref="C21:J22">
    <cfRule type="expression" dxfId="0" priority="1">
      <formula>$L$21=FALSE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28" max="10" man="1"/>
    <brk id="54" max="10" man="1"/>
    <brk id="8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69" r:id="rId4" name="Check Box 45">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77870" r:id="rId5" name="Check Box 4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77888" r:id="rId6" name="Check Box 64">
              <controlPr defaultSize="0" autoFill="0" autoLine="0" autoPict="0" altText="">
                <anchor moveWithCells="1">
                  <from>
                    <xdr:col>1</xdr:col>
                    <xdr:colOff>0</xdr:colOff>
                    <xdr:row>16</xdr:row>
                    <xdr:rowOff>76200</xdr:rowOff>
                  </from>
                  <to>
                    <xdr:col>2</xdr:col>
                    <xdr:colOff>0</xdr:colOff>
                    <xdr:row>16</xdr:row>
                    <xdr:rowOff>314325</xdr:rowOff>
                  </to>
                </anchor>
              </controlPr>
            </control>
          </mc:Choice>
        </mc:AlternateContent>
        <mc:AlternateContent xmlns:mc="http://schemas.openxmlformats.org/markup-compatibility/2006">
          <mc:Choice Requires="x14">
            <control shapeId="77889" r:id="rId7" name="Check Box 65">
              <controlPr defaultSize="0" autoFill="0" autoLine="0" autoPict="0" altText="">
                <anchor moveWithCells="1">
                  <from>
                    <xdr:col>1</xdr:col>
                    <xdr:colOff>0</xdr:colOff>
                    <xdr:row>18</xdr:row>
                    <xdr:rowOff>66675</xdr:rowOff>
                  </from>
                  <to>
                    <xdr:col>2</xdr:col>
                    <xdr:colOff>0</xdr:colOff>
                    <xdr:row>18</xdr:row>
                    <xdr:rowOff>304800</xdr:rowOff>
                  </to>
                </anchor>
              </controlPr>
            </control>
          </mc:Choice>
        </mc:AlternateContent>
        <mc:AlternateContent xmlns:mc="http://schemas.openxmlformats.org/markup-compatibility/2006">
          <mc:Choice Requires="x14">
            <control shapeId="77891" r:id="rId8" name="Check Box 67">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892" r:id="rId9" name="Check Box 68">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893" r:id="rId10" name="Check Box 69">
              <controlPr defaultSize="0" autoFill="0" autoLine="0" autoPict="0" altText="">
                <anchor moveWithCells="1">
                  <from>
                    <xdr:col>1</xdr:col>
                    <xdr:colOff>0</xdr:colOff>
                    <xdr:row>24</xdr:row>
                    <xdr:rowOff>0</xdr:rowOff>
                  </from>
                  <to>
                    <xdr:col>2</xdr:col>
                    <xdr:colOff>0</xdr:colOff>
                    <xdr:row>25</xdr:row>
                    <xdr:rowOff>9525</xdr:rowOff>
                  </to>
                </anchor>
              </controlPr>
            </control>
          </mc:Choice>
        </mc:AlternateContent>
        <mc:AlternateContent xmlns:mc="http://schemas.openxmlformats.org/markup-compatibility/2006">
          <mc:Choice Requires="x14">
            <control shapeId="77894" r:id="rId11" name="Check Box 70">
              <controlPr defaultSize="0" autoFill="0" autoLine="0" autoPict="0" altText="">
                <anchor moveWithCells="1">
                  <from>
                    <xdr:col>1</xdr:col>
                    <xdr:colOff>0</xdr:colOff>
                    <xdr:row>24</xdr:row>
                    <xdr:rowOff>0</xdr:rowOff>
                  </from>
                  <to>
                    <xdr:col>2</xdr:col>
                    <xdr:colOff>0</xdr:colOff>
                    <xdr:row>25</xdr:row>
                    <xdr:rowOff>9525</xdr:rowOff>
                  </to>
                </anchor>
              </controlPr>
            </control>
          </mc:Choice>
        </mc:AlternateContent>
        <mc:AlternateContent xmlns:mc="http://schemas.openxmlformats.org/markup-compatibility/2006">
          <mc:Choice Requires="x14">
            <control shapeId="77904" r:id="rId12" name="Check Box 80">
              <controlPr defaultSize="0" autoFill="0" autoLine="0" autoPict="0" altText="">
                <anchor moveWithCells="1">
                  <from>
                    <xdr:col>1</xdr:col>
                    <xdr:colOff>0</xdr:colOff>
                    <xdr:row>29</xdr:row>
                    <xdr:rowOff>0</xdr:rowOff>
                  </from>
                  <to>
                    <xdr:col>2</xdr:col>
                    <xdr:colOff>0</xdr:colOff>
                    <xdr:row>30</xdr:row>
                    <xdr:rowOff>9525</xdr:rowOff>
                  </to>
                </anchor>
              </controlPr>
            </control>
          </mc:Choice>
        </mc:AlternateContent>
        <mc:AlternateContent xmlns:mc="http://schemas.openxmlformats.org/markup-compatibility/2006">
          <mc:Choice Requires="x14">
            <control shapeId="77905" r:id="rId13" name="Check Box 81">
              <controlPr defaultSize="0" autoFill="0" autoLine="0" autoPict="0" altText="">
                <anchor moveWithCells="1">
                  <from>
                    <xdr:col>1</xdr:col>
                    <xdr:colOff>0</xdr:colOff>
                    <xdr:row>30</xdr:row>
                    <xdr:rowOff>180975</xdr:rowOff>
                  </from>
                  <to>
                    <xdr:col>2</xdr:col>
                    <xdr:colOff>0</xdr:colOff>
                    <xdr:row>32</xdr:row>
                    <xdr:rowOff>0</xdr:rowOff>
                  </to>
                </anchor>
              </controlPr>
            </control>
          </mc:Choice>
        </mc:AlternateContent>
        <mc:AlternateContent xmlns:mc="http://schemas.openxmlformats.org/markup-compatibility/2006">
          <mc:Choice Requires="x14">
            <control shapeId="77906" r:id="rId14" name="Check Box 82">
              <controlPr defaultSize="0" autoFill="0" autoLine="0" autoPict="0" altText="">
                <anchor moveWithCells="1">
                  <from>
                    <xdr:col>1</xdr:col>
                    <xdr:colOff>0</xdr:colOff>
                    <xdr:row>33</xdr:row>
                    <xdr:rowOff>76200</xdr:rowOff>
                  </from>
                  <to>
                    <xdr:col>2</xdr:col>
                    <xdr:colOff>0</xdr:colOff>
                    <xdr:row>33</xdr:row>
                    <xdr:rowOff>314325</xdr:rowOff>
                  </to>
                </anchor>
              </controlPr>
            </control>
          </mc:Choice>
        </mc:AlternateContent>
        <mc:AlternateContent xmlns:mc="http://schemas.openxmlformats.org/markup-compatibility/2006">
          <mc:Choice Requires="x14">
            <control shapeId="77907" r:id="rId15" name="Check Box 83">
              <controlPr defaultSize="0" autoFill="0" autoLine="0" autoPict="0" altText="">
                <anchor moveWithCells="1">
                  <from>
                    <xdr:col>1</xdr:col>
                    <xdr:colOff>9525</xdr:colOff>
                    <xdr:row>35</xdr:row>
                    <xdr:rowOff>257175</xdr:rowOff>
                  </from>
                  <to>
                    <xdr:col>2</xdr:col>
                    <xdr:colOff>9525</xdr:colOff>
                    <xdr:row>35</xdr:row>
                    <xdr:rowOff>495300</xdr:rowOff>
                  </to>
                </anchor>
              </controlPr>
            </control>
          </mc:Choice>
        </mc:AlternateContent>
        <mc:AlternateContent xmlns:mc="http://schemas.openxmlformats.org/markup-compatibility/2006">
          <mc:Choice Requires="x14">
            <control shapeId="77908" r:id="rId16" name="Check Box 84">
              <controlPr defaultSize="0" autoFill="0" autoLine="0" autoPict="0" altText="">
                <anchor moveWithCells="1">
                  <from>
                    <xdr:col>1</xdr:col>
                    <xdr:colOff>9525</xdr:colOff>
                    <xdr:row>37</xdr:row>
                    <xdr:rowOff>733425</xdr:rowOff>
                  </from>
                  <to>
                    <xdr:col>2</xdr:col>
                    <xdr:colOff>9525</xdr:colOff>
                    <xdr:row>37</xdr:row>
                    <xdr:rowOff>971550</xdr:rowOff>
                  </to>
                </anchor>
              </controlPr>
            </control>
          </mc:Choice>
        </mc:AlternateContent>
        <mc:AlternateContent xmlns:mc="http://schemas.openxmlformats.org/markup-compatibility/2006">
          <mc:Choice Requires="x14">
            <control shapeId="77909" r:id="rId17" name="Check Box 85">
              <controlPr defaultSize="0" autoFill="0" autoLine="0" autoPict="0" altText="">
                <anchor moveWithCells="1">
                  <from>
                    <xdr:col>1</xdr:col>
                    <xdr:colOff>0</xdr:colOff>
                    <xdr:row>39</xdr:row>
                    <xdr:rowOff>76200</xdr:rowOff>
                  </from>
                  <to>
                    <xdr:col>2</xdr:col>
                    <xdr:colOff>0</xdr:colOff>
                    <xdr:row>39</xdr:row>
                    <xdr:rowOff>314325</xdr:rowOff>
                  </to>
                </anchor>
              </controlPr>
            </control>
          </mc:Choice>
        </mc:AlternateContent>
        <mc:AlternateContent xmlns:mc="http://schemas.openxmlformats.org/markup-compatibility/2006">
          <mc:Choice Requires="x14">
            <control shapeId="77910" r:id="rId18" name="Check Box 86">
              <controlPr defaultSize="0" autoFill="0" autoLine="0" autoPict="0" altText="">
                <anchor moveWithCells="1">
                  <from>
                    <xdr:col>1</xdr:col>
                    <xdr:colOff>0</xdr:colOff>
                    <xdr:row>41</xdr:row>
                    <xdr:rowOff>257175</xdr:rowOff>
                  </from>
                  <to>
                    <xdr:col>2</xdr:col>
                    <xdr:colOff>0</xdr:colOff>
                    <xdr:row>41</xdr:row>
                    <xdr:rowOff>495300</xdr:rowOff>
                  </to>
                </anchor>
              </controlPr>
            </control>
          </mc:Choice>
        </mc:AlternateContent>
        <mc:AlternateContent xmlns:mc="http://schemas.openxmlformats.org/markup-compatibility/2006">
          <mc:Choice Requires="x14">
            <control shapeId="77911" r:id="rId19" name="Check Box 87">
              <controlPr defaultSize="0" autoFill="0" autoLine="0" autoPict="0" altText="">
                <anchor moveWithCells="1">
                  <from>
                    <xdr:col>1</xdr:col>
                    <xdr:colOff>0</xdr:colOff>
                    <xdr:row>56</xdr:row>
                    <xdr:rowOff>428625</xdr:rowOff>
                  </from>
                  <to>
                    <xdr:col>2</xdr:col>
                    <xdr:colOff>0</xdr:colOff>
                    <xdr:row>56</xdr:row>
                    <xdr:rowOff>657225</xdr:rowOff>
                  </to>
                </anchor>
              </controlPr>
            </control>
          </mc:Choice>
        </mc:AlternateContent>
        <mc:AlternateContent xmlns:mc="http://schemas.openxmlformats.org/markup-compatibility/2006">
          <mc:Choice Requires="x14">
            <control shapeId="77913" r:id="rId20" name="Check Box 89">
              <controlPr defaultSize="0" autoFill="0" autoLine="0" autoPict="0" altText="">
                <anchor moveWithCells="1">
                  <from>
                    <xdr:col>1</xdr:col>
                    <xdr:colOff>9525</xdr:colOff>
                    <xdr:row>60</xdr:row>
                    <xdr:rowOff>66675</xdr:rowOff>
                  </from>
                  <to>
                    <xdr:col>2</xdr:col>
                    <xdr:colOff>9525</xdr:colOff>
                    <xdr:row>60</xdr:row>
                    <xdr:rowOff>304800</xdr:rowOff>
                  </to>
                </anchor>
              </controlPr>
            </control>
          </mc:Choice>
        </mc:AlternateContent>
        <mc:AlternateContent xmlns:mc="http://schemas.openxmlformats.org/markup-compatibility/2006">
          <mc:Choice Requires="x14">
            <control shapeId="77914" r:id="rId21" name="Check Box 90">
              <controlPr defaultSize="0" autoFill="0" autoLine="0" autoPict="0" altText="">
                <anchor moveWithCells="1">
                  <from>
                    <xdr:col>1</xdr:col>
                    <xdr:colOff>0</xdr:colOff>
                    <xdr:row>62</xdr:row>
                    <xdr:rowOff>104775</xdr:rowOff>
                  </from>
                  <to>
                    <xdr:col>2</xdr:col>
                    <xdr:colOff>0</xdr:colOff>
                    <xdr:row>62</xdr:row>
                    <xdr:rowOff>342900</xdr:rowOff>
                  </to>
                </anchor>
              </controlPr>
            </control>
          </mc:Choice>
        </mc:AlternateContent>
        <mc:AlternateContent xmlns:mc="http://schemas.openxmlformats.org/markup-compatibility/2006">
          <mc:Choice Requires="x14">
            <control shapeId="77915" r:id="rId22" name="Check Box 91">
              <controlPr defaultSize="0" autoFill="0" autoLine="0" autoPict="0" altText="">
                <anchor moveWithCells="1">
                  <from>
                    <xdr:col>1</xdr:col>
                    <xdr:colOff>0</xdr:colOff>
                    <xdr:row>64</xdr:row>
                    <xdr:rowOff>133350</xdr:rowOff>
                  </from>
                  <to>
                    <xdr:col>2</xdr:col>
                    <xdr:colOff>0</xdr:colOff>
                    <xdr:row>64</xdr:row>
                    <xdr:rowOff>371475</xdr:rowOff>
                  </to>
                </anchor>
              </controlPr>
            </control>
          </mc:Choice>
        </mc:AlternateContent>
        <mc:AlternateContent xmlns:mc="http://schemas.openxmlformats.org/markup-compatibility/2006">
          <mc:Choice Requires="x14">
            <control shapeId="77916" r:id="rId23" name="Check Box 92">
              <controlPr defaultSize="0" autoFill="0" autoLine="0" autoPict="0" altText="">
                <anchor moveWithCells="1">
                  <from>
                    <xdr:col>1</xdr:col>
                    <xdr:colOff>0</xdr:colOff>
                    <xdr:row>66</xdr:row>
                    <xdr:rowOff>76200</xdr:rowOff>
                  </from>
                  <to>
                    <xdr:col>2</xdr:col>
                    <xdr:colOff>0</xdr:colOff>
                    <xdr:row>66</xdr:row>
                    <xdr:rowOff>314325</xdr:rowOff>
                  </to>
                </anchor>
              </controlPr>
            </control>
          </mc:Choice>
        </mc:AlternateContent>
        <mc:AlternateContent xmlns:mc="http://schemas.openxmlformats.org/markup-compatibility/2006">
          <mc:Choice Requires="x14">
            <control shapeId="77917" r:id="rId24" name="Check Box 93">
              <controlPr defaultSize="0" autoFill="0" autoLine="0" autoPict="0" altText="">
                <anchor moveWithCells="1">
                  <from>
                    <xdr:col>1</xdr:col>
                    <xdr:colOff>0</xdr:colOff>
                    <xdr:row>68</xdr:row>
                    <xdr:rowOff>76200</xdr:rowOff>
                  </from>
                  <to>
                    <xdr:col>2</xdr:col>
                    <xdr:colOff>0</xdr:colOff>
                    <xdr:row>68</xdr:row>
                    <xdr:rowOff>314325</xdr:rowOff>
                  </to>
                </anchor>
              </controlPr>
            </control>
          </mc:Choice>
        </mc:AlternateContent>
        <mc:AlternateContent xmlns:mc="http://schemas.openxmlformats.org/markup-compatibility/2006">
          <mc:Choice Requires="x14">
            <control shapeId="77919" r:id="rId25" name="Check Box 95">
              <controlPr defaultSize="0" autoFill="0" autoLine="0" autoPict="0" altText="">
                <anchor moveWithCells="1">
                  <from>
                    <xdr:col>1</xdr:col>
                    <xdr:colOff>28575</xdr:colOff>
                    <xdr:row>69</xdr:row>
                    <xdr:rowOff>1647825</xdr:rowOff>
                  </from>
                  <to>
                    <xdr:col>2</xdr:col>
                    <xdr:colOff>28575</xdr:colOff>
                    <xdr:row>70</xdr:row>
                    <xdr:rowOff>209550</xdr:rowOff>
                  </to>
                </anchor>
              </controlPr>
            </control>
          </mc:Choice>
        </mc:AlternateContent>
        <mc:AlternateContent xmlns:mc="http://schemas.openxmlformats.org/markup-compatibility/2006">
          <mc:Choice Requires="x14">
            <control shapeId="77920" r:id="rId26" name="Check Box 96">
              <controlPr defaultSize="0" autoFill="0" autoLine="0" autoPict="0" altText="">
                <anchor moveWithCells="1">
                  <from>
                    <xdr:col>1</xdr:col>
                    <xdr:colOff>0</xdr:colOff>
                    <xdr:row>89</xdr:row>
                    <xdr:rowOff>257175</xdr:rowOff>
                  </from>
                  <to>
                    <xdr:col>2</xdr:col>
                    <xdr:colOff>0</xdr:colOff>
                    <xdr:row>89</xdr:row>
                    <xdr:rowOff>495300</xdr:rowOff>
                  </to>
                </anchor>
              </controlPr>
            </control>
          </mc:Choice>
        </mc:AlternateContent>
        <mc:AlternateContent xmlns:mc="http://schemas.openxmlformats.org/markup-compatibility/2006">
          <mc:Choice Requires="x14">
            <control shapeId="77921" r:id="rId27" name="Check Box 97">
              <controlPr defaultSize="0" autoFill="0" autoLine="0" autoPict="0" altText="">
                <anchor moveWithCells="1">
                  <from>
                    <xdr:col>1</xdr:col>
                    <xdr:colOff>0</xdr:colOff>
                    <xdr:row>99</xdr:row>
                    <xdr:rowOff>76200</xdr:rowOff>
                  </from>
                  <to>
                    <xdr:col>2</xdr:col>
                    <xdr:colOff>0</xdr:colOff>
                    <xdr:row>99</xdr:row>
                    <xdr:rowOff>314325</xdr:rowOff>
                  </to>
                </anchor>
              </controlPr>
            </control>
          </mc:Choice>
        </mc:AlternateContent>
        <mc:AlternateContent xmlns:mc="http://schemas.openxmlformats.org/markup-compatibility/2006">
          <mc:Choice Requires="x14">
            <control shapeId="77923" r:id="rId28" name="Check Box 99">
              <controlPr defaultSize="0" autoFill="0" autoLine="0" autoPict="0" altText="">
                <anchor moveWithCells="1">
                  <from>
                    <xdr:col>1</xdr:col>
                    <xdr:colOff>9525</xdr:colOff>
                    <xdr:row>104</xdr:row>
                    <xdr:rowOff>209550</xdr:rowOff>
                  </from>
                  <to>
                    <xdr:col>2</xdr:col>
                    <xdr:colOff>9525</xdr:colOff>
                    <xdr:row>104</xdr:row>
                    <xdr:rowOff>447675</xdr:rowOff>
                  </to>
                </anchor>
              </controlPr>
            </control>
          </mc:Choice>
        </mc:AlternateContent>
        <mc:AlternateContent xmlns:mc="http://schemas.openxmlformats.org/markup-compatibility/2006">
          <mc:Choice Requires="x14">
            <control shapeId="77924" r:id="rId29" name="Check Box 100">
              <controlPr defaultSize="0" autoFill="0" autoLine="0" autoPict="0" altText="">
                <anchor moveWithCells="1">
                  <from>
                    <xdr:col>1</xdr:col>
                    <xdr:colOff>0</xdr:colOff>
                    <xdr:row>106</xdr:row>
                    <xdr:rowOff>152400</xdr:rowOff>
                  </from>
                  <to>
                    <xdr:col>2</xdr:col>
                    <xdr:colOff>0</xdr:colOff>
                    <xdr:row>106</xdr:row>
                    <xdr:rowOff>390525</xdr:rowOff>
                  </to>
                </anchor>
              </controlPr>
            </control>
          </mc:Choice>
        </mc:AlternateContent>
        <mc:AlternateContent xmlns:mc="http://schemas.openxmlformats.org/markup-compatibility/2006">
          <mc:Choice Requires="x14">
            <control shapeId="77925" r:id="rId30" name="Check Box 101">
              <controlPr defaultSize="0" autoFill="0" autoLine="0" autoPict="0" altText="">
                <anchor moveWithCells="1">
                  <from>
                    <xdr:col>1</xdr:col>
                    <xdr:colOff>0</xdr:colOff>
                    <xdr:row>108</xdr:row>
                    <xdr:rowOff>314325</xdr:rowOff>
                  </from>
                  <to>
                    <xdr:col>2</xdr:col>
                    <xdr:colOff>0</xdr:colOff>
                    <xdr:row>108</xdr:row>
                    <xdr:rowOff>552450</xdr:rowOff>
                  </to>
                </anchor>
              </controlPr>
            </control>
          </mc:Choice>
        </mc:AlternateContent>
        <mc:AlternateContent xmlns:mc="http://schemas.openxmlformats.org/markup-compatibility/2006">
          <mc:Choice Requires="x14">
            <control shapeId="77926" r:id="rId31" name="Check Box 102">
              <controlPr defaultSize="0" autoFill="0" autoLine="0" autoPict="0" altText="">
                <anchor moveWithCells="1">
                  <from>
                    <xdr:col>1</xdr:col>
                    <xdr:colOff>0</xdr:colOff>
                    <xdr:row>109</xdr:row>
                    <xdr:rowOff>180975</xdr:rowOff>
                  </from>
                  <to>
                    <xdr:col>2</xdr:col>
                    <xdr:colOff>0</xdr:colOff>
                    <xdr:row>111</xdr:row>
                    <xdr:rowOff>0</xdr:rowOff>
                  </to>
                </anchor>
              </controlPr>
            </control>
          </mc:Choice>
        </mc:AlternateContent>
        <mc:AlternateContent xmlns:mc="http://schemas.openxmlformats.org/markup-compatibility/2006">
          <mc:Choice Requires="x14">
            <control shapeId="77930" r:id="rId32" name="Check Box 106">
              <controlPr defaultSize="0" autoFill="0" autoLine="0" autoPict="0" altText="">
                <anchor moveWithCells="1">
                  <from>
                    <xdr:col>1</xdr:col>
                    <xdr:colOff>0</xdr:colOff>
                    <xdr:row>115</xdr:row>
                    <xdr:rowOff>76200</xdr:rowOff>
                  </from>
                  <to>
                    <xdr:col>2</xdr:col>
                    <xdr:colOff>0</xdr:colOff>
                    <xdr:row>115</xdr:row>
                    <xdr:rowOff>314325</xdr:rowOff>
                  </to>
                </anchor>
              </controlPr>
            </control>
          </mc:Choice>
        </mc:AlternateContent>
        <mc:AlternateContent xmlns:mc="http://schemas.openxmlformats.org/markup-compatibility/2006">
          <mc:Choice Requires="x14">
            <control shapeId="77931" r:id="rId33" name="Check Box 107">
              <controlPr defaultSize="0" autoFill="0" autoLine="0" autoPict="0" altText="">
                <anchor moveWithCells="1">
                  <from>
                    <xdr:col>1</xdr:col>
                    <xdr:colOff>0</xdr:colOff>
                    <xdr:row>117</xdr:row>
                    <xdr:rowOff>161925</xdr:rowOff>
                  </from>
                  <to>
                    <xdr:col>2</xdr:col>
                    <xdr:colOff>0</xdr:colOff>
                    <xdr:row>117</xdr:row>
                    <xdr:rowOff>400050</xdr:rowOff>
                  </to>
                </anchor>
              </controlPr>
            </control>
          </mc:Choice>
        </mc:AlternateContent>
        <mc:AlternateContent xmlns:mc="http://schemas.openxmlformats.org/markup-compatibility/2006">
          <mc:Choice Requires="x14">
            <control shapeId="77932" r:id="rId34" name="Check Box 108">
              <controlPr defaultSize="0" autoFill="0" autoLine="0" autoPict="0" altText="">
                <anchor moveWithCells="1">
                  <from>
                    <xdr:col>1</xdr:col>
                    <xdr:colOff>0</xdr:colOff>
                    <xdr:row>119</xdr:row>
                    <xdr:rowOff>85725</xdr:rowOff>
                  </from>
                  <to>
                    <xdr:col>2</xdr:col>
                    <xdr:colOff>0</xdr:colOff>
                    <xdr:row>119</xdr:row>
                    <xdr:rowOff>323850</xdr:rowOff>
                  </to>
                </anchor>
              </controlPr>
            </control>
          </mc:Choice>
        </mc:AlternateContent>
        <mc:AlternateContent xmlns:mc="http://schemas.openxmlformats.org/markup-compatibility/2006">
          <mc:Choice Requires="x14">
            <control shapeId="77933" r:id="rId35" name="Check Box 109">
              <controlPr defaultSize="0" autoFill="0" autoLine="0" autoPict="0" altText="">
                <anchor moveWithCells="1">
                  <from>
                    <xdr:col>1</xdr:col>
                    <xdr:colOff>0</xdr:colOff>
                    <xdr:row>121</xdr:row>
                    <xdr:rowOff>66675</xdr:rowOff>
                  </from>
                  <to>
                    <xdr:col>2</xdr:col>
                    <xdr:colOff>0</xdr:colOff>
                    <xdr:row>121</xdr:row>
                    <xdr:rowOff>304800</xdr:rowOff>
                  </to>
                </anchor>
              </controlPr>
            </control>
          </mc:Choice>
        </mc:AlternateContent>
        <mc:AlternateContent xmlns:mc="http://schemas.openxmlformats.org/markup-compatibility/2006">
          <mc:Choice Requires="x14">
            <control shapeId="77934" r:id="rId36" name="Check Box 110">
              <controlPr defaultSize="0" autoFill="0" autoLine="0" autoPict="0" altText="">
                <anchor moveWithCells="1">
                  <from>
                    <xdr:col>1</xdr:col>
                    <xdr:colOff>0</xdr:colOff>
                    <xdr:row>123</xdr:row>
                    <xdr:rowOff>47625</xdr:rowOff>
                  </from>
                  <to>
                    <xdr:col>2</xdr:col>
                    <xdr:colOff>0</xdr:colOff>
                    <xdr:row>123</xdr:row>
                    <xdr:rowOff>285750</xdr:rowOff>
                  </to>
                </anchor>
              </controlPr>
            </control>
          </mc:Choice>
        </mc:AlternateContent>
        <mc:AlternateContent xmlns:mc="http://schemas.openxmlformats.org/markup-compatibility/2006">
          <mc:Choice Requires="x14">
            <control shapeId="77935" r:id="rId37" name="Check Box 111">
              <controlPr defaultSize="0" autoFill="0" autoLine="0" autoPict="0" altText="">
                <anchor moveWithCells="1">
                  <from>
                    <xdr:col>1</xdr:col>
                    <xdr:colOff>0</xdr:colOff>
                    <xdr:row>124</xdr:row>
                    <xdr:rowOff>180975</xdr:rowOff>
                  </from>
                  <to>
                    <xdr:col>2</xdr:col>
                    <xdr:colOff>0</xdr:colOff>
                    <xdr:row>125</xdr:row>
                    <xdr:rowOff>228600</xdr:rowOff>
                  </to>
                </anchor>
              </controlPr>
            </control>
          </mc:Choice>
        </mc:AlternateContent>
        <mc:AlternateContent xmlns:mc="http://schemas.openxmlformats.org/markup-compatibility/2006">
          <mc:Choice Requires="x14">
            <control shapeId="77936" r:id="rId38" name="Check Box 112">
              <controlPr defaultSize="0" autoFill="0" autoLine="0" autoPict="0" altText="">
                <anchor moveWithCells="1">
                  <from>
                    <xdr:col>1</xdr:col>
                    <xdr:colOff>0</xdr:colOff>
                    <xdr:row>131</xdr:row>
                    <xdr:rowOff>276225</xdr:rowOff>
                  </from>
                  <to>
                    <xdr:col>2</xdr:col>
                    <xdr:colOff>0</xdr:colOff>
                    <xdr:row>133</xdr:row>
                    <xdr:rowOff>0</xdr:rowOff>
                  </to>
                </anchor>
              </controlPr>
            </control>
          </mc:Choice>
        </mc:AlternateContent>
        <mc:AlternateContent xmlns:mc="http://schemas.openxmlformats.org/markup-compatibility/2006">
          <mc:Choice Requires="x14">
            <control shapeId="77937" r:id="rId39" name="Check Box 113">
              <controlPr defaultSize="0" autoFill="0" autoLine="0" autoPict="0" altText="">
                <anchor moveWithCells="1">
                  <from>
                    <xdr:col>1</xdr:col>
                    <xdr:colOff>0</xdr:colOff>
                    <xdr:row>133</xdr:row>
                    <xdr:rowOff>190500</xdr:rowOff>
                  </from>
                  <to>
                    <xdr:col>2</xdr:col>
                    <xdr:colOff>0</xdr:colOff>
                    <xdr:row>135</xdr:row>
                    <xdr:rowOff>0</xdr:rowOff>
                  </to>
                </anchor>
              </controlPr>
            </control>
          </mc:Choice>
        </mc:AlternateContent>
        <mc:AlternateContent xmlns:mc="http://schemas.openxmlformats.org/markup-compatibility/2006">
          <mc:Choice Requires="x14">
            <control shapeId="77938" r:id="rId40" name="Check Box 114">
              <controlPr defaultSize="0" autoFill="0" autoLine="0" autoPict="0" altText="">
                <anchor moveWithCells="1">
                  <from>
                    <xdr:col>1</xdr:col>
                    <xdr:colOff>0</xdr:colOff>
                    <xdr:row>135</xdr:row>
                    <xdr:rowOff>1114425</xdr:rowOff>
                  </from>
                  <to>
                    <xdr:col>2</xdr:col>
                    <xdr:colOff>0</xdr:colOff>
                    <xdr:row>136</xdr:row>
                    <xdr:rowOff>238125</xdr:rowOff>
                  </to>
                </anchor>
              </controlPr>
            </control>
          </mc:Choice>
        </mc:AlternateContent>
        <mc:AlternateContent xmlns:mc="http://schemas.openxmlformats.org/markup-compatibility/2006">
          <mc:Choice Requires="x14">
            <control shapeId="77939" r:id="rId41" name="Check Box 115">
              <controlPr defaultSize="0" autoFill="0" autoLine="0" autoPict="0" altText="">
                <anchor moveWithCells="1">
                  <from>
                    <xdr:col>1</xdr:col>
                    <xdr:colOff>9525</xdr:colOff>
                    <xdr:row>138</xdr:row>
                    <xdr:rowOff>0</xdr:rowOff>
                  </from>
                  <to>
                    <xdr:col>2</xdr:col>
                    <xdr:colOff>9525</xdr:colOff>
                    <xdr:row>138</xdr:row>
                    <xdr:rowOff>238125</xdr:rowOff>
                  </to>
                </anchor>
              </controlPr>
            </control>
          </mc:Choice>
        </mc:AlternateContent>
        <mc:AlternateContent xmlns:mc="http://schemas.openxmlformats.org/markup-compatibility/2006">
          <mc:Choice Requires="x14">
            <control shapeId="77940" r:id="rId42" name="Check Box 116">
              <controlPr defaultSize="0" autoFill="0" autoLine="0" autoPict="0" altText="">
                <anchor moveWithCells="1">
                  <from>
                    <xdr:col>1</xdr:col>
                    <xdr:colOff>0</xdr:colOff>
                    <xdr:row>140</xdr:row>
                    <xdr:rowOff>85725</xdr:rowOff>
                  </from>
                  <to>
                    <xdr:col>2</xdr:col>
                    <xdr:colOff>0</xdr:colOff>
                    <xdr:row>140</xdr:row>
                    <xdr:rowOff>323850</xdr:rowOff>
                  </to>
                </anchor>
              </controlPr>
            </control>
          </mc:Choice>
        </mc:AlternateContent>
        <mc:AlternateContent xmlns:mc="http://schemas.openxmlformats.org/markup-compatibility/2006">
          <mc:Choice Requires="x14">
            <control shapeId="77942" r:id="rId43" name="Check Box 118">
              <controlPr defaultSize="0" autoFill="0" autoLine="0" autoPict="0" altText="">
                <anchor moveWithCells="1">
                  <from>
                    <xdr:col>1</xdr:col>
                    <xdr:colOff>0</xdr:colOff>
                    <xdr:row>149</xdr:row>
                    <xdr:rowOff>314325</xdr:rowOff>
                  </from>
                  <to>
                    <xdr:col>2</xdr:col>
                    <xdr:colOff>0</xdr:colOff>
                    <xdr:row>149</xdr:row>
                    <xdr:rowOff>552450</xdr:rowOff>
                  </to>
                </anchor>
              </controlPr>
            </control>
          </mc:Choice>
        </mc:AlternateContent>
        <mc:AlternateContent xmlns:mc="http://schemas.openxmlformats.org/markup-compatibility/2006">
          <mc:Choice Requires="x14">
            <control shapeId="77943" r:id="rId44" name="Check Box 119">
              <controlPr defaultSize="0" autoFill="0" autoLine="0" autoPict="0" altText="">
                <anchor moveWithCells="1">
                  <from>
                    <xdr:col>1</xdr:col>
                    <xdr:colOff>0</xdr:colOff>
                    <xdr:row>151</xdr:row>
                    <xdr:rowOff>47625</xdr:rowOff>
                  </from>
                  <to>
                    <xdr:col>2</xdr:col>
                    <xdr:colOff>0</xdr:colOff>
                    <xdr:row>151</xdr:row>
                    <xdr:rowOff>285750</xdr:rowOff>
                  </to>
                </anchor>
              </controlPr>
            </control>
          </mc:Choice>
        </mc:AlternateContent>
        <mc:AlternateContent xmlns:mc="http://schemas.openxmlformats.org/markup-compatibility/2006">
          <mc:Choice Requires="x14">
            <control shapeId="77944" r:id="rId45" name="Check Box 120">
              <controlPr defaultSize="0" autoFill="0" autoLine="0" autoPict="0" altText="">
                <anchor moveWithCells="1">
                  <from>
                    <xdr:col>1</xdr:col>
                    <xdr:colOff>0</xdr:colOff>
                    <xdr:row>153</xdr:row>
                    <xdr:rowOff>76200</xdr:rowOff>
                  </from>
                  <to>
                    <xdr:col>2</xdr:col>
                    <xdr:colOff>0</xdr:colOff>
                    <xdr:row>153</xdr:row>
                    <xdr:rowOff>314325</xdr:rowOff>
                  </to>
                </anchor>
              </controlPr>
            </control>
          </mc:Choice>
        </mc:AlternateContent>
        <mc:AlternateContent xmlns:mc="http://schemas.openxmlformats.org/markup-compatibility/2006">
          <mc:Choice Requires="x14">
            <control shapeId="77945" r:id="rId46" name="Check Box 121">
              <controlPr defaultSize="0" autoFill="0" autoLine="0" autoPict="0" altText="">
                <anchor moveWithCells="1">
                  <from>
                    <xdr:col>1</xdr:col>
                    <xdr:colOff>0</xdr:colOff>
                    <xdr:row>154</xdr:row>
                    <xdr:rowOff>180975</xdr:rowOff>
                  </from>
                  <to>
                    <xdr:col>2</xdr:col>
                    <xdr:colOff>0</xdr:colOff>
                    <xdr:row>156</xdr:row>
                    <xdr:rowOff>0</xdr:rowOff>
                  </to>
                </anchor>
              </controlPr>
            </control>
          </mc:Choice>
        </mc:AlternateContent>
        <mc:AlternateContent xmlns:mc="http://schemas.openxmlformats.org/markup-compatibility/2006">
          <mc:Choice Requires="x14">
            <control shapeId="77946" r:id="rId47" name="Check Box 122">
              <controlPr defaultSize="0" autoFill="0" autoLine="0" autoPict="0" altText="">
                <anchor moveWithCells="1">
                  <from>
                    <xdr:col>1</xdr:col>
                    <xdr:colOff>0</xdr:colOff>
                    <xdr:row>157</xdr:row>
                    <xdr:rowOff>219075</xdr:rowOff>
                  </from>
                  <to>
                    <xdr:col>2</xdr:col>
                    <xdr:colOff>0</xdr:colOff>
                    <xdr:row>157</xdr:row>
                    <xdr:rowOff>457200</xdr:rowOff>
                  </to>
                </anchor>
              </controlPr>
            </control>
          </mc:Choice>
        </mc:AlternateContent>
        <mc:AlternateContent xmlns:mc="http://schemas.openxmlformats.org/markup-compatibility/2006">
          <mc:Choice Requires="x14">
            <control shapeId="77947" r:id="rId48" name="Check Box 123">
              <controlPr defaultSize="0" autoFill="0" autoLine="0" autoPict="0" altText="">
                <anchor moveWithCells="1">
                  <from>
                    <xdr:col>1</xdr:col>
                    <xdr:colOff>0</xdr:colOff>
                    <xdr:row>159</xdr:row>
                    <xdr:rowOff>76200</xdr:rowOff>
                  </from>
                  <to>
                    <xdr:col>2</xdr:col>
                    <xdr:colOff>0</xdr:colOff>
                    <xdr:row>159</xdr:row>
                    <xdr:rowOff>314325</xdr:rowOff>
                  </to>
                </anchor>
              </controlPr>
            </control>
          </mc:Choice>
        </mc:AlternateContent>
        <mc:AlternateContent xmlns:mc="http://schemas.openxmlformats.org/markup-compatibility/2006">
          <mc:Choice Requires="x14">
            <control shapeId="77948" r:id="rId49" name="Check Box 124">
              <controlPr defaultSize="0" autoFill="0" autoLine="0" autoPict="0" altText="">
                <anchor moveWithCells="1">
                  <from>
                    <xdr:col>1</xdr:col>
                    <xdr:colOff>0</xdr:colOff>
                    <xdr:row>172</xdr:row>
                    <xdr:rowOff>76200</xdr:rowOff>
                  </from>
                  <to>
                    <xdr:col>2</xdr:col>
                    <xdr:colOff>0</xdr:colOff>
                    <xdr:row>172</xdr:row>
                    <xdr:rowOff>314325</xdr:rowOff>
                  </to>
                </anchor>
              </controlPr>
            </control>
          </mc:Choice>
        </mc:AlternateContent>
        <mc:AlternateContent xmlns:mc="http://schemas.openxmlformats.org/markup-compatibility/2006">
          <mc:Choice Requires="x14">
            <control shapeId="77949" r:id="rId50" name="Check Box 125">
              <controlPr defaultSize="0" autoFill="0" autoLine="0" autoPict="0" altText="">
                <anchor moveWithCells="1">
                  <from>
                    <xdr:col>1</xdr:col>
                    <xdr:colOff>0</xdr:colOff>
                    <xdr:row>174</xdr:row>
                    <xdr:rowOff>161925</xdr:rowOff>
                  </from>
                  <to>
                    <xdr:col>2</xdr:col>
                    <xdr:colOff>0</xdr:colOff>
                    <xdr:row>174</xdr:row>
                    <xdr:rowOff>400050</xdr:rowOff>
                  </to>
                </anchor>
              </controlPr>
            </control>
          </mc:Choice>
        </mc:AlternateContent>
        <mc:AlternateContent xmlns:mc="http://schemas.openxmlformats.org/markup-compatibility/2006">
          <mc:Choice Requires="x14">
            <control shapeId="77950" r:id="rId51" name="Check Box 126">
              <controlPr defaultSize="0" autoFill="0" autoLine="0" autoPict="0" altText="">
                <anchor moveWithCells="1">
                  <from>
                    <xdr:col>1</xdr:col>
                    <xdr:colOff>0</xdr:colOff>
                    <xdr:row>175</xdr:row>
                    <xdr:rowOff>1114425</xdr:rowOff>
                  </from>
                  <to>
                    <xdr:col>2</xdr:col>
                    <xdr:colOff>0</xdr:colOff>
                    <xdr:row>177</xdr:row>
                    <xdr:rowOff>9525</xdr:rowOff>
                  </to>
                </anchor>
              </controlPr>
            </control>
          </mc:Choice>
        </mc:AlternateContent>
        <mc:AlternateContent xmlns:mc="http://schemas.openxmlformats.org/markup-compatibility/2006">
          <mc:Choice Requires="x14">
            <control shapeId="77951" r:id="rId52" name="Check Box 127">
              <controlPr defaultSize="0" autoFill="0" autoLine="0" autoPict="0" altText="">
                <anchor moveWithCells="1">
                  <from>
                    <xdr:col>1</xdr:col>
                    <xdr:colOff>0</xdr:colOff>
                    <xdr:row>178</xdr:row>
                    <xdr:rowOff>0</xdr:rowOff>
                  </from>
                  <to>
                    <xdr:col>2</xdr:col>
                    <xdr:colOff>0</xdr:colOff>
                    <xdr:row>178</xdr:row>
                    <xdr:rowOff>238125</xdr:rowOff>
                  </to>
                </anchor>
              </controlPr>
            </control>
          </mc:Choice>
        </mc:AlternateContent>
        <mc:AlternateContent xmlns:mc="http://schemas.openxmlformats.org/markup-compatibility/2006">
          <mc:Choice Requires="x14">
            <control shapeId="77952" r:id="rId53" name="Check Box 128">
              <controlPr defaultSize="0" autoFill="0" autoLine="0" autoPict="0" altText="">
                <anchor moveWithCells="1">
                  <from>
                    <xdr:col>1</xdr:col>
                    <xdr:colOff>0</xdr:colOff>
                    <xdr:row>178</xdr:row>
                    <xdr:rowOff>0</xdr:rowOff>
                  </from>
                  <to>
                    <xdr:col>2</xdr:col>
                    <xdr:colOff>0</xdr:colOff>
                    <xdr:row>178</xdr:row>
                    <xdr:rowOff>238125</xdr:rowOff>
                  </to>
                </anchor>
              </controlPr>
            </control>
          </mc:Choice>
        </mc:AlternateContent>
        <mc:AlternateContent xmlns:mc="http://schemas.openxmlformats.org/markup-compatibility/2006">
          <mc:Choice Requires="x14">
            <control shapeId="77953" r:id="rId54" name="Check Box 129">
              <controlPr defaultSize="0" autoFill="0" autoLine="0" autoPict="0" altText="">
                <anchor moveWithCells="1">
                  <from>
                    <xdr:col>1</xdr:col>
                    <xdr:colOff>0</xdr:colOff>
                    <xdr:row>178</xdr:row>
                    <xdr:rowOff>0</xdr:rowOff>
                  </from>
                  <to>
                    <xdr:col>2</xdr:col>
                    <xdr:colOff>0</xdr:colOff>
                    <xdr:row>178</xdr:row>
                    <xdr:rowOff>238125</xdr:rowOff>
                  </to>
                </anchor>
              </controlPr>
            </control>
          </mc:Choice>
        </mc:AlternateContent>
        <mc:AlternateContent xmlns:mc="http://schemas.openxmlformats.org/markup-compatibility/2006">
          <mc:Choice Requires="x14">
            <control shapeId="77954" r:id="rId55" name="Check Box 130">
              <controlPr defaultSize="0" autoFill="0" autoLine="0" autoPict="0" altText="">
                <anchor moveWithCells="1">
                  <from>
                    <xdr:col>1</xdr:col>
                    <xdr:colOff>0</xdr:colOff>
                    <xdr:row>169</xdr:row>
                    <xdr:rowOff>0</xdr:rowOff>
                  </from>
                  <to>
                    <xdr:col>2</xdr:col>
                    <xdr:colOff>0</xdr:colOff>
                    <xdr:row>169</xdr:row>
                    <xdr:rowOff>238125</xdr:rowOff>
                  </to>
                </anchor>
              </controlPr>
            </control>
          </mc:Choice>
        </mc:AlternateContent>
        <mc:AlternateContent xmlns:mc="http://schemas.openxmlformats.org/markup-compatibility/2006">
          <mc:Choice Requires="x14">
            <control shapeId="77955" r:id="rId56" name="Check Box 131">
              <controlPr defaultSize="0" autoFill="0" autoLine="0" autoPict="0" altText="">
                <anchor moveWithCells="1">
                  <from>
                    <xdr:col>1</xdr:col>
                    <xdr:colOff>0</xdr:colOff>
                    <xdr:row>169</xdr:row>
                    <xdr:rowOff>0</xdr:rowOff>
                  </from>
                  <to>
                    <xdr:col>2</xdr:col>
                    <xdr:colOff>0</xdr:colOff>
                    <xdr:row>169</xdr:row>
                    <xdr:rowOff>238125</xdr:rowOff>
                  </to>
                </anchor>
              </controlPr>
            </control>
          </mc:Choice>
        </mc:AlternateContent>
        <mc:AlternateContent xmlns:mc="http://schemas.openxmlformats.org/markup-compatibility/2006">
          <mc:Choice Requires="x14">
            <control shapeId="77956" r:id="rId57" name="Check Box 132">
              <controlPr defaultSize="0" autoFill="0" autoLine="0" autoPict="0" altText="">
                <anchor moveWithCells="1">
                  <from>
                    <xdr:col>1</xdr:col>
                    <xdr:colOff>0</xdr:colOff>
                    <xdr:row>169</xdr:row>
                    <xdr:rowOff>0</xdr:rowOff>
                  </from>
                  <to>
                    <xdr:col>2</xdr:col>
                    <xdr:colOff>0</xdr:colOff>
                    <xdr:row>169</xdr:row>
                    <xdr:rowOff>238125</xdr:rowOff>
                  </to>
                </anchor>
              </controlPr>
            </control>
          </mc:Choice>
        </mc:AlternateContent>
        <mc:AlternateContent xmlns:mc="http://schemas.openxmlformats.org/markup-compatibility/2006">
          <mc:Choice Requires="x14">
            <control shapeId="77957" r:id="rId58" name="Check Box 133">
              <controlPr defaultSize="0" autoFill="0" autoLine="0" autoPict="0" altText="">
                <anchor moveWithCells="1">
                  <from>
                    <xdr:col>1</xdr:col>
                    <xdr:colOff>0</xdr:colOff>
                    <xdr:row>167</xdr:row>
                    <xdr:rowOff>66675</xdr:rowOff>
                  </from>
                  <to>
                    <xdr:col>2</xdr:col>
                    <xdr:colOff>0</xdr:colOff>
                    <xdr:row>167</xdr:row>
                    <xdr:rowOff>304800</xdr:rowOff>
                  </to>
                </anchor>
              </controlPr>
            </control>
          </mc:Choice>
        </mc:AlternateContent>
        <mc:AlternateContent xmlns:mc="http://schemas.openxmlformats.org/markup-compatibility/2006">
          <mc:Choice Requires="x14">
            <control shapeId="77958" r:id="rId59" name="Check Box 134">
              <controlPr defaultSize="0" autoFill="0" autoLine="0" autoPict="0" altText="">
                <anchor moveWithCells="1">
                  <from>
                    <xdr:col>1</xdr:col>
                    <xdr:colOff>0</xdr:colOff>
                    <xdr:row>164</xdr:row>
                    <xdr:rowOff>180975</xdr:rowOff>
                  </from>
                  <to>
                    <xdr:col>2</xdr:col>
                    <xdr:colOff>0</xdr:colOff>
                    <xdr:row>166</xdr:row>
                    <xdr:rowOff>0</xdr:rowOff>
                  </to>
                </anchor>
              </controlPr>
            </control>
          </mc:Choice>
        </mc:AlternateContent>
        <mc:AlternateContent xmlns:mc="http://schemas.openxmlformats.org/markup-compatibility/2006">
          <mc:Choice Requires="x14">
            <control shapeId="77959" r:id="rId60" name="Check Box 135">
              <controlPr defaultSize="0" autoFill="0" autoLine="0" autoPict="0" altText="">
                <anchor moveWithCells="1">
                  <from>
                    <xdr:col>1</xdr:col>
                    <xdr:colOff>0</xdr:colOff>
                    <xdr:row>163</xdr:row>
                    <xdr:rowOff>9525</xdr:rowOff>
                  </from>
                  <to>
                    <xdr:col>2</xdr:col>
                    <xdr:colOff>0</xdr:colOff>
                    <xdr:row>163</xdr:row>
                    <xdr:rowOff>247650</xdr:rowOff>
                  </to>
                </anchor>
              </controlPr>
            </control>
          </mc:Choice>
        </mc:AlternateContent>
        <mc:AlternateContent xmlns:mc="http://schemas.openxmlformats.org/markup-compatibility/2006">
          <mc:Choice Requires="x14">
            <control shapeId="77960" r:id="rId61" name="Check Box 136">
              <controlPr defaultSize="0" autoFill="0" autoLine="0" autoPict="0" altText="">
                <anchor moveWithCells="1">
                  <from>
                    <xdr:col>1</xdr:col>
                    <xdr:colOff>9525</xdr:colOff>
                    <xdr:row>161</xdr:row>
                    <xdr:rowOff>57150</xdr:rowOff>
                  </from>
                  <to>
                    <xdr:col>2</xdr:col>
                    <xdr:colOff>9525</xdr:colOff>
                    <xdr:row>161</xdr:row>
                    <xdr:rowOff>295275</xdr:rowOff>
                  </to>
                </anchor>
              </controlPr>
            </control>
          </mc:Choice>
        </mc:AlternateContent>
        <mc:AlternateContent xmlns:mc="http://schemas.openxmlformats.org/markup-compatibility/2006">
          <mc:Choice Requires="x14">
            <control shapeId="77961" r:id="rId62" name="Check Box 137">
              <controlPr defaultSize="0" autoFill="0" autoLine="0" autoPict="0" altText="">
                <anchor moveWithCells="1">
                  <from>
                    <xdr:col>1</xdr:col>
                    <xdr:colOff>0</xdr:colOff>
                    <xdr:row>169</xdr:row>
                    <xdr:rowOff>0</xdr:rowOff>
                  </from>
                  <to>
                    <xdr:col>2</xdr:col>
                    <xdr:colOff>0</xdr:colOff>
                    <xdr:row>169</xdr:row>
                    <xdr:rowOff>238125</xdr:rowOff>
                  </to>
                </anchor>
              </controlPr>
            </control>
          </mc:Choice>
        </mc:AlternateContent>
        <mc:AlternateContent xmlns:mc="http://schemas.openxmlformats.org/markup-compatibility/2006">
          <mc:Choice Requires="x14">
            <control shapeId="77962" r:id="rId63" name="Check Box 138">
              <controlPr defaultSize="0" autoFill="0" autoLine="0" autoPict="0" altText="">
                <anchor moveWithCells="1">
                  <from>
                    <xdr:col>1</xdr:col>
                    <xdr:colOff>0</xdr:colOff>
                    <xdr:row>169</xdr:row>
                    <xdr:rowOff>0</xdr:rowOff>
                  </from>
                  <to>
                    <xdr:col>2</xdr:col>
                    <xdr:colOff>0</xdr:colOff>
                    <xdr:row>169</xdr:row>
                    <xdr:rowOff>238125</xdr:rowOff>
                  </to>
                </anchor>
              </controlPr>
            </control>
          </mc:Choice>
        </mc:AlternateContent>
        <mc:AlternateContent xmlns:mc="http://schemas.openxmlformats.org/markup-compatibility/2006">
          <mc:Choice Requires="x14">
            <control shapeId="77963" r:id="rId64" name="Check Box 139">
              <controlPr defaultSize="0" autoFill="0" autoLine="0" autoPict="0" altText="">
                <anchor moveWithCells="1">
                  <from>
                    <xdr:col>1</xdr:col>
                    <xdr:colOff>9525</xdr:colOff>
                    <xdr:row>169</xdr:row>
                    <xdr:rowOff>0</xdr:rowOff>
                  </from>
                  <to>
                    <xdr:col>2</xdr:col>
                    <xdr:colOff>9525</xdr:colOff>
                    <xdr:row>169</xdr:row>
                    <xdr:rowOff>238125</xdr:rowOff>
                  </to>
                </anchor>
              </controlPr>
            </control>
          </mc:Choice>
        </mc:AlternateContent>
        <mc:AlternateContent xmlns:mc="http://schemas.openxmlformats.org/markup-compatibility/2006">
          <mc:Choice Requires="x14">
            <control shapeId="77964" r:id="rId65" name="Check Box 140">
              <controlPr defaultSize="0" autoFill="0" autoLine="0" autoPict="0" altText="">
                <anchor moveWithCells="1">
                  <from>
                    <xdr:col>1</xdr:col>
                    <xdr:colOff>9525</xdr:colOff>
                    <xdr:row>43</xdr:row>
                    <xdr:rowOff>238125</xdr:rowOff>
                  </from>
                  <to>
                    <xdr:col>2</xdr:col>
                    <xdr:colOff>9525</xdr:colOff>
                    <xdr:row>43</xdr:row>
                    <xdr:rowOff>476250</xdr:rowOff>
                  </to>
                </anchor>
              </controlPr>
            </control>
          </mc:Choice>
        </mc:AlternateContent>
        <mc:AlternateContent xmlns:mc="http://schemas.openxmlformats.org/markup-compatibility/2006">
          <mc:Choice Requires="x14">
            <control shapeId="77966" r:id="rId66" name="Check Box 142">
              <controlPr defaultSize="0" autoFill="0" autoLine="0" autoPict="0" altText="">
                <anchor moveWithCells="1">
                  <from>
                    <xdr:col>1</xdr:col>
                    <xdr:colOff>9525</xdr:colOff>
                    <xdr:row>45</xdr:row>
                    <xdr:rowOff>228600</xdr:rowOff>
                  </from>
                  <to>
                    <xdr:col>2</xdr:col>
                    <xdr:colOff>9525</xdr:colOff>
                    <xdr:row>45</xdr:row>
                    <xdr:rowOff>466725</xdr:rowOff>
                  </to>
                </anchor>
              </controlPr>
            </control>
          </mc:Choice>
        </mc:AlternateContent>
        <mc:AlternateContent xmlns:mc="http://schemas.openxmlformats.org/markup-compatibility/2006">
          <mc:Choice Requires="x14">
            <control shapeId="77967" r:id="rId67" name="Check Box 143">
              <controlPr defaultSize="0" autoFill="0" autoLine="0" autoPict="0" altText="">
                <anchor moveWithCells="1">
                  <from>
                    <xdr:col>1</xdr:col>
                    <xdr:colOff>9525</xdr:colOff>
                    <xdr:row>47</xdr:row>
                    <xdr:rowOff>247650</xdr:rowOff>
                  </from>
                  <to>
                    <xdr:col>2</xdr:col>
                    <xdr:colOff>9525</xdr:colOff>
                    <xdr:row>47</xdr:row>
                    <xdr:rowOff>485775</xdr:rowOff>
                  </to>
                </anchor>
              </controlPr>
            </control>
          </mc:Choice>
        </mc:AlternateContent>
        <mc:AlternateContent xmlns:mc="http://schemas.openxmlformats.org/markup-compatibility/2006">
          <mc:Choice Requires="x14">
            <control shapeId="77968" r:id="rId68" name="Check Box 144">
              <controlPr defaultSize="0" autoFill="0" autoLine="0" autoPict="0" altText="">
                <anchor moveWithCells="1">
                  <from>
                    <xdr:col>1</xdr:col>
                    <xdr:colOff>9525</xdr:colOff>
                    <xdr:row>49</xdr:row>
                    <xdr:rowOff>238125</xdr:rowOff>
                  </from>
                  <to>
                    <xdr:col>2</xdr:col>
                    <xdr:colOff>9525</xdr:colOff>
                    <xdr:row>49</xdr:row>
                    <xdr:rowOff>476250</xdr:rowOff>
                  </to>
                </anchor>
              </controlPr>
            </control>
          </mc:Choice>
        </mc:AlternateContent>
        <mc:AlternateContent xmlns:mc="http://schemas.openxmlformats.org/markup-compatibility/2006">
          <mc:Choice Requires="x14">
            <control shapeId="77969" r:id="rId69" name="Check Box 145">
              <controlPr defaultSize="0" autoFill="0" autoLine="0" autoPict="0" altText="">
                <anchor moveWithCells="1">
                  <from>
                    <xdr:col>1</xdr:col>
                    <xdr:colOff>0</xdr:colOff>
                    <xdr:row>51</xdr:row>
                    <xdr:rowOff>238125</xdr:rowOff>
                  </from>
                  <to>
                    <xdr:col>2</xdr:col>
                    <xdr:colOff>0</xdr:colOff>
                    <xdr:row>51</xdr:row>
                    <xdr:rowOff>476250</xdr:rowOff>
                  </to>
                </anchor>
              </controlPr>
            </control>
          </mc:Choice>
        </mc:AlternateContent>
        <mc:AlternateContent xmlns:mc="http://schemas.openxmlformats.org/markup-compatibility/2006">
          <mc:Choice Requires="x14">
            <control shapeId="77972" r:id="rId70" name="Check Box 148">
              <controlPr defaultSize="0" autoFill="0" autoLine="0" autoPict="0" altText="">
                <anchor moveWithCells="1">
                  <from>
                    <xdr:col>1</xdr:col>
                    <xdr:colOff>0</xdr:colOff>
                    <xdr:row>58</xdr:row>
                    <xdr:rowOff>38100</xdr:rowOff>
                  </from>
                  <to>
                    <xdr:col>2</xdr:col>
                    <xdr:colOff>0</xdr:colOff>
                    <xdr:row>58</xdr:row>
                    <xdr:rowOff>276225</xdr:rowOff>
                  </to>
                </anchor>
              </controlPr>
            </control>
          </mc:Choice>
        </mc:AlternateContent>
        <mc:AlternateContent xmlns:mc="http://schemas.openxmlformats.org/markup-compatibility/2006">
          <mc:Choice Requires="x14">
            <control shapeId="77974" r:id="rId71" name="Check Box 150">
              <controlPr defaultSize="0" autoFill="0" autoLine="0" autoPict="0" altText="">
                <anchor moveWithCells="1">
                  <from>
                    <xdr:col>1</xdr:col>
                    <xdr:colOff>0</xdr:colOff>
                    <xdr:row>71</xdr:row>
                    <xdr:rowOff>371475</xdr:rowOff>
                  </from>
                  <to>
                    <xdr:col>2</xdr:col>
                    <xdr:colOff>0</xdr:colOff>
                    <xdr:row>73</xdr:row>
                    <xdr:rowOff>9525</xdr:rowOff>
                  </to>
                </anchor>
              </controlPr>
            </control>
          </mc:Choice>
        </mc:AlternateContent>
        <mc:AlternateContent xmlns:mc="http://schemas.openxmlformats.org/markup-compatibility/2006">
          <mc:Choice Requires="x14">
            <control shapeId="77975" r:id="rId72" name="Check Box 151">
              <controlPr defaultSize="0" autoFill="0" autoLine="0" autoPict="0" altText="">
                <anchor moveWithCells="1">
                  <from>
                    <xdr:col>1</xdr:col>
                    <xdr:colOff>9525</xdr:colOff>
                    <xdr:row>73</xdr:row>
                    <xdr:rowOff>742950</xdr:rowOff>
                  </from>
                  <to>
                    <xdr:col>2</xdr:col>
                    <xdr:colOff>9525</xdr:colOff>
                    <xdr:row>74</xdr:row>
                    <xdr:rowOff>219075</xdr:rowOff>
                  </to>
                </anchor>
              </controlPr>
            </control>
          </mc:Choice>
        </mc:AlternateContent>
        <mc:AlternateContent xmlns:mc="http://schemas.openxmlformats.org/markup-compatibility/2006">
          <mc:Choice Requires="x14">
            <control shapeId="77976" r:id="rId73" name="Check Box 152">
              <controlPr defaultSize="0" autoFill="0" autoLine="0" autoPict="0" altText="">
                <anchor moveWithCells="1">
                  <from>
                    <xdr:col>0</xdr:col>
                    <xdr:colOff>390525</xdr:colOff>
                    <xdr:row>75</xdr:row>
                    <xdr:rowOff>885825</xdr:rowOff>
                  </from>
                  <to>
                    <xdr:col>1</xdr:col>
                    <xdr:colOff>219075</xdr:colOff>
                    <xdr:row>77</xdr:row>
                    <xdr:rowOff>0</xdr:rowOff>
                  </to>
                </anchor>
              </controlPr>
            </control>
          </mc:Choice>
        </mc:AlternateContent>
        <mc:AlternateContent xmlns:mc="http://schemas.openxmlformats.org/markup-compatibility/2006">
          <mc:Choice Requires="x14">
            <control shapeId="77977" r:id="rId74" name="Check Box 153">
              <controlPr defaultSize="0" autoFill="0" autoLine="0" autoPict="0" altText="">
                <anchor moveWithCells="1">
                  <from>
                    <xdr:col>1</xdr:col>
                    <xdr:colOff>0</xdr:colOff>
                    <xdr:row>77</xdr:row>
                    <xdr:rowOff>371475</xdr:rowOff>
                  </from>
                  <to>
                    <xdr:col>2</xdr:col>
                    <xdr:colOff>0</xdr:colOff>
                    <xdr:row>79</xdr:row>
                    <xdr:rowOff>9525</xdr:rowOff>
                  </to>
                </anchor>
              </controlPr>
            </control>
          </mc:Choice>
        </mc:AlternateContent>
        <mc:AlternateContent xmlns:mc="http://schemas.openxmlformats.org/markup-compatibility/2006">
          <mc:Choice Requires="x14">
            <control shapeId="77978" r:id="rId75" name="Check Box 154">
              <controlPr defaultSize="0" autoFill="0" autoLine="0" autoPict="0" altText="">
                <anchor moveWithCells="1">
                  <from>
                    <xdr:col>1</xdr:col>
                    <xdr:colOff>0</xdr:colOff>
                    <xdr:row>79</xdr:row>
                    <xdr:rowOff>371475</xdr:rowOff>
                  </from>
                  <to>
                    <xdr:col>2</xdr:col>
                    <xdr:colOff>0</xdr:colOff>
                    <xdr:row>80</xdr:row>
                    <xdr:rowOff>238125</xdr:rowOff>
                  </to>
                </anchor>
              </controlPr>
            </control>
          </mc:Choice>
        </mc:AlternateContent>
        <mc:AlternateContent xmlns:mc="http://schemas.openxmlformats.org/markup-compatibility/2006">
          <mc:Choice Requires="x14">
            <control shapeId="77979" r:id="rId76" name="Check Box 155">
              <controlPr defaultSize="0" autoFill="0" autoLine="0" autoPict="0" altText="">
                <anchor moveWithCells="1">
                  <from>
                    <xdr:col>1</xdr:col>
                    <xdr:colOff>0</xdr:colOff>
                    <xdr:row>82</xdr:row>
                    <xdr:rowOff>0</xdr:rowOff>
                  </from>
                  <to>
                    <xdr:col>2</xdr:col>
                    <xdr:colOff>0</xdr:colOff>
                    <xdr:row>83</xdr:row>
                    <xdr:rowOff>9525</xdr:rowOff>
                  </to>
                </anchor>
              </controlPr>
            </control>
          </mc:Choice>
        </mc:AlternateContent>
        <mc:AlternateContent xmlns:mc="http://schemas.openxmlformats.org/markup-compatibility/2006">
          <mc:Choice Requires="x14">
            <control shapeId="77980" r:id="rId77" name="Check Box 156">
              <controlPr defaultSize="0" autoFill="0" autoLine="0" autoPict="0" altText="">
                <anchor moveWithCells="1">
                  <from>
                    <xdr:col>1</xdr:col>
                    <xdr:colOff>0</xdr:colOff>
                    <xdr:row>83</xdr:row>
                    <xdr:rowOff>371475</xdr:rowOff>
                  </from>
                  <to>
                    <xdr:col>2</xdr:col>
                    <xdr:colOff>0</xdr:colOff>
                    <xdr:row>85</xdr:row>
                    <xdr:rowOff>9525</xdr:rowOff>
                  </to>
                </anchor>
              </controlPr>
            </control>
          </mc:Choice>
        </mc:AlternateContent>
        <mc:AlternateContent xmlns:mc="http://schemas.openxmlformats.org/markup-compatibility/2006">
          <mc:Choice Requires="x14">
            <control shapeId="77981" r:id="rId78" name="Check Box 157">
              <controlPr defaultSize="0" autoFill="0" autoLine="0" autoPict="0" altText="">
                <anchor moveWithCells="1">
                  <from>
                    <xdr:col>1</xdr:col>
                    <xdr:colOff>0</xdr:colOff>
                    <xdr:row>91</xdr:row>
                    <xdr:rowOff>76200</xdr:rowOff>
                  </from>
                  <to>
                    <xdr:col>2</xdr:col>
                    <xdr:colOff>0</xdr:colOff>
                    <xdr:row>91</xdr:row>
                    <xdr:rowOff>314325</xdr:rowOff>
                  </to>
                </anchor>
              </controlPr>
            </control>
          </mc:Choice>
        </mc:AlternateContent>
        <mc:AlternateContent xmlns:mc="http://schemas.openxmlformats.org/markup-compatibility/2006">
          <mc:Choice Requires="x14">
            <control shapeId="77982" r:id="rId79" name="Check Box 158">
              <controlPr defaultSize="0" autoFill="0" autoLine="0" autoPict="0" altText="">
                <anchor moveWithCells="1">
                  <from>
                    <xdr:col>1</xdr:col>
                    <xdr:colOff>0</xdr:colOff>
                    <xdr:row>93</xdr:row>
                    <xdr:rowOff>76200</xdr:rowOff>
                  </from>
                  <to>
                    <xdr:col>2</xdr:col>
                    <xdr:colOff>0</xdr:colOff>
                    <xdr:row>93</xdr:row>
                    <xdr:rowOff>314325</xdr:rowOff>
                  </to>
                </anchor>
              </controlPr>
            </control>
          </mc:Choice>
        </mc:AlternateContent>
        <mc:AlternateContent xmlns:mc="http://schemas.openxmlformats.org/markup-compatibility/2006">
          <mc:Choice Requires="x14">
            <control shapeId="77983" r:id="rId80" name="Check Box 159">
              <controlPr defaultSize="0" autoFill="0" autoLine="0" autoPict="0" altText="">
                <anchor moveWithCells="1">
                  <from>
                    <xdr:col>1</xdr:col>
                    <xdr:colOff>0</xdr:colOff>
                    <xdr:row>94</xdr:row>
                    <xdr:rowOff>180975</xdr:rowOff>
                  </from>
                  <to>
                    <xdr:col>2</xdr:col>
                    <xdr:colOff>0</xdr:colOff>
                    <xdr:row>95</xdr:row>
                    <xdr:rowOff>228600</xdr:rowOff>
                  </to>
                </anchor>
              </controlPr>
            </control>
          </mc:Choice>
        </mc:AlternateContent>
        <mc:AlternateContent xmlns:mc="http://schemas.openxmlformats.org/markup-compatibility/2006">
          <mc:Choice Requires="x14">
            <control shapeId="77984" r:id="rId81" name="Check Box 160">
              <controlPr defaultSize="0" autoFill="0" autoLine="0" autoPict="0" altText="">
                <anchor moveWithCells="1">
                  <from>
                    <xdr:col>1</xdr:col>
                    <xdr:colOff>0</xdr:colOff>
                    <xdr:row>97</xdr:row>
                    <xdr:rowOff>76200</xdr:rowOff>
                  </from>
                  <to>
                    <xdr:col>2</xdr:col>
                    <xdr:colOff>0</xdr:colOff>
                    <xdr:row>97</xdr:row>
                    <xdr:rowOff>314325</xdr:rowOff>
                  </to>
                </anchor>
              </controlPr>
            </control>
          </mc:Choice>
        </mc:AlternateContent>
        <mc:AlternateContent xmlns:mc="http://schemas.openxmlformats.org/markup-compatibility/2006">
          <mc:Choice Requires="x14">
            <control shapeId="77985" r:id="rId82" name="Check Box 161">
              <controlPr defaultSize="0" autoFill="0" autoLine="0" autoPict="0" altText="">
                <anchor moveWithCells="1">
                  <from>
                    <xdr:col>1</xdr:col>
                    <xdr:colOff>0</xdr:colOff>
                    <xdr:row>126</xdr:row>
                    <xdr:rowOff>180975</xdr:rowOff>
                  </from>
                  <to>
                    <xdr:col>2</xdr:col>
                    <xdr:colOff>0</xdr:colOff>
                    <xdr:row>128</xdr:row>
                    <xdr:rowOff>0</xdr:rowOff>
                  </to>
                </anchor>
              </controlPr>
            </control>
          </mc:Choice>
        </mc:AlternateContent>
        <mc:AlternateContent xmlns:mc="http://schemas.openxmlformats.org/markup-compatibility/2006">
          <mc:Choice Requires="x14">
            <control shapeId="77986" r:id="rId83" name="Check Box 162">
              <controlPr defaultSize="0" autoFill="0" autoLine="0" autoPict="0" altText="">
                <anchor moveWithCells="1">
                  <from>
                    <xdr:col>1</xdr:col>
                    <xdr:colOff>9525</xdr:colOff>
                    <xdr:row>144</xdr:row>
                    <xdr:rowOff>0</xdr:rowOff>
                  </from>
                  <to>
                    <xdr:col>2</xdr:col>
                    <xdr:colOff>9525</xdr:colOff>
                    <xdr:row>145</xdr:row>
                    <xdr:rowOff>9525</xdr:rowOff>
                  </to>
                </anchor>
              </controlPr>
            </control>
          </mc:Choice>
        </mc:AlternateContent>
        <mc:AlternateContent xmlns:mc="http://schemas.openxmlformats.org/markup-compatibility/2006">
          <mc:Choice Requires="x14">
            <control shapeId="77987" r:id="rId84" name="Check Box 163">
              <controlPr defaultSize="0" autoFill="0" autoLine="0" autoPict="0" altText="">
                <anchor moveWithCells="1">
                  <from>
                    <xdr:col>1</xdr:col>
                    <xdr:colOff>9525</xdr:colOff>
                    <xdr:row>142</xdr:row>
                    <xdr:rowOff>0</xdr:rowOff>
                  </from>
                  <to>
                    <xdr:col>2</xdr:col>
                    <xdr:colOff>9525</xdr:colOff>
                    <xdr:row>143</xdr:row>
                    <xdr:rowOff>9525</xdr:rowOff>
                  </to>
                </anchor>
              </controlPr>
            </control>
          </mc:Choice>
        </mc:AlternateContent>
        <mc:AlternateContent xmlns:mc="http://schemas.openxmlformats.org/markup-compatibility/2006">
          <mc:Choice Requires="x14">
            <control shapeId="77988" r:id="rId85" name="Check Box 164">
              <controlPr defaultSize="0" autoFill="0" autoLine="0" autoPict="0" altText="">
                <anchor moveWithCells="1">
                  <from>
                    <xdr:col>1</xdr:col>
                    <xdr:colOff>0</xdr:colOff>
                    <xdr:row>20</xdr:row>
                    <xdr:rowOff>0</xdr:rowOff>
                  </from>
                  <to>
                    <xdr:col>2</xdr:col>
                    <xdr:colOff>0</xdr:colOff>
                    <xdr:row>20</xdr:row>
                    <xdr:rowOff>238125</xdr:rowOff>
                  </to>
                </anchor>
              </controlPr>
            </control>
          </mc:Choice>
        </mc:AlternateContent>
        <mc:AlternateContent xmlns:mc="http://schemas.openxmlformats.org/markup-compatibility/2006">
          <mc:Choice Requires="x14">
            <control shapeId="77989" r:id="rId86" name="Check Box 165">
              <controlPr defaultSize="0" autoFill="0" autoLine="0" autoPict="0" altText="">
                <anchor moveWithCells="1">
                  <from>
                    <xdr:col>1</xdr:col>
                    <xdr:colOff>0</xdr:colOff>
                    <xdr:row>20</xdr:row>
                    <xdr:rowOff>0</xdr:rowOff>
                  </from>
                  <to>
                    <xdr:col>2</xdr:col>
                    <xdr:colOff>0</xdr:colOff>
                    <xdr:row>20</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50A72830-EC22-47D4-AFCD-A98C4719BDD6}">
            <xm:f>NOT(Projektgrundlagen!$I$25)</xm:f>
            <x14:dxf>
              <font>
                <strike/>
                <color theme="0" tint="-0.14996795556505021"/>
              </font>
              <fill>
                <patternFill>
                  <bgColor theme="0"/>
                </patternFill>
              </fill>
            </x14:dxf>
          </x14:cfRule>
          <xm:sqref>B20 B26</xm:sqref>
        </x14:conditionalFormatting>
        <x14:conditionalFormatting xmlns:xm="http://schemas.microsoft.com/office/excel/2006/main">
          <x14:cfRule type="expression" priority="170" id="{B317D8DF-8A7F-4932-B101-CFB37AD89CC5}">
            <xm:f>NOT(Projektgrundlagen!$I$25)</xm:f>
            <x14:dxf>
              <font>
                <strike/>
                <color theme="0" tint="-0.14996795556505021"/>
              </font>
              <fill>
                <patternFill>
                  <bgColor theme="0"/>
                </patternFill>
              </fill>
            </x14:dxf>
          </x14:cfRule>
          <xm:sqref>B24</xm:sqref>
        </x14:conditionalFormatting>
        <x14:conditionalFormatting xmlns:xm="http://schemas.microsoft.com/office/excel/2006/main">
          <x14:cfRule type="expression" priority="2" id="{D9EE6047-A1B1-4770-85F2-9FA4E54827E7}">
            <xm:f>NOT(Projektgrundlagen!$I$25)</xm:f>
            <x14:dxf>
              <font>
                <strike/>
                <color theme="0" tint="-0.14996795556505021"/>
              </font>
              <fill>
                <patternFill>
                  <bgColor theme="0"/>
                </patternFill>
              </fill>
            </x14:dxf>
          </x14:cfRule>
          <xm:sqref>B22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81"/>
  <sheetViews>
    <sheetView showGridLines="0" topLeftCell="A60" zoomScaleNormal="100" zoomScaleSheetLayoutView="110" workbookViewId="0">
      <selection activeCell="F6" sqref="F6:K6"/>
    </sheetView>
  </sheetViews>
  <sheetFormatPr baseColWidth="10" defaultColWidth="0" defaultRowHeight="0" customHeight="1" zeroHeight="1"/>
  <cols>
    <col min="1" max="1" width="5.7109375" style="346" customWidth="1"/>
    <col min="2" max="2" width="3.28515625" style="174" customWidth="1"/>
    <col min="3" max="3" width="4.140625" style="174" customWidth="1"/>
    <col min="4" max="4" width="3.28515625" style="174" customWidth="1"/>
    <col min="5" max="5" width="2.7109375" style="174" customWidth="1"/>
    <col min="6" max="6" width="44.42578125" style="174" customWidth="1"/>
    <col min="7" max="7" width="12.28515625" style="174" customWidth="1"/>
    <col min="8" max="9" width="7.28515625" style="174" customWidth="1"/>
    <col min="10" max="10" width="12.28515625" style="174" customWidth="1"/>
    <col min="11" max="11" width="12.7109375" style="175" customWidth="1"/>
    <col min="12" max="12" width="2.7109375" style="164" customWidth="1"/>
    <col min="13" max="13" width="11.42578125" style="165" hidden="1" customWidth="1"/>
    <col min="14" max="16" width="0" style="166" hidden="1" customWidth="1"/>
    <col min="17" max="16384" width="10.7109375" style="166" hidden="1"/>
  </cols>
  <sheetData>
    <row r="1" spans="1:16" ht="16.5"/>
    <row r="2" spans="1:16" s="105" customFormat="1" ht="16.5" customHeight="1">
      <c r="A2" s="295"/>
      <c r="B2" s="854" t="str">
        <f>IF(Projektgrundlagen!B2="","",Projektgrundlagen!B2)</f>
        <v>Verkehrsanlagen</v>
      </c>
      <c r="C2" s="854"/>
      <c r="D2" s="854"/>
      <c r="E2" s="854"/>
      <c r="F2" s="854"/>
      <c r="G2" s="855"/>
      <c r="H2" s="921" t="str">
        <f>IF(Projektgrundlagen!F2="","",Projektgrundlagen!F2)</f>
        <v/>
      </c>
      <c r="I2" s="861"/>
      <c r="J2" s="861" t="s">
        <v>511</v>
      </c>
      <c r="K2" s="862"/>
      <c r="L2" s="939" t="s">
        <v>512</v>
      </c>
      <c r="M2" s="163" t="s">
        <v>34</v>
      </c>
      <c r="P2" s="149" t="s">
        <v>101</v>
      </c>
    </row>
    <row r="3" spans="1:16" s="105" customFormat="1" ht="16.5">
      <c r="A3" s="295"/>
      <c r="B3" s="824" t="s">
        <v>43</v>
      </c>
      <c r="C3" s="824"/>
      <c r="D3" s="824"/>
      <c r="E3" s="824"/>
      <c r="F3" s="824"/>
      <c r="G3" s="825"/>
      <c r="H3" s="922" t="str">
        <f>IF(Projektgrundlagen!F3="","",Projektgrundlagen!F3)</f>
        <v/>
      </c>
      <c r="I3" s="923"/>
      <c r="J3" s="918" t="str">
        <f>IF(Projektgrundlagen!G3="","",Projektgrundlagen!G3)</f>
        <v/>
      </c>
      <c r="K3" s="919"/>
      <c r="L3" s="939"/>
      <c r="M3" s="106"/>
      <c r="P3" s="1" t="str">
        <f ca="1">MID(CELL("dateiname",A2),FIND("]",CELL("dateiname",A2))+1,255)</f>
        <v>D Besondere Leistung</v>
      </c>
    </row>
    <row r="4" spans="1:16" s="105" customFormat="1" ht="7.5" customHeight="1">
      <c r="A4" s="295"/>
      <c r="B4" s="255"/>
      <c r="C4" s="255"/>
      <c r="D4" s="255"/>
      <c r="E4" s="255"/>
      <c r="F4" s="255"/>
      <c r="G4" s="275"/>
      <c r="H4" s="116"/>
      <c r="I4" s="116"/>
      <c r="J4" s="141"/>
      <c r="K4" s="141"/>
      <c r="L4" s="939"/>
      <c r="M4" s="106"/>
    </row>
    <row r="5" spans="1:16" s="105" customFormat="1" ht="16.5">
      <c r="A5" s="295"/>
      <c r="B5" s="902" t="str">
        <f>IF(Projektgrundlagen!B5="","",Projektgrundlagen!B5)</f>
        <v>Maßnahmennr:</v>
      </c>
      <c r="C5" s="903"/>
      <c r="D5" s="903"/>
      <c r="E5" s="903"/>
      <c r="F5" s="940" t="str">
        <f>IF(Projektgrundlagen!E5="","",Projektgrundlagen!E5)</f>
        <v>-</v>
      </c>
      <c r="G5" s="940"/>
      <c r="H5" s="924" t="str">
        <f>IF(Projektgrundlagen!F5="","",Projektgrundlagen!F5)</f>
        <v>Vergabenr.:</v>
      </c>
      <c r="I5" s="924"/>
      <c r="J5" s="869">
        <f>Projektgrundlagen!G5</f>
        <v>3</v>
      </c>
      <c r="K5" s="920"/>
      <c r="L5" s="939"/>
      <c r="M5" s="106"/>
    </row>
    <row r="6" spans="1:16" s="105" customFormat="1" ht="16.5">
      <c r="A6" s="295"/>
      <c r="B6" s="904" t="str">
        <f>IF(Projektgrundlagen!B6="","",Projektgrundlagen!B6)</f>
        <v>Bauherr:</v>
      </c>
      <c r="C6" s="905"/>
      <c r="D6" s="905"/>
      <c r="E6" s="905"/>
      <c r="F6" s="908" t="str">
        <f>IF(Projektgrundlagen!E6="","",Projektgrundlagen!E6)</f>
        <v>Tegernsee-Bahn Betriebsgesellschaft mbH</v>
      </c>
      <c r="G6" s="908"/>
      <c r="H6" s="908"/>
      <c r="I6" s="908"/>
      <c r="J6" s="908"/>
      <c r="K6" s="909"/>
      <c r="L6" s="939"/>
      <c r="M6" s="106"/>
    </row>
    <row r="7" spans="1:16" s="105" customFormat="1" ht="16.5">
      <c r="A7" s="295"/>
      <c r="B7" s="906" t="str">
        <f>IF(Projektgrundlagen!B7="","",Projektgrundlagen!B7)</f>
        <v>Maßnahme:</v>
      </c>
      <c r="C7" s="907"/>
      <c r="D7" s="907"/>
      <c r="E7" s="907"/>
      <c r="F7" s="910" t="str">
        <f>IF(Projektgrundlagen!E7="","",Projektgrundlagen!E7)</f>
        <v>Elektrifizierung und Infrastrukturausbau der Strecke 9560 Schaftlach - Tegernsee</v>
      </c>
      <c r="G7" s="910"/>
      <c r="H7" s="910"/>
      <c r="I7" s="910"/>
      <c r="J7" s="910"/>
      <c r="K7" s="911"/>
      <c r="L7" s="939"/>
      <c r="M7" s="106"/>
    </row>
    <row r="8" spans="1:16" s="105" customFormat="1" ht="16.5">
      <c r="A8" s="295"/>
      <c r="B8" s="900" t="str">
        <f>IF(Projektgrundlagen!B8="","",Projektgrundlagen!B8)</f>
        <v>Bieter:</v>
      </c>
      <c r="C8" s="901"/>
      <c r="D8" s="901"/>
      <c r="E8" s="901"/>
      <c r="F8" s="941" t="str">
        <f>IF(Projektgrundlagen!E8="","",Projektgrundlagen!E8)</f>
        <v/>
      </c>
      <c r="G8" s="941"/>
      <c r="H8" s="941"/>
      <c r="I8" s="941"/>
      <c r="J8" s="941"/>
      <c r="K8" s="942"/>
      <c r="L8" s="939"/>
      <c r="M8" s="106"/>
    </row>
    <row r="9" spans="1:16" ht="16.5">
      <c r="B9" s="363"/>
      <c r="C9" s="538"/>
      <c r="D9" s="171"/>
      <c r="E9" s="171"/>
      <c r="F9" s="172"/>
      <c r="G9" s="173"/>
      <c r="H9" s="172"/>
      <c r="I9" s="172"/>
      <c r="J9" s="364"/>
      <c r="K9" s="180"/>
    </row>
    <row r="10" spans="1:16" s="105" customFormat="1" ht="27" customHeight="1">
      <c r="A10" s="295"/>
      <c r="B10" s="938" t="s">
        <v>414</v>
      </c>
      <c r="C10" s="938"/>
      <c r="D10" s="938"/>
      <c r="E10" s="938"/>
      <c r="F10" s="938"/>
      <c r="G10" s="370"/>
      <c r="H10" s="487" t="s">
        <v>26</v>
      </c>
      <c r="I10" s="487" t="s">
        <v>25</v>
      </c>
      <c r="J10" s="376" t="s">
        <v>193</v>
      </c>
      <c r="K10" s="374" t="s">
        <v>192</v>
      </c>
      <c r="L10" s="103"/>
      <c r="M10" s="106"/>
    </row>
    <row r="11" spans="1:16" s="105" customFormat="1" ht="14.25" customHeight="1">
      <c r="A11" s="295"/>
      <c r="B11" s="371" t="s">
        <v>143</v>
      </c>
      <c r="C11" s="372"/>
      <c r="D11" s="372"/>
      <c r="E11" s="372"/>
      <c r="F11" s="372"/>
      <c r="G11" s="373" t="str">
        <f>IF(OR(Projektgrundlagen!$I$24,Projektgrundlagen!I25),"","Besondere Lstg. Straßenbau sind nicht Teil dieser Honorarermittlung!")</f>
        <v/>
      </c>
      <c r="H11" s="375"/>
      <c r="I11" s="375"/>
      <c r="J11" s="376"/>
      <c r="K11" s="374"/>
      <c r="L11" s="103"/>
      <c r="M11" s="106"/>
    </row>
    <row r="12" spans="1:16" ht="7.5" customHeight="1">
      <c r="B12" s="365"/>
      <c r="C12" s="539"/>
      <c r="D12" s="366"/>
      <c r="E12" s="366"/>
      <c r="F12" s="367"/>
      <c r="G12" s="368"/>
      <c r="H12" s="367"/>
      <c r="I12" s="367"/>
      <c r="J12" s="369"/>
      <c r="K12" s="221"/>
    </row>
    <row r="13" spans="1:16" ht="22.7" customHeight="1">
      <c r="B13" s="333" t="s">
        <v>463</v>
      </c>
      <c r="C13" s="334"/>
      <c r="D13" s="334"/>
      <c r="E13" s="334"/>
      <c r="F13" s="334"/>
      <c r="G13" s="334"/>
      <c r="H13" s="343"/>
      <c r="I13" s="343"/>
      <c r="J13" s="347"/>
      <c r="K13" s="348"/>
      <c r="L13" s="176"/>
    </row>
    <row r="14" spans="1:16" s="752" customFormat="1" ht="18">
      <c r="A14" s="740"/>
      <c r="B14" s="762"/>
      <c r="C14" s="741" t="s">
        <v>22</v>
      </c>
      <c r="D14" s="742"/>
      <c r="E14" s="756"/>
      <c r="F14" s="744"/>
      <c r="G14" s="745"/>
      <c r="H14" s="746"/>
      <c r="I14" s="747"/>
      <c r="J14" s="748"/>
      <c r="K14" s="749" t="str">
        <f>IF(M14,IF(J14&gt;0,H14*J14,0),"")</f>
        <v/>
      </c>
      <c r="L14" s="758"/>
      <c r="M14" s="751" t="b">
        <v>0</v>
      </c>
    </row>
    <row r="15" spans="1:16" s="752" customFormat="1" ht="16.5">
      <c r="A15" s="740"/>
      <c r="B15" s="753"/>
      <c r="C15" s="754"/>
      <c r="D15" s="755"/>
      <c r="E15" s="756"/>
      <c r="F15" s="757"/>
      <c r="G15" s="290"/>
      <c r="H15" s="608"/>
      <c r="I15" s="431"/>
      <c r="J15" s="430"/>
      <c r="K15" s="659"/>
      <c r="L15" s="758"/>
      <c r="M15" s="751"/>
    </row>
    <row r="16" spans="1:16" s="752" customFormat="1" ht="18">
      <c r="A16" s="740"/>
      <c r="B16" s="762"/>
      <c r="C16" s="741" t="s">
        <v>21</v>
      </c>
      <c r="D16" s="759"/>
      <c r="E16" s="760"/>
      <c r="F16" s="744"/>
      <c r="G16" s="745"/>
      <c r="H16" s="746"/>
      <c r="I16" s="747"/>
      <c r="J16" s="761"/>
      <c r="K16" s="749" t="str">
        <f t="shared" ref="K16" si="0">IF(M16,IF(J16&gt;0,H16*J16,0),"")</f>
        <v/>
      </c>
      <c r="L16" s="758"/>
      <c r="M16" s="751" t="b">
        <v>0</v>
      </c>
    </row>
    <row r="17" spans="1:13" s="752" customFormat="1" ht="17.25" thickBot="1">
      <c r="A17" s="740"/>
      <c r="B17" s="753"/>
      <c r="C17" s="754"/>
      <c r="D17" s="755"/>
      <c r="E17" s="756"/>
      <c r="F17" s="757"/>
      <c r="G17" s="290"/>
      <c r="H17" s="608"/>
      <c r="I17" s="431"/>
      <c r="J17" s="430"/>
      <c r="K17" s="659"/>
      <c r="L17" s="758"/>
      <c r="M17" s="751"/>
    </row>
    <row r="18" spans="1:13" ht="22.7" customHeight="1" thickBot="1">
      <c r="B18" s="349"/>
      <c r="C18" s="540" t="s">
        <v>9</v>
      </c>
      <c r="D18" s="350"/>
      <c r="E18" s="351"/>
      <c r="F18" s="289"/>
      <c r="G18" s="352"/>
      <c r="H18" s="289"/>
      <c r="I18" s="289"/>
      <c r="J18" s="353" t="s">
        <v>513</v>
      </c>
      <c r="K18" s="354">
        <f>SUM(K14:K17)</f>
        <v>0</v>
      </c>
    </row>
    <row r="19" spans="1:13" ht="7.5" customHeight="1">
      <c r="B19" s="178"/>
      <c r="C19" s="541"/>
      <c r="D19" s="167"/>
      <c r="E19" s="167"/>
      <c r="F19" s="159"/>
      <c r="G19" s="168"/>
      <c r="H19" s="159"/>
      <c r="I19" s="159"/>
      <c r="J19" s="162"/>
      <c r="K19" s="179"/>
    </row>
    <row r="20" spans="1:13" ht="22.7" customHeight="1">
      <c r="B20" s="333" t="s">
        <v>468</v>
      </c>
      <c r="C20" s="334"/>
      <c r="D20" s="334"/>
      <c r="E20" s="334"/>
      <c r="F20" s="334"/>
      <c r="G20" s="334"/>
      <c r="H20" s="343"/>
      <c r="I20" s="343"/>
      <c r="J20" s="347"/>
      <c r="K20" s="355"/>
    </row>
    <row r="21" spans="1:13" s="752" customFormat="1" ht="30" customHeight="1">
      <c r="A21" s="740"/>
      <c r="B21" s="169"/>
      <c r="C21" s="741" t="s">
        <v>20</v>
      </c>
      <c r="D21" s="742"/>
      <c r="E21" s="743"/>
      <c r="F21" s="744"/>
      <c r="G21" s="745"/>
      <c r="H21" s="746"/>
      <c r="I21" s="747"/>
      <c r="J21" s="748"/>
      <c r="K21" s="749" t="str">
        <f>IF(M21,IF(J21&gt;0,H21*J21,0),"")</f>
        <v/>
      </c>
      <c r="L21" s="750"/>
      <c r="M21" s="751" t="b">
        <v>0</v>
      </c>
    </row>
    <row r="22" spans="1:13" s="752" customFormat="1" ht="16.5">
      <c r="A22" s="740"/>
      <c r="B22" s="753"/>
      <c r="C22" s="754"/>
      <c r="D22" s="755"/>
      <c r="E22" s="756"/>
      <c r="F22" s="757"/>
      <c r="G22" s="290"/>
      <c r="H22" s="608"/>
      <c r="I22" s="431"/>
      <c r="J22" s="430"/>
      <c r="K22" s="659"/>
      <c r="L22" s="758"/>
      <c r="M22" s="751"/>
    </row>
    <row r="23" spans="1:13" s="752" customFormat="1" ht="18">
      <c r="A23" s="740"/>
      <c r="B23" s="169"/>
      <c r="C23" s="741" t="s">
        <v>19</v>
      </c>
      <c r="D23" s="759"/>
      <c r="E23" s="760"/>
      <c r="F23" s="744"/>
      <c r="G23" s="745"/>
      <c r="H23" s="746"/>
      <c r="I23" s="747"/>
      <c r="J23" s="761"/>
      <c r="K23" s="749" t="str">
        <f t="shared" ref="K23" si="1">IF(M23,IF(J23&gt;0,H23*J23,0),"")</f>
        <v/>
      </c>
      <c r="L23" s="750"/>
      <c r="M23" s="751" t="b">
        <v>0</v>
      </c>
    </row>
    <row r="24" spans="1:13" s="752" customFormat="1" ht="17.25" thickBot="1">
      <c r="A24" s="740"/>
      <c r="B24" s="753"/>
      <c r="C24" s="754"/>
      <c r="D24" s="755"/>
      <c r="E24" s="756"/>
      <c r="F24" s="757"/>
      <c r="G24" s="290"/>
      <c r="H24" s="608"/>
      <c r="I24" s="431"/>
      <c r="J24" s="430"/>
      <c r="K24" s="659"/>
      <c r="L24" s="758"/>
      <c r="M24" s="751"/>
    </row>
    <row r="25" spans="1:13" ht="22.7" customHeight="1" thickBot="1">
      <c r="B25" s="349"/>
      <c r="C25" s="540" t="s">
        <v>9</v>
      </c>
      <c r="D25" s="350"/>
      <c r="E25" s="356"/>
      <c r="F25" s="357"/>
      <c r="G25" s="358"/>
      <c r="H25" s="357"/>
      <c r="I25" s="357"/>
      <c r="J25" s="353" t="s">
        <v>514</v>
      </c>
      <c r="K25" s="354">
        <f>SUM(K21:K24)</f>
        <v>0</v>
      </c>
    </row>
    <row r="26" spans="1:13" ht="7.5" customHeight="1">
      <c r="B26" s="363"/>
      <c r="C26" s="538"/>
      <c r="D26" s="171"/>
      <c r="E26" s="171"/>
      <c r="F26" s="172"/>
      <c r="G26" s="173"/>
      <c r="H26" s="172"/>
      <c r="I26" s="172"/>
      <c r="J26" s="364"/>
      <c r="K26" s="138"/>
    </row>
    <row r="27" spans="1:13" ht="22.7" customHeight="1">
      <c r="B27" s="333" t="s">
        <v>472</v>
      </c>
      <c r="C27" s="334"/>
      <c r="D27" s="334"/>
      <c r="E27" s="334"/>
      <c r="F27" s="334"/>
      <c r="G27" s="334"/>
      <c r="H27" s="343"/>
      <c r="I27" s="343"/>
      <c r="J27" s="347"/>
      <c r="K27" s="355"/>
    </row>
    <row r="28" spans="1:13" s="752" customFormat="1" ht="18">
      <c r="A28" s="740"/>
      <c r="B28" s="169"/>
      <c r="C28" s="741" t="s">
        <v>18</v>
      </c>
      <c r="D28" s="742"/>
      <c r="E28" s="743"/>
      <c r="F28" s="744"/>
      <c r="G28" s="745"/>
      <c r="H28" s="746"/>
      <c r="I28" s="747"/>
      <c r="J28" s="748"/>
      <c r="K28" s="749" t="str">
        <f>IF(M28,IF(J28&gt;0,H28*J28,0),"")</f>
        <v/>
      </c>
      <c r="L28" s="750"/>
      <c r="M28" s="751" t="b">
        <v>0</v>
      </c>
    </row>
    <row r="29" spans="1:13" s="752" customFormat="1" ht="16.5">
      <c r="A29" s="740"/>
      <c r="B29" s="753"/>
      <c r="C29" s="754"/>
      <c r="D29" s="755"/>
      <c r="E29" s="763"/>
      <c r="F29" s="757"/>
      <c r="G29" s="290"/>
      <c r="H29" s="608"/>
      <c r="I29" s="431"/>
      <c r="J29" s="430"/>
      <c r="K29" s="659"/>
      <c r="L29" s="758"/>
      <c r="M29" s="751"/>
    </row>
    <row r="30" spans="1:13" s="752" customFormat="1" ht="18">
      <c r="A30" s="740"/>
      <c r="B30" s="169"/>
      <c r="C30" s="741" t="s">
        <v>17</v>
      </c>
      <c r="D30" s="759"/>
      <c r="E30" s="743"/>
      <c r="F30" s="744"/>
      <c r="G30" s="745"/>
      <c r="H30" s="746"/>
      <c r="I30" s="747"/>
      <c r="J30" s="761"/>
      <c r="K30" s="749" t="str">
        <f t="shared" ref="K30:K37" si="2">IF(M30,IF(J30&gt;0,H30*J30,0),"")</f>
        <v/>
      </c>
      <c r="L30" s="750"/>
      <c r="M30" s="751" t="b">
        <v>0</v>
      </c>
    </row>
    <row r="31" spans="1:13" s="752" customFormat="1" ht="17.25" thickBot="1">
      <c r="A31" s="740"/>
      <c r="B31" s="753"/>
      <c r="C31" s="754"/>
      <c r="D31" s="755"/>
      <c r="E31" s="763"/>
      <c r="F31" s="757"/>
      <c r="G31" s="290"/>
      <c r="H31" s="608"/>
      <c r="I31" s="431"/>
      <c r="J31" s="430"/>
      <c r="K31" s="659"/>
      <c r="L31" s="758"/>
      <c r="M31" s="751"/>
    </row>
    <row r="32" spans="1:13" ht="22.7" customHeight="1" thickBot="1">
      <c r="B32" s="349"/>
      <c r="C32" s="540" t="s">
        <v>9</v>
      </c>
      <c r="D32" s="350"/>
      <c r="E32" s="356"/>
      <c r="F32" s="357"/>
      <c r="G32" s="358"/>
      <c r="H32" s="357"/>
      <c r="I32" s="357"/>
      <c r="J32" s="353" t="s">
        <v>515</v>
      </c>
      <c r="K32" s="354">
        <f>SUM(K28:K31)</f>
        <v>0</v>
      </c>
    </row>
    <row r="33" spans="1:13" ht="7.5" customHeight="1">
      <c r="B33" s="363"/>
      <c r="C33" s="538"/>
      <c r="D33" s="171"/>
      <c r="E33" s="171"/>
      <c r="F33" s="172"/>
      <c r="G33" s="173"/>
      <c r="H33" s="172"/>
      <c r="I33" s="172"/>
      <c r="J33" s="364"/>
      <c r="K33" s="138"/>
    </row>
    <row r="34" spans="1:13" ht="22.7" customHeight="1">
      <c r="B34" s="333" t="s">
        <v>474</v>
      </c>
      <c r="C34" s="334"/>
      <c r="D34" s="334"/>
      <c r="E34" s="334"/>
      <c r="F34" s="334"/>
      <c r="G34" s="334"/>
      <c r="H34" s="343"/>
      <c r="I34" s="343"/>
      <c r="J34" s="347"/>
      <c r="K34" s="355"/>
    </row>
    <row r="35" spans="1:13" s="752" customFormat="1" ht="18">
      <c r="A35" s="740"/>
      <c r="B35" s="169"/>
      <c r="C35" s="764" t="s">
        <v>16</v>
      </c>
      <c r="D35" s="759"/>
      <c r="E35" s="743"/>
      <c r="F35" s="744"/>
      <c r="G35" s="745"/>
      <c r="H35" s="746"/>
      <c r="I35" s="747"/>
      <c r="J35" s="761"/>
      <c r="K35" s="749" t="str">
        <f t="shared" si="2"/>
        <v/>
      </c>
      <c r="L35" s="750"/>
      <c r="M35" s="751" t="b">
        <v>0</v>
      </c>
    </row>
    <row r="36" spans="1:13" s="752" customFormat="1" ht="16.5">
      <c r="A36" s="740"/>
      <c r="B36" s="753"/>
      <c r="C36" s="754"/>
      <c r="D36" s="755"/>
      <c r="E36" s="763"/>
      <c r="F36" s="757"/>
      <c r="G36" s="290"/>
      <c r="H36" s="608"/>
      <c r="I36" s="431"/>
      <c r="J36" s="430"/>
      <c r="K36" s="659"/>
      <c r="L36" s="758"/>
      <c r="M36" s="751"/>
    </row>
    <row r="37" spans="1:13" s="752" customFormat="1" ht="18">
      <c r="A37" s="740"/>
      <c r="B37" s="170"/>
      <c r="C37" s="764" t="s">
        <v>115</v>
      </c>
      <c r="D37" s="759"/>
      <c r="E37" s="743"/>
      <c r="F37" s="744"/>
      <c r="G37" s="745"/>
      <c r="H37" s="746"/>
      <c r="I37" s="747"/>
      <c r="J37" s="761"/>
      <c r="K37" s="749" t="str">
        <f t="shared" si="2"/>
        <v/>
      </c>
      <c r="L37" s="750"/>
      <c r="M37" s="751" t="b">
        <v>0</v>
      </c>
    </row>
    <row r="38" spans="1:13" s="752" customFormat="1" ht="17.25" thickBot="1">
      <c r="A38" s="740"/>
      <c r="B38" s="765"/>
      <c r="C38" s="754"/>
      <c r="D38" s="755"/>
      <c r="E38" s="763"/>
      <c r="F38" s="757"/>
      <c r="G38" s="290"/>
      <c r="H38" s="608"/>
      <c r="I38" s="431"/>
      <c r="J38" s="430"/>
      <c r="K38" s="659"/>
      <c r="L38" s="758"/>
      <c r="M38" s="751"/>
    </row>
    <row r="39" spans="1:13" ht="22.7" customHeight="1" thickBot="1">
      <c r="B39" s="349"/>
      <c r="C39" s="540" t="s">
        <v>9</v>
      </c>
      <c r="D39" s="350"/>
      <c r="E39" s="356"/>
      <c r="F39" s="357"/>
      <c r="G39" s="358"/>
      <c r="H39" s="357"/>
      <c r="I39" s="357"/>
      <c r="J39" s="353" t="s">
        <v>516</v>
      </c>
      <c r="K39" s="354">
        <f>SUM(K35:K38)</f>
        <v>0</v>
      </c>
    </row>
    <row r="40" spans="1:13" ht="7.5" customHeight="1">
      <c r="B40" s="363"/>
      <c r="C40" s="538"/>
      <c r="D40" s="171"/>
      <c r="E40" s="171"/>
      <c r="F40" s="172"/>
      <c r="G40" s="173"/>
      <c r="H40" s="172"/>
      <c r="I40" s="172"/>
      <c r="J40" s="364"/>
      <c r="K40" s="138"/>
    </row>
    <row r="41" spans="1:13" ht="22.7" customHeight="1">
      <c r="B41" s="333" t="s">
        <v>475</v>
      </c>
      <c r="C41" s="334"/>
      <c r="D41" s="334"/>
      <c r="E41" s="334"/>
      <c r="F41" s="334"/>
      <c r="G41" s="334"/>
      <c r="H41" s="343"/>
      <c r="I41" s="343"/>
      <c r="J41" s="347"/>
      <c r="K41" s="355"/>
    </row>
    <row r="42" spans="1:13" s="752" customFormat="1" ht="60" customHeight="1">
      <c r="A42" s="740"/>
      <c r="B42" s="169"/>
      <c r="C42" s="766" t="s">
        <v>518</v>
      </c>
      <c r="D42" s="759"/>
      <c r="E42" s="743"/>
      <c r="F42" s="744"/>
      <c r="G42" s="745"/>
      <c r="H42" s="746"/>
      <c r="I42" s="747"/>
      <c r="J42" s="761"/>
      <c r="K42" s="749" t="str">
        <f t="shared" ref="K42" si="3">IF(M42,IF(J42&gt;0,H42*J42,0),"")</f>
        <v/>
      </c>
      <c r="L42" s="750"/>
      <c r="M42" s="751" t="b">
        <v>0</v>
      </c>
    </row>
    <row r="43" spans="1:13" s="752" customFormat="1" ht="16.5">
      <c r="A43" s="740"/>
      <c r="B43" s="753"/>
      <c r="C43" s="754"/>
      <c r="D43" s="755"/>
      <c r="E43" s="763"/>
      <c r="F43" s="757"/>
      <c r="G43" s="290"/>
      <c r="H43" s="608"/>
      <c r="I43" s="431"/>
      <c r="J43" s="430"/>
      <c r="K43" s="659"/>
      <c r="L43" s="758"/>
      <c r="M43" s="751"/>
    </row>
    <row r="44" spans="1:13" s="752" customFormat="1" ht="18">
      <c r="A44" s="740"/>
      <c r="B44" s="169"/>
      <c r="C44" s="766" t="s">
        <v>519</v>
      </c>
      <c r="D44" s="759"/>
      <c r="E44" s="743"/>
      <c r="F44" s="744"/>
      <c r="G44" s="745"/>
      <c r="H44" s="746"/>
      <c r="I44" s="747"/>
      <c r="J44" s="761"/>
      <c r="K44" s="749" t="str">
        <f t="shared" ref="K44" si="4">IF(M44,IF(J44&gt;0,H44*J44,0),"")</f>
        <v/>
      </c>
      <c r="L44" s="750"/>
      <c r="M44" s="751" t="b">
        <v>0</v>
      </c>
    </row>
    <row r="45" spans="1:13" s="752" customFormat="1" ht="17.25" thickBot="1">
      <c r="A45" s="740"/>
      <c r="B45" s="753"/>
      <c r="C45" s="754"/>
      <c r="D45" s="755"/>
      <c r="E45" s="763"/>
      <c r="F45" s="757"/>
      <c r="G45" s="290"/>
      <c r="H45" s="608"/>
      <c r="I45" s="431"/>
      <c r="J45" s="430"/>
      <c r="K45" s="659"/>
      <c r="L45" s="758"/>
      <c r="M45" s="751"/>
    </row>
    <row r="46" spans="1:13" ht="22.7" customHeight="1" thickBot="1">
      <c r="B46" s="349"/>
      <c r="C46" s="540" t="s">
        <v>9</v>
      </c>
      <c r="D46" s="350"/>
      <c r="E46" s="356"/>
      <c r="F46" s="357"/>
      <c r="G46" s="358"/>
      <c r="H46" s="357"/>
      <c r="I46" s="357"/>
      <c r="J46" s="353" t="s">
        <v>517</v>
      </c>
      <c r="K46" s="354">
        <f>SUM(K42:K45)</f>
        <v>0</v>
      </c>
    </row>
    <row r="47" spans="1:13" ht="7.5" customHeight="1">
      <c r="B47" s="363"/>
      <c r="C47" s="538"/>
      <c r="D47" s="171"/>
      <c r="E47" s="171"/>
      <c r="F47" s="172"/>
      <c r="G47" s="173"/>
      <c r="H47" s="172"/>
      <c r="I47" s="172"/>
      <c r="J47" s="364"/>
      <c r="K47" s="138"/>
    </row>
    <row r="48" spans="1:13" ht="22.7" customHeight="1">
      <c r="B48" s="333" t="s">
        <v>476</v>
      </c>
      <c r="C48" s="334"/>
      <c r="D48" s="334"/>
      <c r="E48" s="334"/>
      <c r="F48" s="334"/>
      <c r="G48" s="334"/>
      <c r="H48" s="343"/>
      <c r="I48" s="343"/>
      <c r="J48" s="347"/>
      <c r="K48" s="355"/>
    </row>
    <row r="49" spans="1:13" s="752" customFormat="1" ht="18">
      <c r="A49" s="740"/>
      <c r="B49" s="170"/>
      <c r="C49" s="766" t="s">
        <v>521</v>
      </c>
      <c r="D49" s="759"/>
      <c r="E49" s="743"/>
      <c r="F49" s="744"/>
      <c r="G49" s="745"/>
      <c r="H49" s="746"/>
      <c r="I49" s="747"/>
      <c r="J49" s="761"/>
      <c r="K49" s="749" t="str">
        <f t="shared" ref="K49" si="5">IF(M49,IF(J49&gt;0,H49*J49,0),"")</f>
        <v/>
      </c>
      <c r="L49" s="750"/>
      <c r="M49" s="751" t="b">
        <v>0</v>
      </c>
    </row>
    <row r="50" spans="1:13" s="752" customFormat="1" ht="16.5">
      <c r="A50" s="740"/>
      <c r="B50" s="765"/>
      <c r="C50" s="754"/>
      <c r="D50" s="755"/>
      <c r="E50" s="763"/>
      <c r="F50" s="757"/>
      <c r="G50" s="290"/>
      <c r="H50" s="608"/>
      <c r="I50" s="431"/>
      <c r="J50" s="430"/>
      <c r="K50" s="659"/>
      <c r="L50" s="758"/>
      <c r="M50" s="751"/>
    </row>
    <row r="51" spans="1:13" s="752" customFormat="1" ht="18">
      <c r="A51" s="740"/>
      <c r="B51" s="169"/>
      <c r="C51" s="766" t="s">
        <v>522</v>
      </c>
      <c r="D51" s="759"/>
      <c r="E51" s="743"/>
      <c r="F51" s="744"/>
      <c r="G51" s="745"/>
      <c r="H51" s="746"/>
      <c r="I51" s="747"/>
      <c r="J51" s="761"/>
      <c r="K51" s="749" t="str">
        <f t="shared" ref="K51" si="6">IF(M51,IF(J51&gt;0,H51*J51,0),"")</f>
        <v/>
      </c>
      <c r="L51" s="750"/>
      <c r="M51" s="751" t="b">
        <v>0</v>
      </c>
    </row>
    <row r="52" spans="1:13" s="752" customFormat="1" ht="17.25" thickBot="1">
      <c r="A52" s="740"/>
      <c r="B52" s="753"/>
      <c r="C52" s="754"/>
      <c r="D52" s="755"/>
      <c r="E52" s="763"/>
      <c r="F52" s="757"/>
      <c r="G52" s="290"/>
      <c r="H52" s="608"/>
      <c r="I52" s="431"/>
      <c r="J52" s="430"/>
      <c r="K52" s="659"/>
      <c r="L52" s="758"/>
      <c r="M52" s="751"/>
    </row>
    <row r="53" spans="1:13" ht="22.7" customHeight="1" thickBot="1">
      <c r="B53" s="349"/>
      <c r="C53" s="540" t="s">
        <v>9</v>
      </c>
      <c r="D53" s="350"/>
      <c r="E53" s="356"/>
      <c r="F53" s="357"/>
      <c r="G53" s="358"/>
      <c r="H53" s="357"/>
      <c r="I53" s="357"/>
      <c r="J53" s="353" t="s">
        <v>520</v>
      </c>
      <c r="K53" s="354">
        <f>SUM(K49:K52)</f>
        <v>0</v>
      </c>
    </row>
    <row r="54" spans="1:13" ht="7.5" customHeight="1">
      <c r="B54" s="363"/>
      <c r="C54" s="538"/>
      <c r="D54" s="171"/>
      <c r="E54" s="171"/>
      <c r="F54" s="172"/>
      <c r="G54" s="173"/>
      <c r="H54" s="172"/>
      <c r="I54" s="172"/>
      <c r="J54" s="364"/>
      <c r="K54" s="138"/>
    </row>
    <row r="55" spans="1:13" ht="22.7" customHeight="1">
      <c r="B55" s="333" t="s">
        <v>479</v>
      </c>
      <c r="C55" s="334"/>
      <c r="D55" s="334"/>
      <c r="E55" s="334"/>
      <c r="F55" s="334"/>
      <c r="G55" s="334"/>
      <c r="H55" s="343"/>
      <c r="I55" s="343"/>
      <c r="J55" s="347"/>
      <c r="K55" s="355"/>
    </row>
    <row r="56" spans="1:13" s="752" customFormat="1" ht="18">
      <c r="A56" s="740"/>
      <c r="B56" s="169"/>
      <c r="C56" s="766" t="s">
        <v>523</v>
      </c>
      <c r="D56" s="759"/>
      <c r="E56" s="743"/>
      <c r="F56" s="744"/>
      <c r="G56" s="745"/>
      <c r="H56" s="746"/>
      <c r="I56" s="747"/>
      <c r="J56" s="761"/>
      <c r="K56" s="749" t="str">
        <f t="shared" ref="K56" si="7">IF(M56,IF(J56&gt;0,H56*J56,0),"")</f>
        <v/>
      </c>
      <c r="L56" s="750"/>
      <c r="M56" s="751" t="b">
        <v>0</v>
      </c>
    </row>
    <row r="57" spans="1:13" s="752" customFormat="1" ht="16.5">
      <c r="A57" s="740"/>
      <c r="B57" s="753"/>
      <c r="C57" s="754"/>
      <c r="D57" s="755"/>
      <c r="E57" s="763"/>
      <c r="F57" s="757"/>
      <c r="G57" s="290"/>
      <c r="H57" s="608"/>
      <c r="I57" s="431"/>
      <c r="J57" s="430"/>
      <c r="K57" s="659"/>
      <c r="L57" s="758"/>
      <c r="M57" s="751"/>
    </row>
    <row r="58" spans="1:13" s="752" customFormat="1" ht="18">
      <c r="A58" s="740"/>
      <c r="B58" s="170"/>
      <c r="C58" s="766" t="s">
        <v>524</v>
      </c>
      <c r="D58" s="759"/>
      <c r="E58" s="743"/>
      <c r="F58" s="744"/>
      <c r="G58" s="745"/>
      <c r="H58" s="746"/>
      <c r="I58" s="747"/>
      <c r="J58" s="761"/>
      <c r="K58" s="749" t="str">
        <f t="shared" ref="K58" si="8">IF(M58,IF(J58&gt;0,H58*J58,0),"")</f>
        <v/>
      </c>
      <c r="L58" s="750"/>
      <c r="M58" s="751" t="b">
        <v>0</v>
      </c>
    </row>
    <row r="59" spans="1:13" s="752" customFormat="1" ht="17.25" thickBot="1">
      <c r="A59" s="740"/>
      <c r="B59" s="765"/>
      <c r="C59" s="754"/>
      <c r="D59" s="755"/>
      <c r="E59" s="763"/>
      <c r="F59" s="757"/>
      <c r="G59" s="290"/>
      <c r="H59" s="608"/>
      <c r="I59" s="431"/>
      <c r="J59" s="430"/>
      <c r="K59" s="659"/>
      <c r="L59" s="758"/>
      <c r="M59" s="751"/>
    </row>
    <row r="60" spans="1:13" ht="22.7" customHeight="1" thickBot="1">
      <c r="B60" s="349"/>
      <c r="C60" s="540" t="s">
        <v>9</v>
      </c>
      <c r="D60" s="350"/>
      <c r="E60" s="356"/>
      <c r="F60" s="357"/>
      <c r="G60" s="358"/>
      <c r="H60" s="357"/>
      <c r="I60" s="357"/>
      <c r="J60" s="353" t="s">
        <v>525</v>
      </c>
      <c r="K60" s="354">
        <f>SUM(K56:K59)</f>
        <v>0</v>
      </c>
    </row>
    <row r="61" spans="1:13" ht="7.5" customHeight="1">
      <c r="B61" s="363"/>
      <c r="C61" s="538"/>
      <c r="D61" s="171"/>
      <c r="E61" s="171"/>
      <c r="F61" s="172"/>
      <c r="G61" s="173"/>
      <c r="H61" s="172"/>
      <c r="I61" s="172"/>
      <c r="J61" s="364"/>
      <c r="K61" s="138"/>
    </row>
    <row r="62" spans="1:13" ht="22.7" customHeight="1">
      <c r="B62" s="333" t="s">
        <v>483</v>
      </c>
      <c r="C62" s="334"/>
      <c r="D62" s="334"/>
      <c r="E62" s="334"/>
      <c r="F62" s="334"/>
      <c r="G62" s="334"/>
      <c r="H62" s="343"/>
      <c r="I62" s="343"/>
      <c r="J62" s="347"/>
      <c r="K62" s="355"/>
    </row>
    <row r="63" spans="1:13" s="752" customFormat="1" ht="18">
      <c r="A63" s="740"/>
      <c r="B63" s="169"/>
      <c r="C63" s="766" t="s">
        <v>526</v>
      </c>
      <c r="D63" s="759"/>
      <c r="E63" s="743"/>
      <c r="F63" s="744"/>
      <c r="G63" s="745"/>
      <c r="H63" s="746"/>
      <c r="I63" s="747"/>
      <c r="J63" s="761"/>
      <c r="K63" s="749" t="str">
        <f t="shared" ref="K63" si="9">IF(M63,IF(J63&gt;0,H63*J63,0),"")</f>
        <v/>
      </c>
      <c r="L63" s="750"/>
      <c r="M63" s="751" t="b">
        <v>0</v>
      </c>
    </row>
    <row r="64" spans="1:13" s="752" customFormat="1" ht="16.5">
      <c r="A64" s="740"/>
      <c r="B64" s="753"/>
      <c r="C64" s="754"/>
      <c r="D64" s="755"/>
      <c r="E64" s="763"/>
      <c r="F64" s="757"/>
      <c r="G64" s="290"/>
      <c r="H64" s="608"/>
      <c r="I64" s="431"/>
      <c r="J64" s="430"/>
      <c r="K64" s="659"/>
      <c r="L64" s="758"/>
      <c r="M64" s="751"/>
    </row>
    <row r="65" spans="1:13" s="752" customFormat="1" ht="18">
      <c r="A65" s="740"/>
      <c r="B65" s="169"/>
      <c r="C65" s="766" t="s">
        <v>527</v>
      </c>
      <c r="D65" s="759"/>
      <c r="E65" s="743"/>
      <c r="F65" s="744"/>
      <c r="G65" s="745"/>
      <c r="H65" s="746"/>
      <c r="I65" s="747"/>
      <c r="J65" s="761"/>
      <c r="K65" s="749" t="str">
        <f t="shared" ref="K65" si="10">IF(M65,IF(J65&gt;0,H65*J65,0),"")</f>
        <v/>
      </c>
      <c r="L65" s="750"/>
      <c r="M65" s="751" t="b">
        <v>0</v>
      </c>
    </row>
    <row r="66" spans="1:13" s="752" customFormat="1" ht="17.25" thickBot="1">
      <c r="A66" s="740"/>
      <c r="B66" s="753"/>
      <c r="C66" s="754"/>
      <c r="D66" s="755"/>
      <c r="E66" s="763"/>
      <c r="F66" s="757"/>
      <c r="G66" s="290"/>
      <c r="H66" s="608"/>
      <c r="I66" s="431"/>
      <c r="J66" s="430"/>
      <c r="K66" s="659"/>
      <c r="L66" s="758"/>
      <c r="M66" s="751"/>
    </row>
    <row r="67" spans="1:13" ht="22.7" customHeight="1" thickBot="1">
      <c r="B67" s="349"/>
      <c r="C67" s="542" t="s">
        <v>9</v>
      </c>
      <c r="D67" s="350"/>
      <c r="E67" s="351"/>
      <c r="F67" s="289"/>
      <c r="G67" s="352"/>
      <c r="H67" s="289"/>
      <c r="I67" s="289"/>
      <c r="J67" s="353" t="s">
        <v>528</v>
      </c>
      <c r="K67" s="354">
        <f>SUM(K63:K66)</f>
        <v>0</v>
      </c>
    </row>
    <row r="68" spans="1:13" ht="7.5" customHeight="1">
      <c r="B68" s="178"/>
      <c r="C68" s="541"/>
      <c r="D68" s="167"/>
      <c r="E68" s="167"/>
      <c r="F68" s="159"/>
      <c r="G68" s="168"/>
      <c r="H68" s="159"/>
      <c r="I68" s="159"/>
      <c r="J68" s="162"/>
      <c r="K68" s="179"/>
    </row>
    <row r="69" spans="1:13" ht="22.7" customHeight="1">
      <c r="B69" s="333" t="s">
        <v>484</v>
      </c>
      <c r="C69" s="334"/>
      <c r="D69" s="334"/>
      <c r="E69" s="334"/>
      <c r="F69" s="334"/>
      <c r="G69" s="360"/>
      <c r="H69" s="343"/>
      <c r="I69" s="343"/>
      <c r="J69" s="347"/>
      <c r="K69" s="355"/>
    </row>
    <row r="70" spans="1:13" s="752" customFormat="1" ht="30" customHeight="1">
      <c r="A70" s="740"/>
      <c r="B70" s="767"/>
      <c r="C70" s="766" t="s">
        <v>529</v>
      </c>
      <c r="D70" s="742"/>
      <c r="E70" s="743"/>
      <c r="F70" s="744"/>
      <c r="G70" s="745"/>
      <c r="H70" s="746"/>
      <c r="I70" s="768"/>
      <c r="J70" s="748"/>
      <c r="K70" s="749" t="str">
        <f>IF(M70,IF(J70&gt;0,H70*J70,0),"")</f>
        <v/>
      </c>
      <c r="L70" s="750"/>
      <c r="M70" s="751" t="b">
        <v>0</v>
      </c>
    </row>
    <row r="71" spans="1:13" s="752" customFormat="1" ht="16.5">
      <c r="A71" s="740"/>
      <c r="B71" s="753"/>
      <c r="C71" s="754"/>
      <c r="D71" s="755"/>
      <c r="E71" s="763"/>
      <c r="F71" s="757"/>
      <c r="G71" s="290"/>
      <c r="H71" s="608"/>
      <c r="I71" s="431"/>
      <c r="J71" s="430"/>
      <c r="K71" s="659"/>
      <c r="L71" s="758"/>
      <c r="M71" s="751"/>
    </row>
    <row r="72" spans="1:13" s="752" customFormat="1" ht="16.5" customHeight="1">
      <c r="A72" s="740"/>
      <c r="B72" s="769"/>
      <c r="C72" s="766" t="s">
        <v>530</v>
      </c>
      <c r="D72" s="759"/>
      <c r="E72" s="743"/>
      <c r="F72" s="744"/>
      <c r="G72" s="745"/>
      <c r="H72" s="746"/>
      <c r="I72" s="768"/>
      <c r="J72" s="761"/>
      <c r="K72" s="749" t="str">
        <f t="shared" ref="K72" si="11">IF(M72,IF(J72&gt;0,H72*J72,0),"")</f>
        <v/>
      </c>
      <c r="L72" s="750"/>
      <c r="M72" s="751" t="b">
        <v>0</v>
      </c>
    </row>
    <row r="73" spans="1:13" s="752" customFormat="1" ht="17.25" thickBot="1">
      <c r="A73" s="740"/>
      <c r="B73" s="753"/>
      <c r="C73" s="754"/>
      <c r="D73" s="755"/>
      <c r="E73" s="763"/>
      <c r="F73" s="757"/>
      <c r="G73" s="290"/>
      <c r="H73" s="608"/>
      <c r="I73" s="431"/>
      <c r="J73" s="430"/>
      <c r="K73" s="659"/>
      <c r="L73" s="758"/>
      <c r="M73" s="751"/>
    </row>
    <row r="74" spans="1:13" ht="22.7" customHeight="1" thickBot="1">
      <c r="B74" s="359"/>
      <c r="C74" s="542" t="s">
        <v>9</v>
      </c>
      <c r="D74" s="350"/>
      <c r="E74" s="351"/>
      <c r="F74" s="289"/>
      <c r="G74" s="352"/>
      <c r="H74" s="289"/>
      <c r="I74" s="289"/>
      <c r="J74" s="353" t="s">
        <v>531</v>
      </c>
      <c r="K74" s="354">
        <f>SUM(K70:K73)</f>
        <v>0</v>
      </c>
    </row>
    <row r="75" spans="1:13" ht="17.25" thickBot="1">
      <c r="B75" s="158"/>
      <c r="C75" s="158"/>
      <c r="D75" s="158"/>
      <c r="E75" s="158"/>
      <c r="F75" s="158"/>
      <c r="G75" s="158"/>
      <c r="H75" s="158"/>
      <c r="I75" s="158"/>
      <c r="J75" s="158"/>
      <c r="K75" s="157"/>
    </row>
    <row r="76" spans="1:13" ht="30" customHeight="1" thickBot="1">
      <c r="B76" s="378"/>
      <c r="C76" s="543" t="s">
        <v>9</v>
      </c>
      <c r="D76" s="379"/>
      <c r="E76" s="379"/>
      <c r="F76" s="380"/>
      <c r="G76" s="381"/>
      <c r="H76" s="380"/>
      <c r="I76" s="380"/>
      <c r="J76" s="382" t="s">
        <v>41</v>
      </c>
      <c r="K76" s="291">
        <f>IF(COUNT(K18,K25,K32,K39,K46,K53,K60,K67,K74)&gt;0,SUM(K18,K25,K32,K39,K46,K53,K60,K67,K74),"")</f>
        <v>0</v>
      </c>
    </row>
    <row r="77" spans="1:13" ht="12.75" customHeight="1"/>
    <row r="78" spans="1:13" ht="12.75" customHeight="1"/>
    <row r="79" spans="1:13" ht="12.75" customHeight="1"/>
    <row r="80" spans="1:13" ht="12.75" customHeight="1"/>
    <row r="81" ht="12.75" customHeight="1"/>
  </sheetData>
  <sheetProtection formatRows="0"/>
  <mergeCells count="18">
    <mergeCell ref="F8:K8"/>
    <mergeCell ref="B8:E8"/>
    <mergeCell ref="B3:G3"/>
    <mergeCell ref="B5:E5"/>
    <mergeCell ref="B10:F10"/>
    <mergeCell ref="L2:L8"/>
    <mergeCell ref="B2:G2"/>
    <mergeCell ref="H2:I2"/>
    <mergeCell ref="J2:K2"/>
    <mergeCell ref="H3:I3"/>
    <mergeCell ref="J3:K3"/>
    <mergeCell ref="H5:I5"/>
    <mergeCell ref="J5:K5"/>
    <mergeCell ref="B6:E6"/>
    <mergeCell ref="B7:E7"/>
    <mergeCell ref="F6:K6"/>
    <mergeCell ref="F7:K7"/>
    <mergeCell ref="F5:G5"/>
  </mergeCells>
  <conditionalFormatting sqref="F14">
    <cfRule type="expression" dxfId="243" priority="1987">
      <formula>AND($M14,F14="")</formula>
    </cfRule>
  </conditionalFormatting>
  <conditionalFormatting sqref="F16">
    <cfRule type="expression" dxfId="242" priority="4">
      <formula>AND($M16,F16="")</formula>
    </cfRule>
  </conditionalFormatting>
  <conditionalFormatting sqref="F21">
    <cfRule type="expression" dxfId="241" priority="1202">
      <formula>AND($M21,F21="")</formula>
    </cfRule>
  </conditionalFormatting>
  <conditionalFormatting sqref="F23">
    <cfRule type="expression" dxfId="240" priority="714">
      <formula>AND($M23,F23="")</formula>
    </cfRule>
  </conditionalFormatting>
  <conditionalFormatting sqref="F28">
    <cfRule type="expression" dxfId="239" priority="715">
      <formula>AND($M28,F28="")</formula>
    </cfRule>
  </conditionalFormatting>
  <conditionalFormatting sqref="F30 F35 F37 F42 F44 F49 F51 F56 F58 F63 F65">
    <cfRule type="expression" dxfId="238" priority="69">
      <formula>AND($M30,F30="")</formula>
    </cfRule>
  </conditionalFormatting>
  <conditionalFormatting sqref="F70">
    <cfRule type="expression" dxfId="237" priority="704">
      <formula>AND($M70,F70="")</formula>
    </cfRule>
  </conditionalFormatting>
  <conditionalFormatting sqref="F72">
    <cfRule type="expression" dxfId="236" priority="188">
      <formula>AND($M72,F72="")</formula>
    </cfRule>
  </conditionalFormatting>
  <conditionalFormatting sqref="H14">
    <cfRule type="expression" dxfId="235" priority="1759">
      <formula>AND(M14,H14="")</formula>
    </cfRule>
  </conditionalFormatting>
  <conditionalFormatting sqref="H16">
    <cfRule type="expression" dxfId="234" priority="10">
      <formula>AND(M16,H16="")</formula>
    </cfRule>
  </conditionalFormatting>
  <conditionalFormatting sqref="H21">
    <cfRule type="expression" dxfId="233" priority="1327">
      <formula>AND(M21,H21="")</formula>
    </cfRule>
  </conditionalFormatting>
  <conditionalFormatting sqref="H23">
    <cfRule type="expression" dxfId="232" priority="1322">
      <formula>AND(M23,H23="")</formula>
    </cfRule>
  </conditionalFormatting>
  <conditionalFormatting sqref="H28">
    <cfRule type="expression" dxfId="231" priority="1296">
      <formula>AND(M28,H28="")</formula>
    </cfRule>
  </conditionalFormatting>
  <conditionalFormatting sqref="H30 H35 H37 H42 H44 H49 H51 H56 H58 H63 H65">
    <cfRule type="expression" dxfId="230" priority="75">
      <formula>AND(M30,H30="")</formula>
    </cfRule>
  </conditionalFormatting>
  <conditionalFormatting sqref="H70">
    <cfRule type="expression" dxfId="229" priority="1268">
      <formula>AND(M70,H70="")</formula>
    </cfRule>
  </conditionalFormatting>
  <conditionalFormatting sqref="H72">
    <cfRule type="expression" dxfId="228" priority="194">
      <formula>AND(M72,H72="")</formula>
    </cfRule>
  </conditionalFormatting>
  <conditionalFormatting sqref="H14:I14">
    <cfRule type="expression" dxfId="227" priority="1755">
      <formula>NOT($M14)</formula>
    </cfRule>
  </conditionalFormatting>
  <conditionalFormatting sqref="H16:I16">
    <cfRule type="expression" dxfId="226" priority="7">
      <formula>NOT($M16)</formula>
    </cfRule>
  </conditionalFormatting>
  <conditionalFormatting sqref="H21:I21">
    <cfRule type="expression" dxfId="225" priority="1324">
      <formula>NOT($M21)</formula>
    </cfRule>
  </conditionalFormatting>
  <conditionalFormatting sqref="H23:I23">
    <cfRule type="expression" dxfId="224" priority="1319">
      <formula>NOT($M23)</formula>
    </cfRule>
  </conditionalFormatting>
  <conditionalFormatting sqref="H28:I28">
    <cfRule type="expression" dxfId="223" priority="1293">
      <formula>NOT($M28)</formula>
    </cfRule>
  </conditionalFormatting>
  <conditionalFormatting sqref="H30:I30 H35:I35 H37:I37 H42:I42 H44:I44 H49:I49 H51:I51 H56:I56 H58:I58 H63:I63 H65:I65">
    <cfRule type="expression" dxfId="222" priority="72">
      <formula>NOT($M30)</formula>
    </cfRule>
  </conditionalFormatting>
  <conditionalFormatting sqref="H70:I70">
    <cfRule type="expression" dxfId="221" priority="1265">
      <formula>NOT($M70)</formula>
    </cfRule>
  </conditionalFormatting>
  <conditionalFormatting sqref="H72:I72">
    <cfRule type="expression" dxfId="220" priority="191">
      <formula>NOT($M72)</formula>
    </cfRule>
  </conditionalFormatting>
  <conditionalFormatting sqref="I14">
    <cfRule type="expression" dxfId="219" priority="1756">
      <formula>AND(M14,I14="")</formula>
    </cfRule>
  </conditionalFormatting>
  <conditionalFormatting sqref="I16">
    <cfRule type="expression" dxfId="218" priority="9">
      <formula>AND(M16,I16="")</formula>
    </cfRule>
  </conditionalFormatting>
  <conditionalFormatting sqref="I21">
    <cfRule type="expression" dxfId="217" priority="1326">
      <formula>AND(M21,I21="")</formula>
    </cfRule>
  </conditionalFormatting>
  <conditionalFormatting sqref="I23">
    <cfRule type="expression" dxfId="216" priority="1321">
      <formula>AND(M23,I23="")</formula>
    </cfRule>
  </conditionalFormatting>
  <conditionalFormatting sqref="I28">
    <cfRule type="expression" dxfId="215" priority="1295">
      <formula>AND(M28,I28="")</formula>
    </cfRule>
  </conditionalFormatting>
  <conditionalFormatting sqref="I30 I35 I37 I42 I44 I49 I51 I56 I58 I63 I65">
    <cfRule type="expression" dxfId="214" priority="74">
      <formula>AND(M30,I30="")</formula>
    </cfRule>
  </conditionalFormatting>
  <conditionalFormatting sqref="I70">
    <cfRule type="expression" dxfId="213" priority="1267">
      <formula>AND(M70,I70="")</formula>
    </cfRule>
  </conditionalFormatting>
  <conditionalFormatting sqref="I72">
    <cfRule type="expression" dxfId="212" priority="193">
      <formula>AND(M72,I72="")</formula>
    </cfRule>
  </conditionalFormatting>
  <conditionalFormatting sqref="J14">
    <cfRule type="expression" dxfId="211" priority="1977">
      <formula>M14=FALSE</formula>
    </cfRule>
    <cfRule type="expression" dxfId="210" priority="1978">
      <formula>AND(M14,J14="")</formula>
    </cfRule>
    <cfRule type="expression" dxfId="209" priority="1982">
      <formula>M14=FALSE</formula>
    </cfRule>
    <cfRule type="expression" dxfId="208" priority="1983">
      <formula>AND(M14,J14="")</formula>
    </cfRule>
    <cfRule type="expression" dxfId="207" priority="1988">
      <formula>M14=FALSE</formula>
    </cfRule>
    <cfRule type="expression" dxfId="206" priority="1989">
      <formula>AND(M14,J14="")</formula>
    </cfRule>
  </conditionalFormatting>
  <conditionalFormatting sqref="J16">
    <cfRule type="expression" dxfId="205" priority="11">
      <formula>M16=FALSE</formula>
    </cfRule>
    <cfRule type="expression" dxfId="204" priority="12">
      <formula>AND(M16,J16="")</formula>
    </cfRule>
    <cfRule type="expression" dxfId="203" priority="13">
      <formula>M16=FALSE</formula>
    </cfRule>
    <cfRule type="expression" dxfId="202" priority="14">
      <formula>AND(M16,J16="")</formula>
    </cfRule>
    <cfRule type="expression" dxfId="201" priority="16">
      <formula>M16=FALSE</formula>
    </cfRule>
    <cfRule type="expression" dxfId="200" priority="17">
      <formula>AND(M16,J16="")</formula>
    </cfRule>
  </conditionalFormatting>
  <conditionalFormatting sqref="J21">
    <cfRule type="expression" dxfId="199" priority="2087">
      <formula>M21=FALSE</formula>
    </cfRule>
    <cfRule type="expression" dxfId="198" priority="2088">
      <formula>AND(M21,J21="")</formula>
    </cfRule>
    <cfRule type="expression" dxfId="197" priority="2092">
      <formula>M21=FALSE</formula>
    </cfRule>
    <cfRule type="expression" dxfId="196" priority="2093">
      <formula>AND(M21,J21="")</formula>
    </cfRule>
    <cfRule type="expression" dxfId="195" priority="2098">
      <formula>M21=FALSE</formula>
    </cfRule>
    <cfRule type="expression" dxfId="194" priority="2099">
      <formula>AND(M21,J21="")</formula>
    </cfRule>
  </conditionalFormatting>
  <conditionalFormatting sqref="J23">
    <cfRule type="expression" dxfId="193" priority="2071">
      <formula>M23=FALSE</formula>
    </cfRule>
    <cfRule type="expression" dxfId="192" priority="2072">
      <formula>AND(M23,J23="")</formula>
    </cfRule>
    <cfRule type="expression" dxfId="191" priority="2076">
      <formula>M23=FALSE</formula>
    </cfRule>
    <cfRule type="expression" dxfId="190" priority="2077">
      <formula>AND(M23,J23="")</formula>
    </cfRule>
    <cfRule type="expression" dxfId="189" priority="2082">
      <formula>M23=FALSE</formula>
    </cfRule>
    <cfRule type="expression" dxfId="188" priority="2083">
      <formula>AND(M23,J23="")</formula>
    </cfRule>
  </conditionalFormatting>
  <conditionalFormatting sqref="J28">
    <cfRule type="expression" dxfId="187" priority="2151">
      <formula>M28=FALSE</formula>
    </cfRule>
    <cfRule type="expression" dxfId="186" priority="2152">
      <formula>AND(M28,J28="")</formula>
    </cfRule>
    <cfRule type="expression" dxfId="185" priority="2156">
      <formula>M28=FALSE</formula>
    </cfRule>
    <cfRule type="expression" dxfId="184" priority="2157">
      <formula>AND(M28,J28="")</formula>
    </cfRule>
    <cfRule type="expression" dxfId="183" priority="2162">
      <formula>M28=FALSE</formula>
    </cfRule>
    <cfRule type="expression" dxfId="182" priority="2163">
      <formula>AND(M28,J28="")</formula>
    </cfRule>
  </conditionalFormatting>
  <conditionalFormatting sqref="J30 J35 J37 J42 J44 J49 J51 J56 J58 J63 J65">
    <cfRule type="expression" dxfId="181" priority="77">
      <formula>M30=FALSE</formula>
    </cfRule>
    <cfRule type="expression" dxfId="180" priority="78">
      <formula>AND(M30,J30="")</formula>
    </cfRule>
    <cfRule type="expression" dxfId="179" priority="79">
      <formula>M30=FALSE</formula>
    </cfRule>
    <cfRule type="expression" dxfId="178" priority="80">
      <formula>AND(M30,J30="")</formula>
    </cfRule>
    <cfRule type="expression" dxfId="177" priority="82">
      <formula>M30=FALSE</formula>
    </cfRule>
    <cfRule type="expression" dxfId="176" priority="83">
      <formula>AND(M30,J30="")</formula>
    </cfRule>
  </conditionalFormatting>
  <conditionalFormatting sqref="J70">
    <cfRule type="expression" dxfId="175" priority="2257">
      <formula>M70=FALSE</formula>
    </cfRule>
    <cfRule type="expression" dxfId="174" priority="2258">
      <formula>AND(M70,J70="")</formula>
    </cfRule>
    <cfRule type="expression" dxfId="173" priority="2262">
      <formula>M70=FALSE</formula>
    </cfRule>
    <cfRule type="expression" dxfId="172" priority="2263">
      <formula>AND(M70,J70="")</formula>
    </cfRule>
    <cfRule type="expression" dxfId="171" priority="2268">
      <formula>M70=FALSE</formula>
    </cfRule>
    <cfRule type="expression" dxfId="170" priority="2269">
      <formula>AND(M70,J70="")</formula>
    </cfRule>
  </conditionalFormatting>
  <conditionalFormatting sqref="J72">
    <cfRule type="expression" dxfId="169" priority="196">
      <formula>M72=FALSE</formula>
    </cfRule>
    <cfRule type="expression" dxfId="168" priority="197">
      <formula>AND(M72,J72="")</formula>
    </cfRule>
    <cfRule type="expression" dxfId="167" priority="198">
      <formula>M72=FALSE</formula>
    </cfRule>
    <cfRule type="expression" dxfId="166" priority="199">
      <formula>AND(M72,J72="")</formula>
    </cfRule>
    <cfRule type="expression" dxfId="165" priority="201">
      <formula>M72=FALSE</formula>
    </cfRule>
    <cfRule type="expression" dxfId="164" priority="202">
      <formula>AND(M72,J72="")</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19" max="11" man="1"/>
    <brk id="2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69870" r:id="rId5" name="Check Box 126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4" r:id="rId6" name="Check Box 1266">
              <controlPr defaultSize="0" autoFill="0" autoLine="0" autoPict="0" altText="">
                <anchor moveWithCells="1">
                  <from>
                    <xdr:col>1</xdr:col>
                    <xdr:colOff>0</xdr:colOff>
                    <xdr:row>20</xdr:row>
                    <xdr:rowOff>95250</xdr:rowOff>
                  </from>
                  <to>
                    <xdr:col>2</xdr:col>
                    <xdr:colOff>0</xdr:colOff>
                    <xdr:row>20</xdr:row>
                    <xdr:rowOff>304800</xdr:rowOff>
                  </to>
                </anchor>
              </controlPr>
            </control>
          </mc:Choice>
        </mc:AlternateContent>
        <mc:AlternateContent xmlns:mc="http://schemas.openxmlformats.org/markup-compatibility/2006">
          <mc:Choice Requires="x14">
            <control shapeId="69875" r:id="rId7" name="Check Box 1267">
              <controlPr defaultSize="0" autoFill="0" autoLine="0" autoPict="0" altText="">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9884" r:id="rId8" name="Check Box 1276">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9885" r:id="rId9" name="Check Box 1277">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69886" r:id="rId10" name="Check Box 1278">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887" r:id="rId11" name="Check Box 1279">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9899" r:id="rId12" name="Check Box 1291">
              <controlPr defaultSize="0" autoFill="0" autoLine="0" autoPict="0" altText="">
                <anchor moveWithCells="1">
                  <from>
                    <xdr:col>1</xdr:col>
                    <xdr:colOff>0</xdr:colOff>
                    <xdr:row>69</xdr:row>
                    <xdr:rowOff>95250</xdr:rowOff>
                  </from>
                  <to>
                    <xdr:col>2</xdr:col>
                    <xdr:colOff>0</xdr:colOff>
                    <xdr:row>69</xdr:row>
                    <xdr:rowOff>304800</xdr:rowOff>
                  </to>
                </anchor>
              </controlPr>
            </control>
          </mc:Choice>
        </mc:AlternateContent>
        <mc:AlternateContent xmlns:mc="http://schemas.openxmlformats.org/markup-compatibility/2006">
          <mc:Choice Requires="x14">
            <control shapeId="69936" r:id="rId13" name="Check Box 1328">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9937" r:id="rId14" name="Check Box 1329">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69938" r:id="rId15" name="Check Box 1330">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939" r:id="rId16" name="Check Box 1331">
              <controlPr defaultSize="0" autoFill="0" autoLine="0" autoPict="0" altText="">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69963" r:id="rId17" name="Check Box 1355">
              <controlPr defaultSize="0" autoFill="0" autoLine="0" autoPict="0" altText="">
                <anchor moveWithCells="1">
                  <from>
                    <xdr:col>1</xdr:col>
                    <xdr:colOff>0</xdr:colOff>
                    <xdr:row>41</xdr:row>
                    <xdr:rowOff>276225</xdr:rowOff>
                  </from>
                  <to>
                    <xdr:col>2</xdr:col>
                    <xdr:colOff>0</xdr:colOff>
                    <xdr:row>41</xdr:row>
                    <xdr:rowOff>504825</xdr:rowOff>
                  </to>
                </anchor>
              </controlPr>
            </control>
          </mc:Choice>
        </mc:AlternateContent>
        <mc:AlternateContent xmlns:mc="http://schemas.openxmlformats.org/markup-compatibility/2006">
          <mc:Choice Requires="x14">
            <control shapeId="69964" r:id="rId18" name="Check Box 1356">
              <controlPr defaultSize="0" autoFill="0" autoLine="0" autoPict="0" altText="">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69965" r:id="rId19" name="Check Box 1357">
              <controlPr defaultSize="0" autoFill="0" autoLine="0" autoPict="0" altText="">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69966" r:id="rId20" name="Check Box 1358">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72" r:id="rId21" name="Check Box 1364">
              <controlPr defaultSize="0" autoFill="0" autoLine="0" autoPict="0" altText="">
                <anchor moveWithCells="1">
                  <from>
                    <xdr:col>1</xdr:col>
                    <xdr:colOff>0</xdr:colOff>
                    <xdr:row>71</xdr:row>
                    <xdr:rowOff>0</xdr:rowOff>
                  </from>
                  <to>
                    <xdr:col>2</xdr:col>
                    <xdr:colOff>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NOT(Projektgrundlagen!$I$24)</xm:f>
            <x14:dxf>
              <font>
                <strike/>
                <color theme="0" tint="-0.14996795556505021"/>
              </font>
              <fill>
                <patternFill>
                  <bgColor theme="0"/>
                </patternFill>
              </fill>
            </x14:dxf>
          </x14:cfRule>
          <xm:sqref>B15</xm:sqref>
        </x14:conditionalFormatting>
        <x14:conditionalFormatting xmlns:xm="http://schemas.microsoft.com/office/excel/2006/main">
          <x14:cfRule type="expression" priority="347" id="{48FF8C20-B8F1-4F78-BECB-7E655728312B}">
            <xm:f>NOT(Projektgrundlagen!$I$24)</xm:f>
            <x14:dxf>
              <font>
                <strike/>
                <color theme="0" tint="-0.14996795556505021"/>
              </font>
              <fill>
                <patternFill>
                  <bgColor theme="0"/>
                </patternFill>
              </fill>
            </x14:dxf>
          </x14:cfRule>
          <xm:sqref>B17</xm:sqref>
        </x14:conditionalFormatting>
        <x14:conditionalFormatting xmlns:xm="http://schemas.microsoft.com/office/excel/2006/main">
          <x14:cfRule type="expression" priority="223" id="{DD85DF51-D45B-4744-8889-26D288738D81}">
            <xm:f>(COUNTIF(Projektgrundlagen!$I$24:$I$25,TRUE)&lt;&gt;1)</xm:f>
            <x14:dxf>
              <font>
                <strike/>
                <color theme="0" tint="-0.14996795556505021"/>
              </font>
              <fill>
                <patternFill>
                  <bgColor theme="0"/>
                </patternFill>
              </fill>
            </x14:dxf>
          </x14:cfRule>
          <xm:sqref>B71:B72</xm:sqref>
        </x14:conditionalFormatting>
        <x14:conditionalFormatting xmlns:xm="http://schemas.microsoft.com/office/excel/2006/main">
          <x14:cfRule type="expression" priority="221" id="{57C83463-554D-4B3A-A07A-C34773E05476}">
            <xm:f>OR(NOT(Projektgrundlagen!$I$24),NOT(Projektgrundlagen!$I$25))</xm:f>
            <x14:dxf>
              <font>
                <strike/>
                <color theme="0" tint="-0.14996795556505021"/>
              </font>
              <fill>
                <patternFill>
                  <bgColor theme="0"/>
                </patternFill>
              </fill>
            </x14:dxf>
          </x14:cfRule>
          <xm:sqref>B73</xm:sqref>
        </x14:conditionalFormatting>
        <x14:conditionalFormatting xmlns:xm="http://schemas.microsoft.com/office/excel/2006/main">
          <x14:cfRule type="expression" priority="679" id="{3B8DE357-A3F6-4AE7-9D87-E48FB6793C47}">
            <xm:f>(COUNTIF(Projektgrundlagen!$I$24:$I$25,TRUE)&lt;&gt;1)</xm:f>
            <x14:dxf>
              <font>
                <strike/>
                <color theme="0" tint="-0.14996795556505021"/>
              </font>
              <fill>
                <patternFill>
                  <bgColor theme="0"/>
                </patternFill>
              </fill>
            </x14:dxf>
          </x14:cfRule>
          <xm:sqref>B14:K14</xm:sqref>
        </x14:conditionalFormatting>
        <x14:conditionalFormatting xmlns:xm="http://schemas.microsoft.com/office/excel/2006/main">
          <x14:cfRule type="expression" priority="34" id="{FA6366C5-E2F4-4D1D-B129-700B98CB59FC}">
            <xm:f>(COUNTIF(Projektgrundlagen!$I$24:$I$25,TRUE)&lt;&gt;1)</xm:f>
            <x14:dxf>
              <font>
                <strike/>
                <color theme="0" tint="-0.14996795556505021"/>
              </font>
              <fill>
                <patternFill>
                  <bgColor theme="0"/>
                </patternFill>
              </fill>
            </x14:dxf>
          </x14:cfRule>
          <xm:sqref>B21:K24</xm:sqref>
        </x14:conditionalFormatting>
        <x14:conditionalFormatting xmlns:xm="http://schemas.microsoft.com/office/excel/2006/main">
          <x14:cfRule type="expression" priority="333" id="{6033F4A1-DAF4-4300-A163-92DED1B175EE}">
            <xm:f>(COUNTIF(Projektgrundlagen!$I$24:$I$25,TRUE)&lt;&gt;1)</xm:f>
            <x14:dxf>
              <font>
                <strike/>
                <color theme="0" tint="-0.14996795556505021"/>
              </font>
              <fill>
                <patternFill>
                  <bgColor theme="0"/>
                </patternFill>
              </fill>
            </x14:dxf>
          </x14:cfRule>
          <xm:sqref>C71:K73 B28:K31 B35:K38 B42:K45 B49:K52 B56:K59 B63:K66 C15:K17 B16 B70:K70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V116"/>
  <sheetViews>
    <sheetView showGridLines="0" topLeftCell="A96" zoomScaleNormal="100" zoomScaleSheetLayoutView="100" zoomScalePageLayoutView="118" workbookViewId="0">
      <selection activeCell="Q40" sqref="Q40"/>
    </sheetView>
  </sheetViews>
  <sheetFormatPr baseColWidth="10" defaultColWidth="11.28515625" defaultRowHeight="16.5" zeroHeight="1"/>
  <cols>
    <col min="1" max="1" width="5.7109375" style="294" customWidth="1"/>
    <col min="2" max="2" width="4.42578125" style="558" customWidth="1"/>
    <col min="3" max="5" width="3.28515625" style="1" customWidth="1"/>
    <col min="6" max="6" width="22.28515625" style="1" customWidth="1"/>
    <col min="7" max="7" width="10.7109375" style="1" customWidth="1"/>
    <col min="8" max="10" width="19" style="1" customWidth="1"/>
    <col min="11" max="11" width="12.85546875" style="1" customWidth="1"/>
    <col min="12" max="12" width="12.5703125" style="143" hidden="1" customWidth="1"/>
    <col min="13" max="13" width="14.7109375" style="122" hidden="1" customWidth="1"/>
    <col min="14" max="14" width="14.7109375" style="79" hidden="1" customWidth="1"/>
    <col min="15" max="15" width="16.5703125" style="79" hidden="1" customWidth="1"/>
    <col min="16" max="16" width="12.140625" style="1" hidden="1" customWidth="1"/>
    <col min="17" max="17" width="12.42578125" style="1" customWidth="1"/>
    <col min="18" max="22" width="11.28515625" style="1" customWidth="1"/>
    <col min="23" max="23" width="3" style="1" customWidth="1"/>
    <col min="24" max="24" width="13.42578125" style="1" customWidth="1"/>
    <col min="25" max="16384" width="11.28515625" style="1"/>
  </cols>
  <sheetData>
    <row r="1" spans="1:21"/>
    <row r="2" spans="1:21" ht="16.5" customHeight="1">
      <c r="B2" s="914" t="str">
        <f>IF(Projektgrundlagen!B2="","",Projektgrundlagen!B2)</f>
        <v>Verkehrsanlagen</v>
      </c>
      <c r="C2" s="914"/>
      <c r="D2" s="914"/>
      <c r="E2" s="914"/>
      <c r="F2" s="914"/>
      <c r="G2" s="914"/>
      <c r="H2" s="915"/>
      <c r="I2" s="258" t="str">
        <f>IF(Projektgrundlagen!F2="","",Projektgrundlagen!F2)</f>
        <v/>
      </c>
      <c r="J2" s="217" t="s">
        <v>111</v>
      </c>
      <c r="K2" s="962" t="s">
        <v>106</v>
      </c>
      <c r="L2" s="63" t="s">
        <v>34</v>
      </c>
      <c r="P2" s="142" t="s">
        <v>101</v>
      </c>
      <c r="U2" s="142"/>
    </row>
    <row r="3" spans="1:21" ht="16.5" customHeight="1">
      <c r="B3" s="969" t="s">
        <v>106</v>
      </c>
      <c r="C3" s="969"/>
      <c r="D3" s="969"/>
      <c r="E3" s="969"/>
      <c r="F3" s="969"/>
      <c r="G3" s="969"/>
      <c r="H3" s="970"/>
      <c r="I3" s="268" t="str">
        <f>IF(Projektgrundlagen!F3="","",Projektgrundlagen!F3)</f>
        <v/>
      </c>
      <c r="J3" s="277" t="str">
        <f>IF(Projektgrundlagen!G3="","",Projektgrundlagen!G3)</f>
        <v/>
      </c>
      <c r="K3" s="963"/>
      <c r="P3" s="1" t="str">
        <f ca="1">MID(CELL("dateiname",A2),FIND("]",CELL("dateiname",A2))+1,255)</f>
        <v>E Honorarberechnung</v>
      </c>
    </row>
    <row r="4" spans="1:21" ht="7.5" customHeight="1">
      <c r="B4" s="559"/>
      <c r="C4" s="253"/>
      <c r="D4" s="253"/>
      <c r="E4" s="253"/>
      <c r="F4" s="253"/>
      <c r="G4" s="253"/>
      <c r="H4" s="252"/>
      <c r="I4" s="252"/>
      <c r="J4" s="252"/>
      <c r="K4" s="963"/>
    </row>
    <row r="5" spans="1:21">
      <c r="B5" s="817" t="str">
        <f>IF(Projektgrundlagen!B5="","",Projektgrundlagen!B5)</f>
        <v>Maßnahmennr:</v>
      </c>
      <c r="C5" s="818"/>
      <c r="D5" s="818"/>
      <c r="E5" s="818"/>
      <c r="F5" s="869" t="str">
        <f>IF(Projektgrundlagen!E5="","",Projektgrundlagen!E5)</f>
        <v>-</v>
      </c>
      <c r="G5" s="869"/>
      <c r="H5" s="869"/>
      <c r="I5" s="261" t="str">
        <f>IF(Projektgrundlagen!F5="","",Projektgrundlagen!F5)</f>
        <v>Vergabenr.:</v>
      </c>
      <c r="J5" s="278">
        <f>Projektgrundlagen!G5</f>
        <v>3</v>
      </c>
      <c r="K5" s="963"/>
      <c r="P5" s="130"/>
    </row>
    <row r="6" spans="1:21">
      <c r="B6" s="819" t="str">
        <f>IF(Projektgrundlagen!B6="","",Projektgrundlagen!B6)</f>
        <v>Bauherr:</v>
      </c>
      <c r="C6" s="820"/>
      <c r="D6" s="820"/>
      <c r="E6" s="820"/>
      <c r="F6" s="845" t="str">
        <f>IF(Projektgrundlagen!E6="","",Projektgrundlagen!E6)</f>
        <v>Tegernsee-Bahn Betriebsgesellschaft mbH</v>
      </c>
      <c r="G6" s="845"/>
      <c r="H6" s="845"/>
      <c r="I6" s="845"/>
      <c r="J6" s="846"/>
      <c r="K6" s="963"/>
      <c r="P6" s="130"/>
    </row>
    <row r="7" spans="1:21">
      <c r="B7" s="859" t="str">
        <f>Projektgrundlagen!B7</f>
        <v>Maßnahme:</v>
      </c>
      <c r="C7" s="860"/>
      <c r="D7" s="860"/>
      <c r="E7" s="860"/>
      <c r="F7" s="967" t="str">
        <f>IF(Projektgrundlagen!E7="","",Projektgrundlagen!E7)</f>
        <v>Elektrifizierung und Infrastrukturausbau der Strecke 9560 Schaftlach - Tegernsee</v>
      </c>
      <c r="G7" s="967"/>
      <c r="H7" s="967"/>
      <c r="I7" s="967"/>
      <c r="J7" s="968"/>
      <c r="K7" s="963"/>
    </row>
    <row r="8" spans="1:21">
      <c r="B8" s="791" t="s">
        <v>75</v>
      </c>
      <c r="C8" s="792"/>
      <c r="D8" s="792"/>
      <c r="E8" s="792"/>
      <c r="F8" s="843" t="str">
        <f>IF(Projektgrundlagen!E8="","",Projektgrundlagen!E8)</f>
        <v/>
      </c>
      <c r="G8" s="843"/>
      <c r="H8" s="843"/>
      <c r="I8" s="843"/>
      <c r="J8" s="844"/>
      <c r="K8" s="963"/>
      <c r="P8" s="130"/>
    </row>
    <row r="9" spans="1:21">
      <c r="B9" s="560"/>
      <c r="C9" s="237"/>
      <c r="D9" s="237"/>
      <c r="E9" s="237"/>
      <c r="F9" s="256"/>
      <c r="G9" s="256"/>
      <c r="H9" s="256"/>
      <c r="I9" s="256"/>
      <c r="J9" s="256"/>
    </row>
    <row r="10" spans="1:21" s="105" customFormat="1" ht="30" customHeight="1">
      <c r="A10" s="599"/>
      <c r="B10" s="977" t="s">
        <v>106</v>
      </c>
      <c r="C10" s="977"/>
      <c r="D10" s="977"/>
      <c r="E10" s="977"/>
      <c r="F10" s="977"/>
      <c r="G10" s="977"/>
      <c r="H10" s="977"/>
      <c r="I10" s="319"/>
      <c r="J10" s="319"/>
      <c r="K10" s="106"/>
      <c r="L10" s="106"/>
      <c r="M10" s="617"/>
      <c r="N10" s="106"/>
    </row>
    <row r="11" spans="1:21" ht="15" customHeight="1">
      <c r="A11" s="599"/>
      <c r="B11" s="628" t="s">
        <v>1</v>
      </c>
      <c r="C11" s="322"/>
      <c r="D11" s="214"/>
      <c r="E11" s="214"/>
      <c r="F11" s="320"/>
      <c r="G11" s="321"/>
      <c r="H11" s="322"/>
      <c r="I11" s="324"/>
      <c r="J11" s="323" t="s">
        <v>54</v>
      </c>
      <c r="L11" s="79"/>
    </row>
    <row r="12" spans="1:21" ht="7.5" customHeight="1">
      <c r="A12" s="599"/>
      <c r="B12" s="561"/>
      <c r="C12" s="5"/>
      <c r="D12" s="5"/>
      <c r="E12" s="5"/>
      <c r="F12" s="5"/>
      <c r="G12" s="5"/>
      <c r="H12" s="5"/>
      <c r="I12" s="5"/>
      <c r="J12" s="5"/>
    </row>
    <row r="13" spans="1:21" s="20" customFormat="1" ht="16.5" customHeight="1">
      <c r="A13" s="600"/>
      <c r="B13" s="562"/>
      <c r="C13" s="475" t="s">
        <v>80</v>
      </c>
      <c r="D13" s="476"/>
      <c r="E13" s="476"/>
      <c r="F13" s="476"/>
      <c r="G13" s="476"/>
      <c r="H13" s="476"/>
      <c r="I13" s="477"/>
      <c r="J13" s="478"/>
      <c r="L13" s="611" t="s">
        <v>76</v>
      </c>
      <c r="M13" s="612" t="s">
        <v>74</v>
      </c>
    </row>
    <row r="14" spans="1:21" customFormat="1" ht="16.5" customHeight="1">
      <c r="A14" s="601"/>
      <c r="B14" s="690">
        <v>1</v>
      </c>
      <c r="C14" s="6" t="s">
        <v>53</v>
      </c>
      <c r="D14" s="222"/>
      <c r="E14" s="197"/>
      <c r="F14" s="197"/>
      <c r="G14" s="197"/>
      <c r="H14" s="292" t="s">
        <v>448</v>
      </c>
      <c r="I14" s="55">
        <f>IF('A Anrechenbare Kosten'!G22="",0,'A Anrechenbare Kosten'!G22)</f>
        <v>7742020.9100000001</v>
      </c>
      <c r="J14" s="60"/>
      <c r="L14" s="79" t="e">
        <f>NOT(M14)</f>
        <v>#REF!</v>
      </c>
      <c r="M14" s="618" t="e">
        <f>'A Anrechenbare Kosten'!I22</f>
        <v>#REF!</v>
      </c>
      <c r="N14" s="124"/>
      <c r="O14" s="124"/>
    </row>
    <row r="15" spans="1:21" ht="16.5" customHeight="1">
      <c r="A15" s="599"/>
      <c r="B15" s="691">
        <v>2</v>
      </c>
      <c r="C15" s="387" t="s">
        <v>117</v>
      </c>
      <c r="D15" s="531"/>
      <c r="E15" s="388"/>
      <c r="F15" s="388"/>
      <c r="G15" s="389"/>
      <c r="H15" s="390" t="s">
        <v>449</v>
      </c>
      <c r="I15" s="232">
        <f>'H §48 HOAI'!E7</f>
        <v>2</v>
      </c>
      <c r="J15" s="60"/>
      <c r="L15" s="79"/>
    </row>
    <row r="16" spans="1:21" ht="16.5" customHeight="1">
      <c r="A16" s="599"/>
      <c r="B16" s="691">
        <v>3</v>
      </c>
      <c r="C16" s="405" t="s">
        <v>173</v>
      </c>
      <c r="D16" s="386"/>
      <c r="F16" s="386"/>
      <c r="G16" s="386"/>
      <c r="H16" s="386"/>
      <c r="I16" s="281"/>
      <c r="J16" s="60"/>
      <c r="M16" s="612" t="s">
        <v>77</v>
      </c>
      <c r="N16" s="612" t="s">
        <v>78</v>
      </c>
      <c r="O16" s="612" t="s">
        <v>79</v>
      </c>
    </row>
    <row r="17" spans="1:17" ht="16.5" customHeight="1">
      <c r="A17" s="596" t="str">
        <f>IF(COUNTIF($L$17:$L$18,TRUE)&lt;&gt;1,"è","")</f>
        <v/>
      </c>
      <c r="B17" s="687" t="s">
        <v>38</v>
      </c>
      <c r="C17" s="204"/>
      <c r="D17" s="964" t="s">
        <v>181</v>
      </c>
      <c r="E17" s="965"/>
      <c r="F17" s="965"/>
      <c r="G17" s="965"/>
      <c r="H17" s="965"/>
      <c r="I17" s="35"/>
      <c r="J17" s="60"/>
      <c r="L17" s="143" t="b">
        <v>1</v>
      </c>
      <c r="M17" s="617" t="b">
        <f>IF(COUNTIF(L17:L18,TRUE)=0,TRUE,FALSE)</f>
        <v>0</v>
      </c>
      <c r="N17" s="106" t="b">
        <f>IF(COUNTIF(L17:L18,TRUE)&gt;1,TRUE,FALSE)</f>
        <v>0</v>
      </c>
      <c r="O17" s="79" t="e">
        <f>AND(NOT(M17),NOT(N17),L14,OR(L17,L18))</f>
        <v>#REF!</v>
      </c>
    </row>
    <row r="18" spans="1:17" ht="16.5" customHeight="1">
      <c r="A18" s="596" t="str">
        <f>IF(COUNTIF($L$17:$L$18,TRUE)&lt;&gt;1,"è","")</f>
        <v/>
      </c>
      <c r="B18" s="692" t="s">
        <v>172</v>
      </c>
      <c r="C18" s="204"/>
      <c r="D18" s="796" t="s">
        <v>205</v>
      </c>
      <c r="E18" s="790"/>
      <c r="F18" s="790"/>
      <c r="G18" s="790"/>
      <c r="H18" s="790"/>
      <c r="I18" s="468"/>
      <c r="J18" s="61"/>
      <c r="L18" s="143" t="b">
        <v>0</v>
      </c>
      <c r="M18" s="617"/>
      <c r="N18" s="106"/>
      <c r="O18" s="620" t="s">
        <v>175</v>
      </c>
      <c r="Q18" s="130"/>
    </row>
    <row r="19" spans="1:17" ht="17.25" customHeight="1">
      <c r="A19" s="599"/>
      <c r="B19" s="566"/>
      <c r="C19" s="144"/>
      <c r="D19" s="144"/>
      <c r="E19" s="144"/>
      <c r="F19" s="145"/>
      <c r="G19" s="146"/>
      <c r="H19" s="146"/>
      <c r="I19" s="146"/>
      <c r="J19" s="66"/>
      <c r="L19" s="621"/>
      <c r="O19" s="79" t="e">
        <f>AND(NOT(M17),NOT(N17),M14,OR(L17,L18))</f>
        <v>#REF!</v>
      </c>
    </row>
    <row r="20" spans="1:17" s="20" customFormat="1">
      <c r="A20" s="600"/>
      <c r="B20" s="562"/>
      <c r="C20" s="475" t="s">
        <v>130</v>
      </c>
      <c r="D20" s="476"/>
      <c r="E20" s="476"/>
      <c r="F20" s="476"/>
      <c r="G20" s="476"/>
      <c r="H20" s="476"/>
      <c r="I20" s="477"/>
      <c r="J20" s="478"/>
      <c r="L20" s="622"/>
      <c r="M20" s="122"/>
      <c r="N20" s="122"/>
      <c r="O20" s="122"/>
    </row>
    <row r="21" spans="1:17" ht="16.5" customHeight="1">
      <c r="A21" s="599"/>
      <c r="B21" s="689">
        <v>4</v>
      </c>
      <c r="C21" s="6" t="s">
        <v>447</v>
      </c>
      <c r="D21" s="411"/>
      <c r="E21" s="197"/>
      <c r="F21" s="197"/>
      <c r="G21" s="197"/>
      <c r="H21" s="519" t="s">
        <v>542</v>
      </c>
      <c r="I21" s="397"/>
      <c r="J21" s="455"/>
    </row>
    <row r="22" spans="1:17" ht="16.5" customHeight="1">
      <c r="A22" s="599"/>
      <c r="B22" s="685" t="s">
        <v>2</v>
      </c>
      <c r="C22" s="522"/>
      <c r="D22" s="299" t="str">
        <f>IF(OR(L26,L31),"Basishonorarsatz der Honorartafel vor Abweichung","Basishonorarsatz der Honorartafel ")</f>
        <v xml:space="preserve">Basishonorarsatz der Honorartafel </v>
      </c>
      <c r="E22" s="214"/>
      <c r="F22" s="299"/>
      <c r="G22" s="299"/>
      <c r="H22" s="511"/>
      <c r="I22" s="453">
        <f>'H §48 HOAI'!F10</f>
        <v>319788.51460237603</v>
      </c>
      <c r="J22" s="55">
        <f>I22</f>
        <v>319788.51460237603</v>
      </c>
    </row>
    <row r="23" spans="1:17" ht="16.5" customHeight="1">
      <c r="A23" s="596"/>
      <c r="B23" s="686" t="s">
        <v>3</v>
      </c>
      <c r="C23" s="185"/>
      <c r="D23" s="386" t="str">
        <f>IF(OR(L26,L31),"Honorarsatz außerhalb der Honorartafel vor Abweichung","Honorarsatz außerhalb der Honorartafel ")</f>
        <v xml:space="preserve">Honorarsatz außerhalb der Honorartafel </v>
      </c>
      <c r="F23" s="386"/>
      <c r="G23" s="386"/>
      <c r="H23" s="518"/>
      <c r="I23" s="546"/>
      <c r="J23" s="55"/>
      <c r="M23" s="612"/>
      <c r="N23" s="612"/>
      <c r="O23" s="612"/>
    </row>
    <row r="24" spans="1:17" ht="16.5" customHeight="1">
      <c r="A24" s="599"/>
      <c r="B24" s="686"/>
      <c r="C24" s="293"/>
      <c r="D24" s="35"/>
      <c r="E24" s="966"/>
      <c r="F24" s="966"/>
      <c r="G24" s="966"/>
      <c r="H24" s="966"/>
      <c r="I24" s="966"/>
      <c r="J24" s="456"/>
      <c r="O24" s="143"/>
      <c r="Q24" s="130"/>
    </row>
    <row r="25" spans="1:17" ht="16.5" customHeight="1">
      <c r="A25" s="599"/>
      <c r="B25" s="686"/>
      <c r="C25" s="35"/>
      <c r="D25" s="9"/>
      <c r="E25" s="975" t="s">
        <v>450</v>
      </c>
      <c r="F25" s="975"/>
      <c r="G25" s="975"/>
      <c r="H25" s="975"/>
      <c r="I25" s="976"/>
      <c r="J25" s="456"/>
      <c r="Q25" s="130"/>
    </row>
    <row r="26" spans="1:17" ht="16.5" customHeight="1">
      <c r="A26" s="599"/>
      <c r="B26" s="687" t="s">
        <v>4</v>
      </c>
      <c r="C26" s="225"/>
      <c r="D26" s="392" t="str">
        <f>IF(OR(L26,L31),"Abweichung vom Basishonorarsatz der Honorartafel (Überschreitung)","Abweichung vom Honorarsatz außerhalb der Honorartafel (Überschreitung)")</f>
        <v>Abweichung vom Honorarsatz außerhalb der Honorartafel (Überschreitung)</v>
      </c>
      <c r="E26" s="391"/>
      <c r="F26" s="391"/>
      <c r="G26" s="391"/>
      <c r="H26" s="391"/>
      <c r="I26" s="391"/>
      <c r="J26" s="457"/>
      <c r="L26" s="143" t="b">
        <v>0</v>
      </c>
      <c r="P26" s="118"/>
    </row>
    <row r="27" spans="1:17" ht="16.5" customHeight="1">
      <c r="A27" s="596" t="str">
        <f>IF(AND(L26,I27=""),"è","")</f>
        <v/>
      </c>
      <c r="B27" s="688" t="s">
        <v>5</v>
      </c>
      <c r="C27" s="4"/>
      <c r="D27" s="1" t="s">
        <v>185</v>
      </c>
      <c r="H27" s="231" t="s">
        <v>116</v>
      </c>
      <c r="I27" s="454"/>
      <c r="J27" s="434"/>
    </row>
    <row r="28" spans="1:17" ht="16.5" customHeight="1">
      <c r="A28" s="599"/>
      <c r="B28" s="688" t="s">
        <v>6</v>
      </c>
      <c r="C28" s="4"/>
      <c r="D28" s="1" t="s">
        <v>202</v>
      </c>
      <c r="I28" s="454"/>
      <c r="J28" s="55">
        <f>IF(AND(L26,NOT(L31)),I28*I27/100,0)</f>
        <v>0</v>
      </c>
    </row>
    <row r="29" spans="1:17" ht="16.5" customHeight="1">
      <c r="A29" s="599"/>
      <c r="B29" s="686"/>
      <c r="C29" s="4"/>
      <c r="D29" s="424"/>
      <c r="E29" s="1" t="s">
        <v>187</v>
      </c>
      <c r="H29" s="424"/>
      <c r="I29" s="424"/>
      <c r="J29" s="458"/>
    </row>
    <row r="30" spans="1:17" ht="16.5" customHeight="1">
      <c r="A30" s="599"/>
      <c r="B30" s="686"/>
      <c r="C30" s="3"/>
      <c r="D30" s="394"/>
      <c r="E30" s="971"/>
      <c r="F30" s="971"/>
      <c r="G30" s="971"/>
      <c r="H30" s="971"/>
      <c r="I30" s="972"/>
      <c r="J30" s="32"/>
    </row>
    <row r="31" spans="1:17" ht="16.5" customHeight="1">
      <c r="A31" s="599"/>
      <c r="B31" s="687" t="s">
        <v>7</v>
      </c>
      <c r="C31" s="226"/>
      <c r="D31" s="392" t="str">
        <f>IF(OR(L26,L31),"Abweichung vom Basishonorarsatz (Unterschreitung)","Abweichung vom Honorarsatz außerhalb der Honorartafel (Unterschreitung)")</f>
        <v>Abweichung vom Honorarsatz außerhalb der Honorartafel (Unterschreitung)</v>
      </c>
      <c r="E31" s="467"/>
      <c r="F31" s="393"/>
      <c r="G31" s="393"/>
      <c r="H31" s="393"/>
      <c r="I31" s="396"/>
      <c r="J31" s="220"/>
      <c r="L31" s="143" t="b">
        <v>0</v>
      </c>
      <c r="P31" s="118"/>
    </row>
    <row r="32" spans="1:17" ht="16.5" customHeight="1">
      <c r="A32" s="596" t="str">
        <f>IF(AND(L31,I32=""),"è","")</f>
        <v/>
      </c>
      <c r="B32" s="688" t="s">
        <v>27</v>
      </c>
      <c r="C32" s="4"/>
      <c r="D32" s="1" t="s">
        <v>186</v>
      </c>
      <c r="F32" s="181"/>
      <c r="H32" s="231" t="s">
        <v>116</v>
      </c>
      <c r="I32" s="454"/>
      <c r="J32" s="55">
        <f>IF(AND(NOT(L26),L31),(J22+J23)*I32/100,0)</f>
        <v>0</v>
      </c>
      <c r="L32" s="79"/>
    </row>
    <row r="33" spans="1:17" ht="16.5" customHeight="1">
      <c r="A33" s="599"/>
      <c r="B33" s="686"/>
      <c r="C33" s="4"/>
      <c r="E33" s="1" t="s">
        <v>187</v>
      </c>
      <c r="J33" s="459"/>
    </row>
    <row r="34" spans="1:17" ht="16.5" customHeight="1">
      <c r="A34" s="599"/>
      <c r="B34" s="686"/>
      <c r="C34" s="4"/>
      <c r="D34" s="394"/>
      <c r="E34" s="973" t="s">
        <v>188</v>
      </c>
      <c r="F34" s="973"/>
      <c r="G34" s="973"/>
      <c r="H34" s="973"/>
      <c r="I34" s="974"/>
      <c r="J34" s="432"/>
      <c r="P34" s="118" t="s">
        <v>231</v>
      </c>
    </row>
    <row r="35" spans="1:17" ht="16.5" customHeight="1">
      <c r="A35" s="599"/>
      <c r="B35" s="687" t="s">
        <v>230</v>
      </c>
      <c r="C35" s="402"/>
      <c r="D35" s="421" t="s">
        <v>174</v>
      </c>
      <c r="E35" s="403"/>
      <c r="F35" s="401"/>
      <c r="G35" s="401"/>
      <c r="H35" s="401"/>
      <c r="I35" s="404"/>
      <c r="J35" s="395">
        <f>J22</f>
        <v>319788.51460237603</v>
      </c>
      <c r="P35" s="633">
        <f>IF(J35&gt;0,J35,IF(I23&lt;&gt;"",I23,I22))</f>
        <v>319788.51460237603</v>
      </c>
    </row>
    <row r="36" spans="1:17" ht="7.5" customHeight="1">
      <c r="A36" s="599"/>
      <c r="B36" s="571"/>
      <c r="C36" s="67"/>
      <c r="D36" s="67"/>
      <c r="E36" s="67"/>
      <c r="F36" s="67"/>
      <c r="G36" s="67"/>
      <c r="H36" s="66"/>
      <c r="I36" s="78"/>
      <c r="J36" s="224"/>
    </row>
    <row r="37" spans="1:17" ht="16.5" customHeight="1">
      <c r="A37" s="599"/>
      <c r="B37" s="572" t="s">
        <v>40</v>
      </c>
      <c r="C37" s="6" t="s">
        <v>118</v>
      </c>
      <c r="D37" s="613"/>
      <c r="E37" s="614"/>
      <c r="F37" s="222"/>
      <c r="G37" s="183"/>
      <c r="H37" s="183"/>
      <c r="I37" s="183"/>
      <c r="J37" s="459"/>
      <c r="M37" s="612" t="s">
        <v>77</v>
      </c>
      <c r="N37" s="611" t="s">
        <v>78</v>
      </c>
      <c r="O37" s="611" t="s">
        <v>81</v>
      </c>
    </row>
    <row r="38" spans="1:17" ht="30" customHeight="1">
      <c r="A38" s="599"/>
      <c r="B38" s="573"/>
      <c r="C38" s="4"/>
      <c r="D38" s="557"/>
      <c r="E38" s="943" t="s">
        <v>84</v>
      </c>
      <c r="F38" s="943"/>
      <c r="G38" s="943"/>
      <c r="H38" s="943"/>
      <c r="I38" s="944"/>
      <c r="J38" s="460"/>
      <c r="L38" s="79"/>
      <c r="M38" s="617" t="b">
        <f>IF(COUNTIF(L39:L40,TRUE)=0,TRUE,FALSE)</f>
        <v>1</v>
      </c>
      <c r="N38" s="106" t="b">
        <f>IF(COUNTIF(O39:O40,TRUE)&gt;1,TRUE,FALSE)</f>
        <v>0</v>
      </c>
      <c r="O38" s="79" t="b">
        <f>AND(NOT(M38),NOT(N38))</f>
        <v>0</v>
      </c>
    </row>
    <row r="39" spans="1:17" ht="16.5" customHeight="1">
      <c r="A39" s="599"/>
      <c r="B39" s="567" t="s">
        <v>8</v>
      </c>
      <c r="C39" s="219"/>
      <c r="D39" s="948" t="s">
        <v>88</v>
      </c>
      <c r="E39" s="948"/>
      <c r="F39" s="948"/>
      <c r="G39" s="948"/>
      <c r="H39" s="520" t="s">
        <v>116</v>
      </c>
      <c r="I39" s="233"/>
      <c r="J39" s="32"/>
      <c r="L39" s="79" t="b">
        <f>IF(COUNT(I39)=1,TRUE,FALSE)</f>
        <v>0</v>
      </c>
      <c r="O39" s="79" t="b">
        <f>AND(L39,I39&gt;0,I39&lt;=100)</f>
        <v>0</v>
      </c>
    </row>
    <row r="40" spans="1:17" ht="16.5" customHeight="1">
      <c r="A40" s="599"/>
      <c r="B40" s="568" t="s">
        <v>28</v>
      </c>
      <c r="C40" s="4"/>
      <c r="D40" s="949" t="s">
        <v>90</v>
      </c>
      <c r="E40" s="949"/>
      <c r="F40" s="949"/>
      <c r="G40" s="949"/>
      <c r="H40" s="231" t="s">
        <v>116</v>
      </c>
      <c r="I40" s="233"/>
      <c r="J40" s="32"/>
      <c r="L40" s="79" t="b">
        <f>IF(COUNT(I40)=1,TRUE,FALSE)</f>
        <v>0</v>
      </c>
      <c r="O40" s="79" t="b">
        <f>AND(L40,I40&gt;0%)</f>
        <v>0</v>
      </c>
    </row>
    <row r="41" spans="1:17" ht="16.5" customHeight="1">
      <c r="A41" s="599"/>
      <c r="B41" s="574" t="s">
        <v>51</v>
      </c>
      <c r="C41" s="405"/>
      <c r="D41" s="528" t="str">
        <f>IF(AND(O38,O39),"Es ergibt sich eine Honorarminderung in Höhe von",IF(AND(O38,O40),"Es ergibt sich eine Honorarerhöhung in Höhe von",""))</f>
        <v/>
      </c>
      <c r="E41" s="300"/>
      <c r="F41" s="300"/>
      <c r="G41" s="300"/>
      <c r="H41" s="300"/>
      <c r="I41" s="406"/>
      <c r="J41" s="56">
        <f>IF(J35&gt;0,(IF(AND(O38,O39),I39,IF(AND(O38,I40),I40,0))/100)*J35,0)</f>
        <v>0</v>
      </c>
    </row>
    <row r="42" spans="1:17" ht="16.5" customHeight="1">
      <c r="A42" s="599"/>
      <c r="B42" s="570" t="s">
        <v>52</v>
      </c>
      <c r="C42" s="400"/>
      <c r="D42" s="532" t="str">
        <f>IF(AND(O38,O39),"Basishonorar der Leistungsphasen 1 bis 4 nach Minderung",IF(AND(O38,O40),"Basishonorar der Leistungsphasen 1 bis 4 nach Erhöhung","Basishonorar der Leistungsphasen 1 bis 9"))</f>
        <v>Basishonorar der Leistungsphasen 1 bis 9</v>
      </c>
      <c r="E42" s="407"/>
      <c r="F42" s="407"/>
      <c r="G42" s="407"/>
      <c r="H42" s="407"/>
      <c r="I42" s="408"/>
      <c r="J42" s="395">
        <f>IF(AND(O38,O39),J35-J41,IF(AND(O38,O40),J35+J41,J35))</f>
        <v>319788.51460237603</v>
      </c>
    </row>
    <row r="43" spans="1:17" ht="7.5" customHeight="1">
      <c r="A43" s="599"/>
      <c r="B43" s="575"/>
      <c r="C43" s="222"/>
      <c r="D43" s="222"/>
      <c r="E43" s="222"/>
      <c r="F43" s="222"/>
      <c r="G43" s="222"/>
      <c r="H43" s="7"/>
      <c r="I43" s="111"/>
      <c r="J43" s="240"/>
    </row>
    <row r="44" spans="1:17" ht="16.5" customHeight="1">
      <c r="A44" s="599"/>
      <c r="B44" s="563">
        <v>6</v>
      </c>
      <c r="C44" s="555" t="s">
        <v>42</v>
      </c>
      <c r="D44" s="411"/>
      <c r="E44" s="411"/>
      <c r="F44" s="412"/>
      <c r="G44" s="413"/>
      <c r="H44" s="414" t="s">
        <v>452</v>
      </c>
      <c r="I44" s="399"/>
      <c r="J44" s="461"/>
      <c r="Q44" s="130"/>
    </row>
    <row r="45" spans="1:17" ht="16.5" customHeight="1">
      <c r="A45" s="599"/>
      <c r="B45" s="569" t="s">
        <v>194</v>
      </c>
      <c r="C45" s="228"/>
      <c r="D45" s="1" t="s">
        <v>138</v>
      </c>
      <c r="F45" s="229"/>
      <c r="G45" s="229"/>
      <c r="H45" s="74" t="s">
        <v>116</v>
      </c>
      <c r="I45" s="230">
        <f>'StB-C1 Grundlstg mSt'!J176+'C Grundleistung'!J181</f>
        <v>76.7</v>
      </c>
      <c r="J45" s="61"/>
      <c r="Q45" s="130"/>
    </row>
    <row r="46" spans="1:17" ht="16.5" customHeight="1">
      <c r="A46" s="599"/>
      <c r="B46" s="565" t="s">
        <v>208</v>
      </c>
      <c r="C46" s="400"/>
      <c r="D46" s="421" t="s">
        <v>139</v>
      </c>
      <c r="E46" s="401"/>
      <c r="F46" s="401"/>
      <c r="G46" s="401"/>
      <c r="H46" s="401"/>
      <c r="I46" s="409"/>
      <c r="J46" s="395">
        <f>IF(AND(O38,OR(O39,O40)),J42*I45%,J35*I45%)</f>
        <v>245277.79070002242</v>
      </c>
    </row>
    <row r="47" spans="1:17" ht="7.5" customHeight="1">
      <c r="A47" s="596"/>
      <c r="B47" s="781"/>
      <c r="C47" s="526"/>
      <c r="D47" s="526"/>
      <c r="E47" s="526"/>
      <c r="F47" s="526"/>
      <c r="G47" s="526"/>
      <c r="H47" s="660"/>
      <c r="I47" s="661"/>
      <c r="J47" s="782"/>
      <c r="M47" s="612"/>
      <c r="N47" s="612"/>
      <c r="O47" s="612"/>
      <c r="P47" s="118"/>
    </row>
    <row r="48" spans="1:17" ht="16.5" customHeight="1">
      <c r="A48" s="599"/>
      <c r="B48" s="563" t="s">
        <v>617</v>
      </c>
      <c r="C48" s="555" t="s">
        <v>620</v>
      </c>
      <c r="D48" s="411"/>
      <c r="E48" s="411"/>
      <c r="F48" s="412"/>
      <c r="G48" s="413"/>
      <c r="H48" s="414"/>
      <c r="I48" s="399"/>
      <c r="J48" s="461"/>
      <c r="Q48" s="130"/>
    </row>
    <row r="49" spans="1:17" ht="16.5" customHeight="1">
      <c r="A49" s="599"/>
      <c r="B49" s="569" t="s">
        <v>618</v>
      </c>
      <c r="C49" s="228"/>
      <c r="D49" s="1" t="s">
        <v>619</v>
      </c>
      <c r="F49" s="229"/>
      <c r="G49" s="229"/>
      <c r="H49" s="74" t="s">
        <v>116</v>
      </c>
      <c r="I49" s="233">
        <v>0</v>
      </c>
      <c r="J49" s="61"/>
      <c r="Q49" s="130"/>
    </row>
    <row r="50" spans="1:17" ht="16.5" customHeight="1">
      <c r="A50" s="599"/>
      <c r="B50" s="565" t="s">
        <v>621</v>
      </c>
      <c r="C50" s="400"/>
      <c r="D50" s="421" t="s">
        <v>622</v>
      </c>
      <c r="E50" s="401"/>
      <c r="F50" s="401"/>
      <c r="G50" s="401"/>
      <c r="H50" s="401"/>
      <c r="I50" s="409"/>
      <c r="J50" s="395">
        <f>J46*(1+I49%)</f>
        <v>245277.79070002242</v>
      </c>
    </row>
    <row r="51" spans="1:17" ht="16.5" customHeight="1">
      <c r="A51" s="596"/>
      <c r="B51" s="662" t="s">
        <v>624</v>
      </c>
      <c r="C51" s="526"/>
      <c r="D51" s="526"/>
      <c r="E51" s="526"/>
      <c r="F51" s="526"/>
      <c r="G51" s="526"/>
      <c r="H51" s="660"/>
      <c r="I51" s="661"/>
      <c r="J51" s="663"/>
      <c r="M51" s="612"/>
      <c r="N51" s="612"/>
      <c r="O51" s="612"/>
      <c r="P51" s="118"/>
    </row>
    <row r="52" spans="1:17" ht="6.75" customHeight="1">
      <c r="A52" s="599"/>
      <c r="B52" s="577"/>
      <c r="C52" s="35"/>
      <c r="D52" s="223"/>
      <c r="E52" s="223"/>
      <c r="F52" s="223"/>
      <c r="G52" s="223"/>
      <c r="H52" s="223"/>
      <c r="I52" s="223"/>
      <c r="J52" s="223"/>
      <c r="L52" s="79"/>
      <c r="N52" s="123"/>
      <c r="O52" s="123"/>
    </row>
    <row r="53" spans="1:17" ht="16.5" customHeight="1">
      <c r="A53" s="599"/>
      <c r="B53" s="563">
        <v>9</v>
      </c>
      <c r="C53" s="6" t="s">
        <v>137</v>
      </c>
      <c r="D53" s="222"/>
      <c r="E53" s="222"/>
      <c r="F53" s="222"/>
      <c r="G53" s="227"/>
      <c r="H53" s="292" t="s">
        <v>451</v>
      </c>
      <c r="I53" s="222"/>
      <c r="J53" s="463"/>
    </row>
    <row r="54" spans="1:17" ht="16.5" customHeight="1">
      <c r="A54" s="599"/>
      <c r="B54" s="574" t="s">
        <v>144</v>
      </c>
      <c r="C54" s="398"/>
      <c r="D54" s="528" t="s">
        <v>136</v>
      </c>
      <c r="E54" s="528"/>
      <c r="F54" s="553"/>
      <c r="G54" s="553"/>
      <c r="H54" s="553"/>
      <c r="I54" s="554"/>
      <c r="J54" s="56">
        <f>IF('D Besondere Leistung'!K76="",0,'D Besondere Leistung'!K76)</f>
        <v>0</v>
      </c>
    </row>
    <row r="55" spans="1:17" ht="16.5" customHeight="1">
      <c r="A55" s="599"/>
      <c r="B55" s="579" t="s">
        <v>145</v>
      </c>
      <c r="C55" s="400"/>
      <c r="D55" s="421" t="s">
        <v>153</v>
      </c>
      <c r="E55" s="401"/>
      <c r="F55" s="401"/>
      <c r="G55" s="401"/>
      <c r="H55" s="401"/>
      <c r="I55" s="410"/>
      <c r="J55" s="395">
        <f>IFERROR(J54+J50,0)</f>
        <v>245277.79070002242</v>
      </c>
    </row>
    <row r="56" spans="1:17" ht="7.5" customHeight="1">
      <c r="A56" s="599"/>
      <c r="B56" s="577"/>
      <c r="C56" s="35"/>
      <c r="D56" s="223"/>
      <c r="E56" s="223"/>
      <c r="F56" s="223"/>
      <c r="G56" s="223"/>
      <c r="H56" s="223"/>
      <c r="I56" s="223"/>
      <c r="J56" s="223"/>
    </row>
    <row r="57" spans="1:17" ht="16.5" customHeight="1">
      <c r="A57" s="599"/>
      <c r="B57" s="576">
        <v>10</v>
      </c>
      <c r="C57" s="548" t="s">
        <v>36</v>
      </c>
      <c r="D57" s="69"/>
      <c r="E57" s="69"/>
      <c r="F57" s="120"/>
      <c r="G57" s="121"/>
      <c r="H57" s="120"/>
      <c r="I57" s="120"/>
      <c r="J57" s="462"/>
      <c r="M57" s="612" t="s">
        <v>77</v>
      </c>
      <c r="N57" s="612" t="s">
        <v>78</v>
      </c>
      <c r="O57" s="612" t="s">
        <v>81</v>
      </c>
    </row>
    <row r="58" spans="1:17" ht="16.5" customHeight="1">
      <c r="A58" s="596" t="str">
        <f>IF(COUNTIF($L$58:$L$60,TRUE)&lt;&gt;1,"è","")</f>
        <v/>
      </c>
      <c r="B58" s="567" t="s">
        <v>146</v>
      </c>
      <c r="C58" s="234"/>
      <c r="D58" s="549" t="s">
        <v>212</v>
      </c>
      <c r="E58" s="534"/>
      <c r="F58" s="550"/>
      <c r="G58" s="551"/>
      <c r="H58" s="550"/>
      <c r="I58" s="552"/>
      <c r="J58" s="464"/>
      <c r="L58" s="143" t="b">
        <v>0</v>
      </c>
      <c r="M58" s="617" t="b">
        <f>IF(COUNTIF(L58:L60,TRUE)=0,TRUE,FALSE)</f>
        <v>0</v>
      </c>
      <c r="N58" s="106" t="b">
        <f>IF(COUNTIF(L58:L60,TRUE)&gt;1,TRUE,FALSE)</f>
        <v>0</v>
      </c>
      <c r="O58" s="79" t="b">
        <f>AND(NOT(M58),NOT(N58),J55&lt;&gt;"")</f>
        <v>1</v>
      </c>
    </row>
    <row r="59" spans="1:17" ht="16.5" customHeight="1">
      <c r="A59" s="596" t="str">
        <f>IF(COUNTIF($L$58:$L$60,TRUE)&lt;&gt;1,"è","")</f>
        <v/>
      </c>
      <c r="B59" s="568" t="s">
        <v>147</v>
      </c>
      <c r="C59" s="241"/>
      <c r="D59" s="205" t="s">
        <v>85</v>
      </c>
      <c r="E59" s="206"/>
      <c r="F59" s="415"/>
      <c r="G59" s="415"/>
      <c r="H59" s="416"/>
      <c r="I59" s="72"/>
      <c r="J59" s="55">
        <f>IF(AND(L59,O59,$O$58),I59*$J$55,0)</f>
        <v>0</v>
      </c>
      <c r="K59" s="87"/>
      <c r="L59" s="143" t="b">
        <v>1</v>
      </c>
      <c r="O59" s="79" t="b">
        <f>AND(I59&gt;=0%,I59&lt;=100%,I59&lt;&gt;"")</f>
        <v>0</v>
      </c>
      <c r="Q59" s="130"/>
    </row>
    <row r="60" spans="1:17" ht="16.5" customHeight="1">
      <c r="A60" s="596" t="str">
        <f>IF(COUNTIF($L$58:$L$60,TRUE)&lt;&gt;1,"è","")</f>
        <v/>
      </c>
      <c r="B60" s="567" t="s">
        <v>179</v>
      </c>
      <c r="C60" s="241"/>
      <c r="D60" s="205" t="s">
        <v>86</v>
      </c>
      <c r="E60" s="206"/>
      <c r="F60" s="415"/>
      <c r="G60" s="415"/>
      <c r="H60" s="416"/>
      <c r="I60" s="119"/>
      <c r="J60" s="55">
        <f>IF(AND(L60,O60,$O$58),I60,0)</f>
        <v>0</v>
      </c>
      <c r="L60" s="621" t="b">
        <v>0</v>
      </c>
      <c r="O60" s="623" t="b">
        <f>AND(I60&gt;=0,I60&lt;&gt;"")</f>
        <v>0</v>
      </c>
    </row>
    <row r="61" spans="1:17" ht="16.5" customHeight="1">
      <c r="A61" s="599"/>
      <c r="B61" s="564">
        <v>11</v>
      </c>
      <c r="C61" s="196"/>
      <c r="D61" s="182" t="s">
        <v>87</v>
      </c>
      <c r="E61" s="182"/>
      <c r="F61" s="57"/>
      <c r="G61" s="57"/>
      <c r="H61" s="58"/>
      <c r="I61" s="212"/>
      <c r="J61" s="65"/>
      <c r="L61" s="621" t="b">
        <v>0</v>
      </c>
    </row>
    <row r="62" spans="1:17" ht="16.5" customHeight="1">
      <c r="A62" s="599"/>
      <c r="B62" s="568" t="s">
        <v>209</v>
      </c>
      <c r="C62" s="11"/>
      <c r="D62" s="226"/>
      <c r="E62" s="481" t="s">
        <v>204</v>
      </c>
      <c r="F62" s="481"/>
      <c r="G62" s="481"/>
      <c r="H62" s="615"/>
      <c r="I62" s="529"/>
      <c r="J62" s="85"/>
      <c r="L62" s="621" t="b">
        <v>0</v>
      </c>
      <c r="N62" s="248"/>
    </row>
    <row r="63" spans="1:17" ht="16.5" customHeight="1">
      <c r="A63" s="599"/>
      <c r="B63" s="568"/>
      <c r="C63" s="11"/>
      <c r="D63" s="182" t="s">
        <v>203</v>
      </c>
      <c r="E63" s="182"/>
      <c r="F63" s="57"/>
      <c r="G63" s="57"/>
      <c r="H63" s="58"/>
      <c r="I63" s="59"/>
      <c r="J63" s="85"/>
      <c r="L63" s="621"/>
    </row>
    <row r="64" spans="1:17" ht="16.5" customHeight="1">
      <c r="A64" s="599"/>
      <c r="B64" s="570" t="s">
        <v>210</v>
      </c>
      <c r="C64" s="11"/>
      <c r="D64" s="226"/>
      <c r="E64" s="819" t="s">
        <v>58</v>
      </c>
      <c r="F64" s="820"/>
      <c r="G64" s="820"/>
      <c r="H64" s="820"/>
      <c r="I64" s="481"/>
      <c r="J64" s="85"/>
      <c r="L64" s="621" t="b">
        <v>0</v>
      </c>
      <c r="N64" s="248"/>
    </row>
    <row r="65" spans="1:22" ht="16.5" customHeight="1">
      <c r="A65" s="599"/>
      <c r="B65" s="570" t="s">
        <v>211</v>
      </c>
      <c r="C65" s="3"/>
      <c r="D65" s="226"/>
      <c r="E65" s="945" t="s">
        <v>73</v>
      </c>
      <c r="F65" s="946"/>
      <c r="G65" s="946"/>
      <c r="H65" s="946"/>
      <c r="I65" s="947"/>
      <c r="J65" s="84"/>
      <c r="L65" s="621" t="b">
        <v>0</v>
      </c>
    </row>
    <row r="66" spans="1:22" ht="7.5" customHeight="1">
      <c r="A66" s="599"/>
      <c r="B66" s="566"/>
      <c r="C66" s="144"/>
      <c r="D66" s="144"/>
      <c r="E66" s="144"/>
      <c r="F66" s="145"/>
      <c r="G66" s="146"/>
      <c r="H66" s="146"/>
      <c r="I66" s="146"/>
      <c r="J66" s="66"/>
      <c r="L66" s="621"/>
    </row>
    <row r="67" spans="1:22" s="20" customFormat="1">
      <c r="A67" s="600"/>
      <c r="B67" s="562"/>
      <c r="C67" s="475" t="s">
        <v>140</v>
      </c>
      <c r="D67" s="476"/>
      <c r="E67" s="476"/>
      <c r="F67" s="476"/>
      <c r="G67" s="476"/>
      <c r="H67" s="476"/>
      <c r="I67" s="477"/>
      <c r="J67" s="479"/>
      <c r="L67" s="622"/>
      <c r="M67" s="122"/>
      <c r="N67" s="506"/>
      <c r="O67" s="122"/>
    </row>
    <row r="68" spans="1:22" ht="16.5" customHeight="1">
      <c r="A68" s="599"/>
      <c r="B68" s="580">
        <v>12</v>
      </c>
      <c r="C68" s="189"/>
      <c r="D68" s="526" t="str">
        <f>"Honorar "&amp;B2&amp;" netto"</f>
        <v>Honorar Verkehrsanlagen netto</v>
      </c>
      <c r="E68" s="526"/>
      <c r="F68" s="526"/>
      <c r="G68" s="526"/>
      <c r="H68" s="526"/>
      <c r="I68" s="527"/>
      <c r="J68" s="56">
        <f>IF(AND(OR(J46&gt;0,J55&gt;0),O58),SUM(J59:J60)+J55,0)</f>
        <v>245277.79070002242</v>
      </c>
      <c r="M68" s="619"/>
    </row>
    <row r="69" spans="1:22" ht="16.5" customHeight="1">
      <c r="A69" s="599"/>
      <c r="B69" s="581">
        <v>13</v>
      </c>
      <c r="C69" s="187"/>
      <c r="D69" s="188" t="s">
        <v>89</v>
      </c>
      <c r="E69" s="188"/>
      <c r="F69" s="188"/>
      <c r="G69" s="188"/>
      <c r="H69" s="188"/>
      <c r="I69" s="68">
        <v>0.19</v>
      </c>
      <c r="J69" s="242">
        <f>J68*I69</f>
        <v>46602.780233004261</v>
      </c>
      <c r="L69" s="624"/>
      <c r="M69" s="612"/>
    </row>
    <row r="70" spans="1:22" ht="17.25" thickBot="1">
      <c r="A70" s="599"/>
      <c r="B70" s="582"/>
      <c r="C70" s="385"/>
      <c r="D70" s="7"/>
      <c r="E70" s="7"/>
      <c r="F70" s="7"/>
      <c r="G70" s="7"/>
      <c r="H70" s="7"/>
      <c r="I70" s="7"/>
      <c r="J70" s="383"/>
    </row>
    <row r="71" spans="1:22" ht="30" customHeight="1" thickBot="1">
      <c r="A71" s="599"/>
      <c r="B71" s="583">
        <v>14</v>
      </c>
      <c r="C71" s="525" t="str">
        <f>IF(I69&gt;0,"Honorar "&amp;B2&amp;" brutto","Honorar für "&amp;B2&amp;" netto")</f>
        <v>Honorar Verkehrsanlagen brutto</v>
      </c>
      <c r="D71" s="384"/>
      <c r="E71" s="384"/>
      <c r="F71" s="384"/>
      <c r="G71" s="384"/>
      <c r="H71" s="384"/>
      <c r="I71" s="505" t="str">
        <f>IF(AND(L17,NOT(L18)),"[vorläufig]  ",IF(AND(NOT(L17),L18),"[endgültig]  ",""))</f>
        <v xml:space="preserve">[vorläufig]  </v>
      </c>
      <c r="J71" s="377">
        <f>J69+J68</f>
        <v>291880.57093302667</v>
      </c>
      <c r="M71" s="619"/>
    </row>
    <row r="72" spans="1:22">
      <c r="A72" s="599"/>
      <c r="C72" s="142"/>
    </row>
    <row r="73" spans="1:22" s="20" customFormat="1">
      <c r="A73" s="600"/>
      <c r="B73" s="562"/>
      <c r="C73" s="475" t="s">
        <v>48</v>
      </c>
      <c r="D73" s="476"/>
      <c r="E73" s="476"/>
      <c r="F73" s="476"/>
      <c r="G73" s="476"/>
      <c r="H73" s="476"/>
      <c r="I73" s="477"/>
      <c r="J73" s="478"/>
      <c r="L73" s="622"/>
      <c r="M73" s="122"/>
      <c r="N73" s="122"/>
      <c r="O73" s="122"/>
    </row>
    <row r="74" spans="1:22" ht="16.5" customHeight="1">
      <c r="A74" s="599"/>
      <c r="B74" s="563">
        <v>15</v>
      </c>
      <c r="C74" s="189" t="s">
        <v>31</v>
      </c>
      <c r="D74" s="533"/>
      <c r="E74" s="69"/>
      <c r="F74" s="69"/>
      <c r="G74" s="69"/>
      <c r="H74" s="69"/>
      <c r="I74" s="69"/>
      <c r="J74" s="462"/>
    </row>
    <row r="75" spans="1:22" ht="16.5" customHeight="1">
      <c r="A75" s="599"/>
      <c r="B75" s="567" t="s">
        <v>195</v>
      </c>
      <c r="C75" s="64"/>
      <c r="D75" s="952" t="s">
        <v>32</v>
      </c>
      <c r="E75" s="953"/>
      <c r="F75" s="953"/>
      <c r="G75" s="953"/>
      <c r="H75" s="207" t="s">
        <v>63</v>
      </c>
      <c r="I75" s="417"/>
      <c r="J75" s="85"/>
      <c r="L75" s="79" t="b">
        <v>1</v>
      </c>
      <c r="O75" s="125"/>
    </row>
    <row r="76" spans="1:22" ht="16.5" customHeight="1">
      <c r="A76" s="599"/>
      <c r="B76" s="567" t="s">
        <v>196</v>
      </c>
      <c r="C76" s="86"/>
      <c r="D76" s="952" t="s">
        <v>33</v>
      </c>
      <c r="E76" s="953"/>
      <c r="F76" s="953"/>
      <c r="G76" s="953"/>
      <c r="H76" s="207" t="s">
        <v>63</v>
      </c>
      <c r="I76" s="418"/>
      <c r="J76" s="85"/>
      <c r="L76" s="79" t="b">
        <v>1</v>
      </c>
    </row>
    <row r="77" spans="1:22" ht="16.5" customHeight="1">
      <c r="A77" s="599"/>
      <c r="B77" s="568" t="s">
        <v>197</v>
      </c>
      <c r="C77" s="86"/>
      <c r="D77" s="954" t="s">
        <v>227</v>
      </c>
      <c r="E77" s="955"/>
      <c r="F77" s="955"/>
      <c r="G77" s="955"/>
      <c r="H77" s="208" t="s">
        <v>63</v>
      </c>
      <c r="I77" s="417"/>
      <c r="J77" s="85"/>
      <c r="L77" s="79" t="b">
        <v>1</v>
      </c>
    </row>
    <row r="78" spans="1:22" ht="7.5" customHeight="1">
      <c r="A78" s="599"/>
      <c r="B78" s="566"/>
      <c r="C78" s="144"/>
      <c r="D78" s="144"/>
      <c r="E78" s="144"/>
      <c r="F78" s="145"/>
      <c r="G78" s="146"/>
      <c r="H78" s="146"/>
      <c r="I78" s="146"/>
      <c r="J78" s="66"/>
      <c r="L78" s="621"/>
    </row>
    <row r="79" spans="1:22" ht="16.5" customHeight="1">
      <c r="A79" s="599"/>
      <c r="B79" s="563">
        <v>16</v>
      </c>
      <c r="C79" s="190" t="s">
        <v>180</v>
      </c>
      <c r="D79" s="186"/>
      <c r="E79" s="186"/>
      <c r="F79" s="186"/>
      <c r="G79" s="186"/>
      <c r="H79" s="183"/>
      <c r="I79" s="191"/>
      <c r="J79" s="419"/>
      <c r="N79" s="502"/>
      <c r="O79" s="625" t="s">
        <v>154</v>
      </c>
      <c r="P79" s="625" t="s">
        <v>158</v>
      </c>
      <c r="Q79" s="625" t="s">
        <v>113</v>
      </c>
      <c r="R79" s="664"/>
      <c r="S79" s="665"/>
    </row>
    <row r="80" spans="1:22" ht="16.5" customHeight="1">
      <c r="A80" s="599"/>
      <c r="B80" s="584"/>
      <c r="C80" s="187"/>
      <c r="D80" s="188" t="s">
        <v>50</v>
      </c>
      <c r="E80" s="188"/>
      <c r="F80" s="188"/>
      <c r="G80" s="188"/>
      <c r="H80" s="184" t="s">
        <v>49</v>
      </c>
      <c r="I80" s="192"/>
      <c r="J80" s="114"/>
      <c r="N80" s="626" t="s">
        <v>133</v>
      </c>
      <c r="O80" s="244" t="b">
        <f>IF(SUM(P80:R80)&gt;0,TRUE,FALSE)</f>
        <v>1</v>
      </c>
      <c r="P80" s="243">
        <f>'StB-C1 Grundlstg mSt'!J48+'C Grundleistung'!J27</f>
        <v>1.7</v>
      </c>
      <c r="Q80" s="98">
        <f>'D Besondere Leistung'!K18</f>
        <v>0</v>
      </c>
      <c r="R80" s="666"/>
      <c r="S80" s="243"/>
      <c r="T80" s="98"/>
      <c r="U80" s="243"/>
      <c r="V80" s="243"/>
    </row>
    <row r="81" spans="1:21" ht="16.5" customHeight="1">
      <c r="A81" s="599"/>
      <c r="B81" s="585"/>
      <c r="C81" s="65"/>
      <c r="D81" s="193"/>
      <c r="E81" s="7" t="s">
        <v>411</v>
      </c>
      <c r="F81" s="7"/>
      <c r="G81" s="7"/>
      <c r="H81" s="7"/>
      <c r="I81" s="24"/>
      <c r="J81" s="32"/>
      <c r="L81" s="143" t="b">
        <v>0</v>
      </c>
      <c r="N81" s="626" t="s">
        <v>155</v>
      </c>
      <c r="O81" s="244" t="b">
        <f>IF(SUM(P81:R81)&gt;0,TRUE,FALSE)</f>
        <v>1</v>
      </c>
      <c r="P81" s="243">
        <f>'StB-C1 Grundlstg mSt'!J76+'C Grundleistung'!J54</f>
        <v>19</v>
      </c>
      <c r="Q81" s="98">
        <f>'D Besondere Leistung'!K25</f>
        <v>0</v>
      </c>
      <c r="R81" s="666"/>
      <c r="S81" s="243"/>
      <c r="T81" s="98"/>
      <c r="U81" s="243"/>
    </row>
    <row r="82" spans="1:21" ht="16.5" customHeight="1">
      <c r="A82" s="599"/>
      <c r="B82" s="585"/>
      <c r="C82" s="84"/>
      <c r="D82" s="193"/>
      <c r="E82" s="528" t="s">
        <v>161</v>
      </c>
      <c r="F82" s="528"/>
      <c r="G82" s="528"/>
      <c r="H82" s="528"/>
      <c r="I82" s="530"/>
      <c r="J82" s="32"/>
      <c r="L82" s="143" t="b">
        <v>0</v>
      </c>
      <c r="N82" s="626" t="s">
        <v>156</v>
      </c>
      <c r="O82" s="244" t="b">
        <f>IF(SUM(P82:R82)&gt;0,TRUE,FALSE)</f>
        <v>1</v>
      </c>
      <c r="P82" s="243">
        <f>'StB-C1 Grundlstg mSt'!J120+'C Grundleistung'!J87</f>
        <v>25</v>
      </c>
      <c r="Q82" s="98">
        <f>'D Besondere Leistung'!K67</f>
        <v>0</v>
      </c>
      <c r="R82" s="666"/>
      <c r="S82" s="243"/>
      <c r="T82" s="98"/>
      <c r="U82" s="243"/>
    </row>
    <row r="83" spans="1:21" ht="16.5" customHeight="1">
      <c r="A83" s="599"/>
      <c r="B83" s="568" t="s">
        <v>148</v>
      </c>
      <c r="C83" s="693"/>
      <c r="D83" s="210" t="str">
        <f>IF(AND(L82,NOT(L83)),"Leistungsphase 1 - 2","alle vertraglichen Leistungsphasen")</f>
        <v>alle vertraglichen Leistungsphasen</v>
      </c>
      <c r="E83" s="210"/>
      <c r="F83" s="210"/>
      <c r="G83" s="211" t="s">
        <v>131</v>
      </c>
      <c r="H83" s="956"/>
      <c r="I83" s="957"/>
      <c r="J83" s="32"/>
      <c r="N83" s="626" t="s">
        <v>157</v>
      </c>
      <c r="O83" s="244" t="b">
        <f>IF(SUM(P83:R83)&gt;0,TRUE,FALSE)</f>
        <v>1</v>
      </c>
      <c r="P83" s="243">
        <f>'StB-C1 Grundlstg mSt'!J135+'C Grundleistung'!J102</f>
        <v>7</v>
      </c>
      <c r="Q83" s="98">
        <f>'D Besondere Leistung'!K74</f>
        <v>0</v>
      </c>
      <c r="R83" s="666"/>
      <c r="S83" s="243"/>
      <c r="T83" s="98"/>
      <c r="U83" s="243"/>
    </row>
    <row r="84" spans="1:21" ht="16.5" customHeight="1">
      <c r="A84" s="599"/>
      <c r="B84" s="568" t="s">
        <v>149</v>
      </c>
      <c r="C84" s="694"/>
      <c r="D84" s="8"/>
      <c r="E84" s="8"/>
      <c r="F84" s="8"/>
      <c r="G84" s="209" t="s">
        <v>132</v>
      </c>
      <c r="H84" s="950"/>
      <c r="I84" s="951"/>
      <c r="J84" s="32"/>
      <c r="N84" s="626"/>
      <c r="O84" s="244"/>
      <c r="P84" s="243"/>
      <c r="Q84" s="98"/>
      <c r="R84" s="666"/>
      <c r="S84" s="243"/>
      <c r="T84" s="98"/>
      <c r="U84" s="243"/>
    </row>
    <row r="85" spans="1:21" ht="16.5" customHeight="1">
      <c r="A85" s="599"/>
      <c r="B85" s="570" t="s">
        <v>150</v>
      </c>
      <c r="C85" s="693"/>
      <c r="D85" s="210" t="s">
        <v>453</v>
      </c>
      <c r="E85" s="210"/>
      <c r="F85" s="210"/>
      <c r="G85" s="211" t="s">
        <v>131</v>
      </c>
      <c r="H85" s="956"/>
      <c r="I85" s="957"/>
      <c r="J85" s="32"/>
      <c r="N85" s="626"/>
      <c r="O85" s="244"/>
      <c r="P85" s="243"/>
      <c r="Q85" s="98"/>
      <c r="R85" s="666"/>
      <c r="S85" s="243"/>
      <c r="T85" s="98"/>
      <c r="U85" s="243"/>
    </row>
    <row r="86" spans="1:21" ht="16.5" customHeight="1">
      <c r="A86" s="599"/>
      <c r="B86" s="570" t="s">
        <v>213</v>
      </c>
      <c r="C86" s="694"/>
      <c r="D86" s="8"/>
      <c r="E86" s="8"/>
      <c r="F86" s="8"/>
      <c r="G86" s="209" t="s">
        <v>132</v>
      </c>
      <c r="H86" s="950"/>
      <c r="I86" s="951"/>
      <c r="J86" s="32"/>
      <c r="N86" s="626"/>
      <c r="O86" s="244"/>
      <c r="P86" s="243"/>
      <c r="Q86" s="98"/>
      <c r="R86" s="666"/>
      <c r="S86" s="243"/>
      <c r="T86" s="98"/>
      <c r="U86" s="243"/>
    </row>
    <row r="87" spans="1:21" ht="16.5" customHeight="1">
      <c r="A87" s="599"/>
      <c r="B87" s="570" t="s">
        <v>214</v>
      </c>
      <c r="C87" s="693"/>
      <c r="D87" s="210" t="s">
        <v>454</v>
      </c>
      <c r="E87" s="210"/>
      <c r="F87" s="210"/>
      <c r="G87" s="211" t="s">
        <v>131</v>
      </c>
      <c r="H87" s="956"/>
      <c r="I87" s="957"/>
      <c r="J87" s="32"/>
      <c r="N87" s="626"/>
      <c r="O87" s="244"/>
      <c r="P87" s="243"/>
      <c r="Q87" s="98"/>
      <c r="R87" s="666"/>
      <c r="S87" s="243"/>
      <c r="T87" s="98"/>
      <c r="U87" s="243"/>
    </row>
    <row r="88" spans="1:21" ht="16.5" customHeight="1">
      <c r="A88" s="599"/>
      <c r="B88" s="570" t="s">
        <v>215</v>
      </c>
      <c r="C88" s="694"/>
      <c r="D88" s="8"/>
      <c r="E88" s="8"/>
      <c r="F88" s="8"/>
      <c r="G88" s="209" t="s">
        <v>132</v>
      </c>
      <c r="H88" s="950"/>
      <c r="I88" s="951"/>
      <c r="J88" s="32"/>
      <c r="N88" s="626"/>
      <c r="O88" s="244"/>
      <c r="P88" s="243"/>
      <c r="Q88" s="98"/>
      <c r="R88" s="666"/>
      <c r="S88" s="243"/>
      <c r="T88" s="98"/>
      <c r="U88" s="243"/>
    </row>
    <row r="89" spans="1:21" ht="16.5" customHeight="1">
      <c r="A89" s="599"/>
      <c r="B89" s="570" t="s">
        <v>214</v>
      </c>
      <c r="C89" s="693"/>
      <c r="D89" s="210" t="s">
        <v>455</v>
      </c>
      <c r="E89" s="210"/>
      <c r="F89" s="210"/>
      <c r="G89" s="211" t="s">
        <v>131</v>
      </c>
      <c r="H89" s="956"/>
      <c r="I89" s="957"/>
      <c r="J89" s="32"/>
      <c r="N89" s="626"/>
      <c r="O89" s="244"/>
      <c r="P89" s="243"/>
      <c r="Q89" s="98"/>
      <c r="R89" s="666"/>
      <c r="S89" s="243"/>
      <c r="T89" s="98"/>
      <c r="U89" s="243"/>
    </row>
    <row r="90" spans="1:21" ht="16.5" customHeight="1">
      <c r="A90" s="599"/>
      <c r="B90" s="570" t="s">
        <v>215</v>
      </c>
      <c r="C90" s="694"/>
      <c r="D90" s="8"/>
      <c r="E90" s="8"/>
      <c r="F90" s="8"/>
      <c r="G90" s="209" t="s">
        <v>132</v>
      </c>
      <c r="H90" s="950"/>
      <c r="I90" s="951"/>
      <c r="J90" s="32"/>
      <c r="N90" s="626"/>
      <c r="O90" s="244"/>
      <c r="P90" s="243"/>
      <c r="Q90" s="98"/>
      <c r="R90" s="666"/>
      <c r="S90" s="243"/>
      <c r="T90" s="98"/>
      <c r="U90" s="243"/>
    </row>
    <row r="91" spans="1:21" ht="16.5" customHeight="1">
      <c r="A91" s="599"/>
      <c r="B91" s="570" t="s">
        <v>216</v>
      </c>
      <c r="C91" s="693"/>
      <c r="D91" s="210" t="s">
        <v>456</v>
      </c>
      <c r="E91" s="210"/>
      <c r="F91" s="210"/>
      <c r="G91" s="211" t="s">
        <v>131</v>
      </c>
      <c r="H91" s="956"/>
      <c r="I91" s="957"/>
      <c r="J91" s="32"/>
      <c r="N91" s="627" t="s">
        <v>159</v>
      </c>
      <c r="O91" s="503"/>
      <c r="P91" s="504">
        <f>SUM(P78:P86)</f>
        <v>52.7</v>
      </c>
      <c r="Q91" s="616"/>
      <c r="R91" s="556"/>
      <c r="T91" s="98"/>
    </row>
    <row r="92" spans="1:21" ht="16.5" customHeight="1">
      <c r="A92" s="599"/>
      <c r="B92" s="570" t="s">
        <v>217</v>
      </c>
      <c r="C92" s="694"/>
      <c r="D92" s="8"/>
      <c r="E92" s="8"/>
      <c r="F92" s="8"/>
      <c r="G92" s="209" t="s">
        <v>132</v>
      </c>
      <c r="H92" s="950"/>
      <c r="I92" s="951"/>
      <c r="J92" s="32"/>
    </row>
    <row r="93" spans="1:21" ht="16.5" customHeight="1">
      <c r="A93" s="599"/>
      <c r="B93" s="570" t="s">
        <v>216</v>
      </c>
      <c r="C93" s="693"/>
      <c r="D93" s="210" t="s">
        <v>457</v>
      </c>
      <c r="E93" s="210"/>
      <c r="F93" s="210"/>
      <c r="G93" s="211" t="s">
        <v>131</v>
      </c>
      <c r="H93" s="956"/>
      <c r="I93" s="957"/>
      <c r="J93" s="32"/>
      <c r="N93" s="627" t="s">
        <v>159</v>
      </c>
      <c r="O93" s="503"/>
      <c r="P93" s="504">
        <f>SUM(P80:P88)</f>
        <v>52.7</v>
      </c>
      <c r="Q93" s="616"/>
      <c r="R93" s="556"/>
      <c r="T93" s="98"/>
    </row>
    <row r="94" spans="1:21" ht="16.5" customHeight="1">
      <c r="A94" s="599"/>
      <c r="B94" s="570" t="s">
        <v>217</v>
      </c>
      <c r="C94" s="694"/>
      <c r="D94" s="8"/>
      <c r="E94" s="8"/>
      <c r="F94" s="8"/>
      <c r="G94" s="209" t="s">
        <v>132</v>
      </c>
      <c r="H94" s="950"/>
      <c r="I94" s="951"/>
      <c r="J94" s="32"/>
    </row>
    <row r="95" spans="1:21">
      <c r="A95" s="599"/>
      <c r="B95" s="582"/>
      <c r="C95" s="7"/>
      <c r="D95" s="7"/>
      <c r="E95" s="7"/>
      <c r="F95" s="7"/>
      <c r="G95" s="7"/>
      <c r="H95" s="7"/>
      <c r="I95" s="7"/>
      <c r="J95" s="7"/>
    </row>
    <row r="96" spans="1:21" ht="18" customHeight="1">
      <c r="A96" s="599"/>
      <c r="B96" s="586" t="s">
        <v>224</v>
      </c>
      <c r="C96" s="535" t="s">
        <v>72</v>
      </c>
      <c r="D96" s="535"/>
      <c r="E96" s="535"/>
      <c r="F96" s="535"/>
      <c r="G96" s="535"/>
      <c r="H96" s="535"/>
      <c r="I96" s="535"/>
      <c r="J96" s="536"/>
      <c r="L96" s="143" t="b">
        <v>0</v>
      </c>
    </row>
    <row r="97" spans="1:15" ht="16.5" customHeight="1">
      <c r="A97" s="599"/>
      <c r="B97" s="587"/>
      <c r="C97" s="95"/>
      <c r="D97" s="7" t="s">
        <v>60</v>
      </c>
      <c r="E97" s="7"/>
      <c r="F97" s="7"/>
      <c r="G97" s="7"/>
      <c r="H97" s="7"/>
      <c r="I97" s="7"/>
      <c r="J97" s="466"/>
    </row>
    <row r="98" spans="1:15" ht="16.5" customHeight="1">
      <c r="A98" s="599"/>
      <c r="B98" s="564" t="s">
        <v>221</v>
      </c>
      <c r="C98" s="205" t="s">
        <v>61</v>
      </c>
      <c r="D98" s="214"/>
      <c r="E98" s="420"/>
      <c r="F98" s="420"/>
      <c r="G98" s="420"/>
      <c r="H98" s="420"/>
      <c r="I98" s="465"/>
      <c r="J98" s="84"/>
    </row>
    <row r="99" spans="1:15" ht="16.5" customHeight="1">
      <c r="A99" s="599"/>
      <c r="B99" s="574" t="s">
        <v>151</v>
      </c>
      <c r="C99" s="521"/>
      <c r="D99" s="206" t="str">
        <f>D75</f>
        <v>Ingenieur nach Ing.-Gesetz</v>
      </c>
      <c r="E99" s="214"/>
      <c r="F99" s="214"/>
      <c r="G99" s="206"/>
      <c r="H99" s="207" t="s">
        <v>23</v>
      </c>
      <c r="I99" s="630"/>
      <c r="J99" s="75" t="str">
        <f>IF(AND(L96,L75,J71&gt;0,I99&gt;0),I75*I99,"")</f>
        <v/>
      </c>
    </row>
    <row r="100" spans="1:15" ht="16.5" customHeight="1">
      <c r="A100" s="599"/>
      <c r="B100" s="574" t="s">
        <v>152</v>
      </c>
      <c r="C100" s="521"/>
      <c r="D100" s="206" t="str">
        <f>D76</f>
        <v>Techniker</v>
      </c>
      <c r="E100" s="214"/>
      <c r="F100" s="214"/>
      <c r="G100" s="206"/>
      <c r="H100" s="207" t="s">
        <v>23</v>
      </c>
      <c r="I100" s="630"/>
      <c r="J100" s="75" t="str">
        <f>IF(AND(L96,L76,J71&gt;0,I100&gt;0),I76*I100,"")</f>
        <v/>
      </c>
    </row>
    <row r="101" spans="1:15" ht="16.5" customHeight="1">
      <c r="A101" s="599"/>
      <c r="B101" s="569" t="s">
        <v>218</v>
      </c>
      <c r="C101" s="537"/>
      <c r="D101" s="512" t="str">
        <f>D77</f>
        <v xml:space="preserve">Technische Zeichner, sonst. Mitarbeiter </v>
      </c>
      <c r="E101" s="420"/>
      <c r="F101" s="420"/>
      <c r="G101" s="499"/>
      <c r="H101" s="513" t="s">
        <v>23</v>
      </c>
      <c r="I101" s="630"/>
      <c r="J101" s="75" t="str">
        <f>IF(AND(L96,L77,J71&gt;0,I101&gt;0),I77*I101,"")</f>
        <v/>
      </c>
    </row>
    <row r="102" spans="1:15" ht="16.5" customHeight="1">
      <c r="A102" s="599"/>
      <c r="B102" s="578">
        <v>18</v>
      </c>
      <c r="C102" s="629" t="s">
        <v>59</v>
      </c>
      <c r="D102" s="210"/>
      <c r="E102" s="210"/>
      <c r="F102" s="210"/>
      <c r="G102" s="514"/>
      <c r="H102" s="515" t="s">
        <v>26</v>
      </c>
      <c r="I102" s="500" t="s">
        <v>200</v>
      </c>
      <c r="J102" s="498"/>
    </row>
    <row r="103" spans="1:15" ht="16.5" customHeight="1">
      <c r="A103" s="599"/>
      <c r="B103" s="569" t="s">
        <v>222</v>
      </c>
      <c r="C103" s="523"/>
      <c r="D103" s="958" t="str">
        <f>IF(AND(L61,L65),IF(E65="","",E65),"Inhalt aus Z 11.3")</f>
        <v>Inhalt aus Z 11.3</v>
      </c>
      <c r="E103" s="958"/>
      <c r="F103" s="958"/>
      <c r="G103" s="959"/>
      <c r="H103" s="630"/>
      <c r="I103" s="631"/>
      <c r="J103" s="501" t="str">
        <f>IF(AND(L96,L61,L65,J71&gt;0,H103&gt;0),H103*I103,"")</f>
        <v/>
      </c>
      <c r="M103" s="612" t="s">
        <v>82</v>
      </c>
    </row>
    <row r="104" spans="1:15" ht="16.5" customHeight="1">
      <c r="A104" s="599"/>
      <c r="B104" s="569" t="s">
        <v>223</v>
      </c>
      <c r="C104" s="524"/>
      <c r="D104" s="960"/>
      <c r="E104" s="960"/>
      <c r="F104" s="960"/>
      <c r="G104" s="961"/>
      <c r="H104" s="48"/>
      <c r="I104" s="115"/>
      <c r="J104" s="75" t="str">
        <f>IF(AND(L96,J71&gt;0,H104&gt;0),H104*I104,"")</f>
        <v/>
      </c>
    </row>
    <row r="105" spans="1:15" ht="16.5" customHeight="1">
      <c r="A105" s="599"/>
      <c r="B105" s="578">
        <v>19</v>
      </c>
      <c r="C105" s="403" t="s">
        <v>62</v>
      </c>
      <c r="D105" s="403"/>
      <c r="E105" s="403"/>
      <c r="F105" s="403"/>
      <c r="G105" s="403"/>
      <c r="H105" s="403"/>
      <c r="I105" s="422"/>
      <c r="J105" s="307" t="str">
        <f>IF(L96,SUM(J99:J104),"")</f>
        <v/>
      </c>
    </row>
    <row r="106" spans="1:15" ht="7.5" customHeight="1">
      <c r="A106" s="599"/>
      <c r="B106" s="588"/>
      <c r="C106" s="67"/>
      <c r="D106" s="66"/>
      <c r="E106" s="66"/>
      <c r="F106" s="66"/>
      <c r="G106" s="66"/>
      <c r="H106" s="66"/>
      <c r="I106" s="66"/>
      <c r="J106" s="133"/>
    </row>
    <row r="107" spans="1:15" s="20" customFormat="1" ht="19.5" customHeight="1">
      <c r="A107" s="600"/>
      <c r="B107" s="562"/>
      <c r="C107" s="475" t="s">
        <v>135</v>
      </c>
      <c r="D107" s="476"/>
      <c r="E107" s="476"/>
      <c r="F107" s="476"/>
      <c r="G107" s="476"/>
      <c r="H107" s="476"/>
      <c r="I107" s="477"/>
      <c r="J107" s="479"/>
      <c r="L107" s="622"/>
      <c r="M107" s="122"/>
      <c r="N107" s="122"/>
      <c r="O107" s="122"/>
    </row>
    <row r="108" spans="1:15" ht="16.5" customHeight="1">
      <c r="A108" s="599"/>
      <c r="B108" s="580">
        <v>20</v>
      </c>
      <c r="C108" s="66"/>
      <c r="D108" s="67" t="s">
        <v>225</v>
      </c>
      <c r="E108" s="66"/>
      <c r="F108" s="66"/>
      <c r="G108" s="589"/>
      <c r="H108" s="66"/>
      <c r="I108" s="23"/>
      <c r="J108" s="55">
        <f>SUM(J68,J105)</f>
        <v>245277.79070002242</v>
      </c>
    </row>
    <row r="109" spans="1:15" ht="16.5" customHeight="1">
      <c r="A109" s="599"/>
      <c r="B109" s="581">
        <v>21</v>
      </c>
      <c r="C109" s="188"/>
      <c r="D109" s="188" t="s">
        <v>89</v>
      </c>
      <c r="E109" s="188"/>
      <c r="F109" s="188"/>
      <c r="G109" s="188"/>
      <c r="H109" s="188"/>
      <c r="I109" s="544">
        <f>I69</f>
        <v>0.19</v>
      </c>
      <c r="J109" s="497">
        <f>J108*I109</f>
        <v>46602.780233004261</v>
      </c>
    </row>
    <row r="110" spans="1:15" ht="17.25" thickBot="1">
      <c r="B110" s="582"/>
      <c r="C110" s="385"/>
      <c r="D110" s="7"/>
      <c r="E110" s="7"/>
      <c r="F110" s="7"/>
      <c r="G110" s="7"/>
      <c r="H110" s="7"/>
      <c r="I110" s="7"/>
      <c r="J110" s="383"/>
    </row>
    <row r="111" spans="1:15" ht="30" customHeight="1" thickBot="1">
      <c r="B111" s="583">
        <v>22</v>
      </c>
      <c r="C111" s="384" t="str">
        <f>IF(I109&lt;=0,"Angebotssumme netto","Angebotssumme brutto")</f>
        <v>Angebotssumme brutto</v>
      </c>
      <c r="D111" s="384"/>
      <c r="E111" s="384"/>
      <c r="F111" s="384"/>
      <c r="G111" s="384"/>
      <c r="H111" s="384"/>
      <c r="I111" s="545"/>
      <c r="J111" s="377">
        <f>J109+J108</f>
        <v>291880.57093302667</v>
      </c>
    </row>
    <row r="112" spans="1:15">
      <c r="C112" s="142"/>
      <c r="D112" s="142" t="s">
        <v>226</v>
      </c>
      <c r="E112" s="142"/>
    </row>
    <row r="113"/>
    <row r="114"/>
    <row r="115"/>
    <row r="116"/>
  </sheetData>
  <sheetProtection formatRows="0"/>
  <dataConsolidate/>
  <mergeCells count="41">
    <mergeCell ref="B6:E6"/>
    <mergeCell ref="B7:E7"/>
    <mergeCell ref="B10:F10"/>
    <mergeCell ref="G10:H10"/>
    <mergeCell ref="F6:J6"/>
    <mergeCell ref="D103:G103"/>
    <mergeCell ref="D104:G104"/>
    <mergeCell ref="K2:K8"/>
    <mergeCell ref="F5:H5"/>
    <mergeCell ref="D17:H17"/>
    <mergeCell ref="E24:I24"/>
    <mergeCell ref="D18:H18"/>
    <mergeCell ref="F7:J7"/>
    <mergeCell ref="F8:J8"/>
    <mergeCell ref="B8:E8"/>
    <mergeCell ref="B2:H2"/>
    <mergeCell ref="B3:H3"/>
    <mergeCell ref="E30:I30"/>
    <mergeCell ref="E34:I34"/>
    <mergeCell ref="E25:I25"/>
    <mergeCell ref="B5:E5"/>
    <mergeCell ref="H86:I86"/>
    <mergeCell ref="H88:I88"/>
    <mergeCell ref="H94:I94"/>
    <mergeCell ref="H83:I83"/>
    <mergeCell ref="H85:I85"/>
    <mergeCell ref="H87:I87"/>
    <mergeCell ref="H93:I93"/>
    <mergeCell ref="H91:I91"/>
    <mergeCell ref="H92:I92"/>
    <mergeCell ref="H89:I89"/>
    <mergeCell ref="H90:I90"/>
    <mergeCell ref="E38:I38"/>
    <mergeCell ref="E65:I65"/>
    <mergeCell ref="D39:G39"/>
    <mergeCell ref="D40:G40"/>
    <mergeCell ref="H84:I84"/>
    <mergeCell ref="E64:H64"/>
    <mergeCell ref="D75:G75"/>
    <mergeCell ref="D76:G76"/>
    <mergeCell ref="D77:G77"/>
  </mergeCells>
  <conditionalFormatting sqref="B85 D85:G85 B86:G94">
    <cfRule type="expression" dxfId="163" priority="141">
      <formula>AND($L$81,$L$82=FALSE)</formula>
    </cfRule>
  </conditionalFormatting>
  <conditionalFormatting sqref="C17:C18">
    <cfRule type="expression" dxfId="162" priority="2032">
      <formula>OR(AND($L$15,$M$17),AND($L$15,$N$17))</formula>
    </cfRule>
  </conditionalFormatting>
  <conditionalFormatting sqref="C26">
    <cfRule type="expression" dxfId="161" priority="56">
      <formula>AND(L26,L31)</formula>
    </cfRule>
  </conditionalFormatting>
  <conditionalFormatting sqref="C31">
    <cfRule type="expression" dxfId="160" priority="55">
      <formula>AND(L26,L31)</formula>
    </cfRule>
  </conditionalFormatting>
  <conditionalFormatting sqref="C58:C60">
    <cfRule type="expression" dxfId="159" priority="246">
      <formula>OR($M$58,$N$58)</formula>
    </cfRule>
  </conditionalFormatting>
  <conditionalFormatting sqref="C75">
    <cfRule type="expression" dxfId="158" priority="2451">
      <formula>AND(L96,L61,L64,NOT(L75))</formula>
    </cfRule>
  </conditionalFormatting>
  <conditionalFormatting sqref="C98 C102 C105">
    <cfRule type="expression" dxfId="157" priority="37">
      <formula>$L$96</formula>
    </cfRule>
  </conditionalFormatting>
  <conditionalFormatting sqref="C103">
    <cfRule type="expression" dxfId="156" priority="1914">
      <formula>AND(NOT(M61),NOT(M65))</formula>
    </cfRule>
  </conditionalFormatting>
  <conditionalFormatting sqref="C104">
    <cfRule type="expression" dxfId="155" priority="1833">
      <formula>NOT(M96)</formula>
    </cfRule>
  </conditionalFormatting>
  <conditionalFormatting sqref="C22:D22">
    <cfRule type="expression" dxfId="154" priority="47">
      <formula>$L$14</formula>
    </cfRule>
  </conditionalFormatting>
  <conditionalFormatting sqref="C23:D23">
    <cfRule type="expression" dxfId="153" priority="46">
      <formula>$M$14</formula>
    </cfRule>
  </conditionalFormatting>
  <conditionalFormatting sqref="C96:J96">
    <cfRule type="expression" dxfId="152" priority="38">
      <formula>$L$96</formula>
    </cfRule>
  </conditionalFormatting>
  <conditionalFormatting sqref="D29">
    <cfRule type="expression" dxfId="151" priority="2053">
      <formula>N26=FALSE</formula>
    </cfRule>
  </conditionalFormatting>
  <conditionalFormatting sqref="D30 J30">
    <cfRule type="expression" dxfId="150" priority="70">
      <formula>OR($M$17,$N$17)</formula>
    </cfRule>
  </conditionalFormatting>
  <conditionalFormatting sqref="D30">
    <cfRule type="expression" dxfId="149" priority="73">
      <formula>N28=FALSE</formula>
    </cfRule>
  </conditionalFormatting>
  <conditionalFormatting sqref="D33:D34">
    <cfRule type="expression" dxfId="148" priority="154">
      <formula>N31=FALSE</formula>
    </cfRule>
  </conditionalFormatting>
  <conditionalFormatting sqref="D62">
    <cfRule type="expression" dxfId="147" priority="2217">
      <formula>NOT(L61)</formula>
    </cfRule>
    <cfRule type="expression" dxfId="146" priority="2218">
      <formula>OR($L$59,$L$60)</formula>
    </cfRule>
  </conditionalFormatting>
  <conditionalFormatting sqref="D64">
    <cfRule type="expression" dxfId="145" priority="114">
      <formula>NOT(L61)</formula>
    </cfRule>
  </conditionalFormatting>
  <conditionalFormatting sqref="D65">
    <cfRule type="expression" dxfId="144" priority="115">
      <formula>NOT(L61)</formula>
    </cfRule>
  </conditionalFormatting>
  <conditionalFormatting sqref="D81">
    <cfRule type="expression" dxfId="143" priority="228">
      <formula>OR(AND(L81,L82),AND(L81=FALSE,L82=FALSE))</formula>
    </cfRule>
  </conditionalFormatting>
  <conditionalFormatting sqref="D82">
    <cfRule type="expression" dxfId="142" priority="229">
      <formula>OR(AND(L81,L82),AND(L81=FALSE,L82=FALSE))</formula>
    </cfRule>
  </conditionalFormatting>
  <conditionalFormatting sqref="D103">
    <cfRule type="expression" dxfId="141" priority="1913">
      <formula>AND(NOT(L61),NOT(L65))</formula>
    </cfRule>
  </conditionalFormatting>
  <conditionalFormatting sqref="D104">
    <cfRule type="expression" dxfId="140" priority="1843">
      <formula>NOT(L96)</formula>
    </cfRule>
  </conditionalFormatting>
  <conditionalFormatting sqref="D17:H17">
    <cfRule type="expression" dxfId="139" priority="121">
      <formula>AND(L17,NOT(L18))</formula>
    </cfRule>
  </conditionalFormatting>
  <conditionalFormatting sqref="D18:H18">
    <cfRule type="expression" dxfId="138" priority="120">
      <formula>AND(L18,NOT(L17))</formula>
    </cfRule>
  </conditionalFormatting>
  <conditionalFormatting sqref="D27:H28 E29:I30">
    <cfRule type="expression" dxfId="137" priority="77">
      <formula>OR($M$17,$N$17)</formula>
    </cfRule>
  </conditionalFormatting>
  <conditionalFormatting sqref="D32:J34">
    <cfRule type="expression" dxfId="136" priority="64">
      <formula>OR($M$17,$N$17)</formula>
    </cfRule>
  </conditionalFormatting>
  <conditionalFormatting sqref="E25">
    <cfRule type="expression" dxfId="135" priority="122">
      <formula>NOT(O19)</formula>
    </cfRule>
  </conditionalFormatting>
  <conditionalFormatting sqref="E30">
    <cfRule type="expression" dxfId="134" priority="2048">
      <formula>OR(NOT(L26),AND(L26,L31))</formula>
    </cfRule>
  </conditionalFormatting>
  <conditionalFormatting sqref="E34">
    <cfRule type="expression" dxfId="133" priority="125">
      <formula>OR(NOT(L31),AND(L26,L31))</formula>
    </cfRule>
  </conditionalFormatting>
  <conditionalFormatting sqref="E62">
    <cfRule type="expression" dxfId="132" priority="43">
      <formula>NOT(L61)</formula>
    </cfRule>
  </conditionalFormatting>
  <conditionalFormatting sqref="E64">
    <cfRule type="expression" dxfId="131" priority="152">
      <formula>L61=FALSE</formula>
    </cfRule>
  </conditionalFormatting>
  <conditionalFormatting sqref="E65">
    <cfRule type="expression" dxfId="130" priority="151">
      <formula>L61=FALSE</formula>
    </cfRule>
  </conditionalFormatting>
  <conditionalFormatting sqref="E62:G62 I62">
    <cfRule type="expression" dxfId="129" priority="45">
      <formula>OR($L$59,$L$60)</formula>
    </cfRule>
  </conditionalFormatting>
  <conditionalFormatting sqref="E30:I30">
    <cfRule type="expression" dxfId="128" priority="2049">
      <formula>AND(L26,NOT(L31),E30="")</formula>
    </cfRule>
  </conditionalFormatting>
  <conditionalFormatting sqref="E34:I34">
    <cfRule type="expression" dxfId="127" priority="126">
      <formula>AND(L31,E34="")</formula>
    </cfRule>
  </conditionalFormatting>
  <conditionalFormatting sqref="G81">
    <cfRule type="expression" dxfId="126" priority="1990">
      <formula>OR(AND(M83,M84),AND(M83=FALSE,M84=FALSE))</formula>
    </cfRule>
  </conditionalFormatting>
  <conditionalFormatting sqref="G82">
    <cfRule type="expression" dxfId="125" priority="1988">
      <formula>OR(AND(M83,M84),AND(M83=FALSE,M84=FALSE))</formula>
    </cfRule>
  </conditionalFormatting>
  <conditionalFormatting sqref="H103">
    <cfRule type="expression" dxfId="124" priority="2222">
      <formula>AND($L$96,L65)</formula>
    </cfRule>
    <cfRule type="expression" dxfId="123" priority="2223">
      <formula>AND($L$96,L61,L65,H103="")</formula>
    </cfRule>
  </conditionalFormatting>
  <conditionalFormatting sqref="H104">
    <cfRule type="expression" dxfId="122" priority="1839">
      <formula>NOT(L96)</formula>
    </cfRule>
    <cfRule type="expression" dxfId="121" priority="1840">
      <formula>AND($L$96,D104&lt;&gt;"",H104="")</formula>
    </cfRule>
  </conditionalFormatting>
  <conditionalFormatting sqref="H29:I29">
    <cfRule type="expression" dxfId="120" priority="155">
      <formula>L26=FALSE</formula>
    </cfRule>
  </conditionalFormatting>
  <conditionalFormatting sqref="H33:I33">
    <cfRule type="expression" dxfId="119" priority="2056">
      <formula>L31=FALSE</formula>
    </cfRule>
  </conditionalFormatting>
  <conditionalFormatting sqref="H83:I83">
    <cfRule type="expression" dxfId="118" priority="3">
      <formula>OR(AND($O80,$H83=""),AND($L81,$H83=""))</formula>
    </cfRule>
    <cfRule type="expression" dxfId="117" priority="4">
      <formula>AND(NOT($O80),NOT($L81))</formula>
    </cfRule>
  </conditionalFormatting>
  <conditionalFormatting sqref="H84:I84">
    <cfRule type="expression" dxfId="116" priority="5">
      <formula>OR(AND($O80,$H84=""),AND($L81,$H84=""))</formula>
    </cfRule>
    <cfRule type="expression" dxfId="115" priority="6">
      <formula>AND(NOT($O80),NOT($L81))</formula>
    </cfRule>
  </conditionalFormatting>
  <conditionalFormatting sqref="H85:I85 H87:I87 H89:I89 H91:I91 H93:I93">
    <cfRule type="expression" dxfId="114" priority="11">
      <formula>OR(AND($O82,$H85=""),AND($L83,$H85=""))</formula>
    </cfRule>
    <cfRule type="expression" dxfId="113" priority="12">
      <formula>AND(NOT($O82),NOT($L83))</formula>
    </cfRule>
  </conditionalFormatting>
  <conditionalFormatting sqref="H86:I86 H88:I88 H90:I90 H92:I92 H94:I94">
    <cfRule type="expression" dxfId="112" priority="13">
      <formula>OR(AND($O82,$H86=""),AND($L83,$H86=""))</formula>
    </cfRule>
    <cfRule type="expression" dxfId="111" priority="14">
      <formula>AND(NOT($O82),NOT($L83))</formula>
    </cfRule>
  </conditionalFormatting>
  <conditionalFormatting sqref="I23">
    <cfRule type="expression" dxfId="110" priority="2033">
      <formula>AND(M14,I23="")</formula>
    </cfRule>
    <cfRule type="expression" dxfId="109" priority="2034">
      <formula>NOT(O19)</formula>
    </cfRule>
  </conditionalFormatting>
  <conditionalFormatting sqref="I27:I28">
    <cfRule type="expression" dxfId="108" priority="21">
      <formula>OR($M$17,$N$17)</formula>
    </cfRule>
    <cfRule type="expression" dxfId="107" priority="22">
      <formula>OR(NOT(L26),AND(L21,L26))</formula>
    </cfRule>
    <cfRule type="expression" dxfId="106" priority="23">
      <formula>OR(I27&lt;0,I27&gt;100)</formula>
    </cfRule>
    <cfRule type="expression" dxfId="105" priority="24">
      <formula>AND($L$31,NOT(L21),I27="")</formula>
    </cfRule>
  </conditionalFormatting>
  <conditionalFormatting sqref="I32">
    <cfRule type="expression" dxfId="104" priority="1808">
      <formula>OR(NOT(L31),AND(L26,L31))</formula>
    </cfRule>
    <cfRule type="expression" dxfId="103" priority="1809">
      <formula>OR(I32&lt;0,I32&gt;100)</formula>
    </cfRule>
    <cfRule type="expression" dxfId="102" priority="1810">
      <formula>AND($L$31,NOT(L26),I32="")</formula>
    </cfRule>
  </conditionalFormatting>
  <conditionalFormatting sqref="I39">
    <cfRule type="expression" dxfId="101" priority="241">
      <formula>AND($I$39&lt;&gt;0,NOT($O$38))</formula>
    </cfRule>
  </conditionalFormatting>
  <conditionalFormatting sqref="I39:I40">
    <cfRule type="expression" dxfId="100" priority="238">
      <formula>OR(AND($M$38,I39&lt;&gt;0),AND($N$38,I39&lt;&gt;0))</formula>
    </cfRule>
  </conditionalFormatting>
  <conditionalFormatting sqref="I40">
    <cfRule type="expression" dxfId="99" priority="239">
      <formula>AND($I$40&lt;&gt;0,NOT($O$38))</formula>
    </cfRule>
  </conditionalFormatting>
  <conditionalFormatting sqref="I49">
    <cfRule type="expression" dxfId="98" priority="1">
      <formula>OR(AND($M$38,I49&lt;&gt;0),AND($N$38,I49&lt;&gt;0))</formula>
    </cfRule>
    <cfRule type="expression" dxfId="97" priority="2">
      <formula>AND($I$39&lt;&gt;0,NOT($O$38))</formula>
    </cfRule>
  </conditionalFormatting>
  <conditionalFormatting sqref="I59">
    <cfRule type="expression" dxfId="96" priority="244">
      <formula>I59&gt;100%</formula>
    </cfRule>
    <cfRule type="expression" dxfId="95" priority="245">
      <formula>AND(NOT($M$58),NOT($N$58),L59,NOT(O59))</formula>
    </cfRule>
  </conditionalFormatting>
  <conditionalFormatting sqref="I59:I60">
    <cfRule type="expression" dxfId="94" priority="183">
      <formula>OR(($M$58),($N$58),NOT(L59))</formula>
    </cfRule>
  </conditionalFormatting>
  <conditionalFormatting sqref="I60">
    <cfRule type="expression" dxfId="93" priority="242">
      <formula>AND(NOT($M$58),NOT($N$58),L60,NOT(O60))</formula>
    </cfRule>
    <cfRule type="expression" dxfId="92" priority="243">
      <formula>$I$59&lt;0</formula>
    </cfRule>
  </conditionalFormatting>
  <conditionalFormatting sqref="I64">
    <cfRule type="expression" dxfId="91" priority="1920">
      <formula>O61=FALSE</formula>
    </cfRule>
  </conditionalFormatting>
  <conditionalFormatting sqref="I75:I77">
    <cfRule type="expression" dxfId="90" priority="148">
      <formula>L75=FALSE</formula>
    </cfRule>
    <cfRule type="expression" dxfId="89" priority="262">
      <formula>AND(L75,I75="")</formula>
    </cfRule>
  </conditionalFormatting>
  <conditionalFormatting sqref="I99">
    <cfRule type="expression" dxfId="88" priority="273">
      <formula>AND($L$96,$L$75)</formula>
    </cfRule>
    <cfRule type="expression" dxfId="87" priority="290">
      <formula>AND($L$96,$L$75,$I$99="")</formula>
    </cfRule>
  </conditionalFormatting>
  <conditionalFormatting sqref="I100">
    <cfRule type="expression" dxfId="86" priority="272">
      <formula>AND($L$96,$L$76)</formula>
    </cfRule>
    <cfRule type="expression" dxfId="85" priority="289">
      <formula>AND($L$96,L76,I100="")</formula>
    </cfRule>
  </conditionalFormatting>
  <conditionalFormatting sqref="I101">
    <cfRule type="expression" dxfId="84" priority="271">
      <formula>AND($L$96,$L$77)</formula>
    </cfRule>
    <cfRule type="expression" dxfId="83" priority="288">
      <formula>AND($L$96,L77,I101="")</formula>
    </cfRule>
  </conditionalFormatting>
  <conditionalFormatting sqref="I103">
    <cfRule type="expression" dxfId="82" priority="1909">
      <formula>AND($L$96,$L$61,$L$65,$H$103&gt;0,$I$103="")</formula>
    </cfRule>
    <cfRule type="expression" dxfId="81" priority="1910">
      <formula>AND($L$96,L61,L65)</formula>
    </cfRule>
  </conditionalFormatting>
  <conditionalFormatting sqref="I104">
    <cfRule type="expression" dxfId="80" priority="1841">
      <formula>AND($L$96,$D$104&lt;&gt;"",$H$104&gt;0,$I$104="")</formula>
    </cfRule>
    <cfRule type="expression" dxfId="79" priority="1842">
      <formula>AND($L$96,$D$104&lt;&gt;"",H104&gt;0,I104&gt;=0)</formula>
    </cfRule>
  </conditionalFormatting>
  <conditionalFormatting sqref="J42">
    <cfRule type="expression" dxfId="78" priority="113">
      <formula>AND(NOT(L39),NOT(L40))</formula>
    </cfRule>
  </conditionalFormatting>
  <dataValidations xWindow="775" yWindow="806" count="6">
    <dataValidation operator="greaterThan" allowBlank="1" showInputMessage="1" showErrorMessage="1" errorTitle="Falsche Eingabe" promptTitle="Wiederholungen" prompt="Positive ganze Zahlen eingeben." sqref="I56" xr:uid="{00000000-0002-0000-0600-000000000000}"/>
    <dataValidation allowBlank="1" showInputMessage="1" showErrorMessage="1" error="keine Eingabe zulässig" promptTitle="Nebenkosten in Prozent" prompt="Positive Prozentzahl" sqref="I59" xr:uid="{00000000-0002-0000-0600-000001000000}"/>
    <dataValidation showInputMessage="1" showErrorMessage="1" errorTitle="Achtung!" error="Eingabe bitte überprüfen" promptTitle="Abweichung vom Mindestsatz" prompt="Positive Zahl zwischen 0 und 100" sqref="I32 I27:I28" xr:uid="{00000000-0002-0000-0600-000003000000}"/>
    <dataValidation allowBlank="1" showInputMessage="1" showErrorMessage="1" promptTitle="Abweichung vom Honorar nach HOAI" prompt="Positive Zahl zwischen 0 und 100" sqref="I39" xr:uid="{00000000-0002-0000-0600-000004000000}"/>
    <dataValidation allowBlank="1" showInputMessage="1" showErrorMessage="1" promptTitle="Abweichung vom Honorar nach HOAI" prompt="Positive Zahl zwischen 0 und 100_x000a_" sqref="I40" xr:uid="{00000000-0002-0000-0600-000005000000}"/>
    <dataValidation allowBlank="1" showInputMessage="1" showErrorMessage="1" promptTitle="Nebenkosten in EURO" prompt="Positive Zahl in EURO" sqref="I60"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3" max="10" man="1"/>
    <brk id="56" max="10" man="1"/>
    <brk id="72" max="10" man="1"/>
    <brk id="95" max="10" man="1"/>
  </rowBreaks>
  <ignoredErrors>
    <ignoredError sqref="B37 B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58</xdr:row>
                    <xdr:rowOff>0</xdr:rowOff>
                  </from>
                  <to>
                    <xdr:col>3</xdr:col>
                    <xdr:colOff>0</xdr:colOff>
                    <xdr:row>59</xdr:row>
                    <xdr:rowOff>9525</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30</xdr:row>
                    <xdr:rowOff>0</xdr:rowOff>
                  </from>
                  <to>
                    <xdr:col>3</xdr:col>
                    <xdr:colOff>0</xdr:colOff>
                    <xdr:row>31</xdr:row>
                    <xdr:rowOff>9525</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74</xdr:row>
                    <xdr:rowOff>0</xdr:rowOff>
                  </from>
                  <to>
                    <xdr:col>3</xdr:col>
                    <xdr:colOff>0</xdr:colOff>
                    <xdr:row>75</xdr:row>
                    <xdr:rowOff>9525</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75</xdr:row>
                    <xdr:rowOff>0</xdr:rowOff>
                  </from>
                  <to>
                    <xdr:col>3</xdr:col>
                    <xdr:colOff>0</xdr:colOff>
                    <xdr:row>76</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76</xdr:row>
                    <xdr:rowOff>0</xdr:rowOff>
                  </from>
                  <to>
                    <xdr:col>3</xdr:col>
                    <xdr:colOff>0</xdr:colOff>
                    <xdr:row>77</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57</xdr:row>
                    <xdr:rowOff>0</xdr:rowOff>
                  </from>
                  <to>
                    <xdr:col>3</xdr:col>
                    <xdr:colOff>0</xdr:colOff>
                    <xdr:row>58</xdr:row>
                    <xdr:rowOff>9525</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81</xdr:row>
                    <xdr:rowOff>0</xdr:rowOff>
                  </from>
                  <to>
                    <xdr:col>4</xdr:col>
                    <xdr:colOff>0</xdr:colOff>
                    <xdr:row>82</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80</xdr:row>
                    <xdr:rowOff>0</xdr:rowOff>
                  </from>
                  <to>
                    <xdr:col>4</xdr:col>
                    <xdr:colOff>0</xdr:colOff>
                    <xdr:row>81</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59</xdr:row>
                    <xdr:rowOff>0</xdr:rowOff>
                  </from>
                  <to>
                    <xdr:col>3</xdr:col>
                    <xdr:colOff>0</xdr:colOff>
                    <xdr:row>60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U42"/>
  <sheetViews>
    <sheetView showGridLines="0" topLeftCell="A3" zoomScaleNormal="100" zoomScaleSheetLayoutView="100" zoomScalePageLayoutView="50" workbookViewId="0">
      <selection activeCell="D5" sqref="D5:H5"/>
    </sheetView>
  </sheetViews>
  <sheetFormatPr baseColWidth="10" defaultColWidth="11.42578125" defaultRowHeight="16.5" zeroHeight="1"/>
  <cols>
    <col min="1" max="1" width="2.7109375" style="297" customWidth="1"/>
    <col min="2" max="2" width="10.85546875" customWidth="1"/>
    <col min="3" max="3" width="22.28515625" customWidth="1"/>
    <col min="4" max="4" width="10.42578125" customWidth="1"/>
    <col min="5" max="5" width="10.5703125" customWidth="1"/>
    <col min="6" max="6" width="15.140625" customWidth="1"/>
    <col min="7" max="7" width="11.7109375" customWidth="1"/>
    <col min="8" max="8" width="3.140625" customWidth="1"/>
    <col min="9" max="9" width="12.140625" customWidth="1"/>
    <col min="10" max="10" width="15.7109375" bestFit="1" customWidth="1"/>
    <col min="11" max="11" width="15.140625" customWidth="1"/>
    <col min="12" max="12" width="11.5703125" bestFit="1" customWidth="1"/>
    <col min="13" max="13" width="21.85546875" customWidth="1"/>
    <col min="14" max="14" width="10.7109375" customWidth="1"/>
    <col min="15" max="15" width="21.85546875" customWidth="1"/>
    <col min="16" max="16" width="2.7109375" customWidth="1"/>
    <col min="17" max="22" width="0" hidden="1" customWidth="1"/>
  </cols>
  <sheetData>
    <row r="1" spans="1:21"/>
    <row r="2" spans="1:21" s="1" customFormat="1" ht="18" customHeight="1">
      <c r="A2" s="294"/>
      <c r="B2" s="914" t="str">
        <f>IF(Projektgrundlagen!B2="","",Projektgrundlagen!B2)</f>
        <v>Verkehrsanlagen</v>
      </c>
      <c r="C2" s="914"/>
      <c r="D2" s="914"/>
      <c r="E2" s="914"/>
      <c r="F2" s="914"/>
      <c r="G2" s="914"/>
      <c r="H2" s="915"/>
      <c r="I2" s="258" t="str">
        <f>IF(Projektgrundlagen!F2="","",Projektgrundlagen!F2)</f>
        <v/>
      </c>
      <c r="J2" s="217"/>
      <c r="K2" s="217" t="s">
        <v>112</v>
      </c>
      <c r="L2" s="217"/>
      <c r="M2" s="217"/>
      <c r="N2" s="298"/>
      <c r="O2" s="278"/>
      <c r="P2" s="838" t="s">
        <v>171</v>
      </c>
      <c r="S2" s="149" t="s">
        <v>101</v>
      </c>
    </row>
    <row r="3" spans="1:21" s="1" customFormat="1" ht="18">
      <c r="A3" s="294"/>
      <c r="B3" s="969" t="s">
        <v>171</v>
      </c>
      <c r="C3" s="969"/>
      <c r="D3" s="969"/>
      <c r="E3" s="969"/>
      <c r="F3" s="969"/>
      <c r="G3" s="969"/>
      <c r="H3" s="970"/>
      <c r="I3" s="268" t="str">
        <f>IF(Projektgrundlagen!F3="","",Projektgrundlagen!F3)</f>
        <v/>
      </c>
      <c r="J3" s="780"/>
      <c r="K3" s="276" t="str">
        <f>IF(Projektgrundlagen!G3="","",Projektgrundlagen!G3)</f>
        <v/>
      </c>
      <c r="L3" s="264"/>
      <c r="M3" s="264"/>
      <c r="N3" s="279"/>
      <c r="O3" s="277"/>
      <c r="P3" s="838"/>
      <c r="S3" s="1" t="str">
        <f ca="1">MID(CELL("dateiname",A2),FIND("]",CELL("dateiname",A2))+1,255)</f>
        <v>F Honorarübersicht</v>
      </c>
    </row>
    <row r="4" spans="1:21" s="1" customFormat="1" ht="7.5" customHeight="1">
      <c r="A4" s="294"/>
      <c r="B4" s="253"/>
      <c r="C4" s="253"/>
      <c r="D4" s="253"/>
      <c r="E4" s="253"/>
      <c r="F4" s="253"/>
      <c r="G4" s="252"/>
      <c r="H4" s="252"/>
      <c r="I4" s="252"/>
      <c r="J4" s="252"/>
      <c r="K4" s="263"/>
      <c r="L4" s="263"/>
      <c r="M4" s="254"/>
      <c r="N4" s="254"/>
      <c r="O4" s="260"/>
      <c r="P4" s="838"/>
    </row>
    <row r="5" spans="1:21" s="1" customFormat="1">
      <c r="A5" s="294"/>
      <c r="B5" s="817" t="str">
        <f>IF(Projektgrundlagen!B5="","",Projektgrundlagen!B5)</f>
        <v>Maßnahmennr:</v>
      </c>
      <c r="C5" s="818"/>
      <c r="D5" s="869" t="str">
        <f>IF(Projektgrundlagen!E5="","",Projektgrundlagen!E5)</f>
        <v>-</v>
      </c>
      <c r="E5" s="869"/>
      <c r="F5" s="869"/>
      <c r="G5" s="869"/>
      <c r="H5" s="869"/>
      <c r="I5" s="261" t="str">
        <f>IF(Projektgrundlagen!F5="","",Projektgrundlagen!F5)</f>
        <v>Vergabenr.:</v>
      </c>
      <c r="J5" s="261"/>
      <c r="K5" s="217">
        <f>IF(Projektgrundlagen!G5="","",Projektgrundlagen!G5)</f>
        <v>3</v>
      </c>
      <c r="L5" s="280"/>
      <c r="M5" s="237"/>
      <c r="N5" s="236"/>
      <c r="O5" s="238"/>
      <c r="P5" s="838"/>
    </row>
    <row r="6" spans="1:21" s="1" customFormat="1">
      <c r="A6" s="294"/>
      <c r="B6" s="819" t="str">
        <f>IF(Projektgrundlagen!B6="","",Projektgrundlagen!B6)</f>
        <v>Bauherr:</v>
      </c>
      <c r="C6" s="820"/>
      <c r="D6" s="1000" t="str">
        <f>IF(Projektgrundlagen!E6="","",Projektgrundlagen!E6)</f>
        <v>Tegernsee-Bahn Betriebsgesellschaft mbH</v>
      </c>
      <c r="E6" s="1000"/>
      <c r="F6" s="1000"/>
      <c r="G6" s="1000"/>
      <c r="H6" s="1000"/>
      <c r="I6" s="1000"/>
      <c r="J6" s="1000"/>
      <c r="K6" s="1000"/>
      <c r="L6" s="1000"/>
      <c r="M6" s="1000"/>
      <c r="N6" s="1000"/>
      <c r="O6" s="1001"/>
      <c r="P6" s="838"/>
    </row>
    <row r="7" spans="1:21" s="1" customFormat="1">
      <c r="A7" s="294"/>
      <c r="B7" s="859"/>
      <c r="C7" s="860"/>
      <c r="D7" s="967" t="str">
        <f>IF(Projektgrundlagen!E7="","",Projektgrundlagen!E7)</f>
        <v>Elektrifizierung und Infrastrukturausbau der Strecke 9560 Schaftlach - Tegernsee</v>
      </c>
      <c r="E7" s="967"/>
      <c r="F7" s="967"/>
      <c r="G7" s="967"/>
      <c r="H7" s="967"/>
      <c r="I7" s="967"/>
      <c r="J7" s="967"/>
      <c r="K7" s="967"/>
      <c r="L7" s="967"/>
      <c r="M7" s="967"/>
      <c r="N7" s="967"/>
      <c r="O7" s="968"/>
      <c r="P7" s="838"/>
      <c r="S7" s="980" t="s">
        <v>70</v>
      </c>
      <c r="T7" s="981"/>
      <c r="U7" s="982"/>
    </row>
    <row r="8" spans="1:21" s="1" customFormat="1">
      <c r="A8" s="294"/>
      <c r="B8" s="791" t="s">
        <v>75</v>
      </c>
      <c r="C8" s="792"/>
      <c r="D8" s="992" t="str">
        <f>IF(Projektgrundlagen!E8="","",Projektgrundlagen!E8)</f>
        <v/>
      </c>
      <c r="E8" s="992"/>
      <c r="F8" s="992"/>
      <c r="G8" s="992"/>
      <c r="H8" s="992"/>
      <c r="I8" s="992"/>
      <c r="J8" s="992"/>
      <c r="K8" s="992"/>
      <c r="L8" s="992"/>
      <c r="M8" s="992"/>
      <c r="N8" s="992"/>
      <c r="O8" s="993"/>
      <c r="P8" s="838"/>
    </row>
    <row r="9" spans="1:21" s="1" customFormat="1" ht="16.5" customHeight="1">
      <c r="A9" s="294"/>
      <c r="B9" s="239"/>
      <c r="C9" s="256"/>
      <c r="D9" s="256"/>
      <c r="E9" s="256"/>
      <c r="F9" s="256"/>
      <c r="G9" s="256"/>
      <c r="H9" s="236"/>
      <c r="I9" s="236"/>
      <c r="J9" s="236"/>
      <c r="K9" s="236"/>
      <c r="L9" s="236"/>
      <c r="M9" s="237"/>
      <c r="N9" s="236"/>
      <c r="O9" s="237"/>
      <c r="S9" s="126"/>
      <c r="T9" s="126"/>
      <c r="U9" s="126" t="s">
        <v>83</v>
      </c>
    </row>
    <row r="10" spans="1:21" s="1" customFormat="1" ht="30" customHeight="1">
      <c r="A10" s="297"/>
      <c r="B10" s="427" t="str">
        <f>"Honorarübersicht"</f>
        <v>Honorarübersicht</v>
      </c>
      <c r="C10" s="428"/>
      <c r="D10" s="428"/>
      <c r="E10" s="428"/>
      <c r="F10" s="428"/>
      <c r="G10" s="428"/>
      <c r="H10" s="428"/>
      <c r="I10" s="428"/>
      <c r="J10" s="428"/>
      <c r="K10" s="428"/>
      <c r="L10" s="428"/>
      <c r="M10" s="428"/>
      <c r="N10" s="428"/>
      <c r="O10" s="428"/>
      <c r="P10"/>
      <c r="R10" s="508"/>
      <c r="S10" s="127"/>
      <c r="T10" s="128"/>
      <c r="U10" s="129">
        <f>IF(AND('E Honorarberechnung'!O38,'E Honorarberechnung'!O39),"Minderung",IF(AND('E Honorarberechnung'!O38,'E Honorarberechnung'!O40),"Erhöhung",0))</f>
        <v>0</v>
      </c>
    </row>
    <row r="11" spans="1:21" s="1" customFormat="1" ht="9.6" customHeight="1">
      <c r="A11" s="297"/>
      <c r="B11" s="426"/>
      <c r="C11" s="312"/>
      <c r="D11" s="312"/>
      <c r="E11" s="312"/>
      <c r="F11" s="312"/>
      <c r="G11" s="312"/>
      <c r="H11" s="312"/>
      <c r="I11" s="312"/>
      <c r="J11" s="312"/>
      <c r="K11" s="312"/>
      <c r="L11" s="312"/>
      <c r="M11" s="312"/>
      <c r="N11" s="312"/>
      <c r="O11" s="312"/>
      <c r="P11"/>
      <c r="S11" s="423"/>
      <c r="T11" s="424"/>
      <c r="U11" s="425"/>
    </row>
    <row r="12" spans="1:21" s="1" customFormat="1" ht="16.149999999999999" customHeight="1">
      <c r="A12" s="294"/>
      <c r="B12" s="695" t="s">
        <v>458</v>
      </c>
      <c r="C12" s="727">
        <f>'A Anrechenbare Kosten'!G22</f>
        <v>7742020.9100000001</v>
      </c>
      <c r="D12" s="88"/>
      <c r="E12" s="42"/>
      <c r="F12" s="983" t="s">
        <v>177</v>
      </c>
      <c r="G12" s="984"/>
      <c r="H12" s="510">
        <f>'E Honorarberechnung'!I15</f>
        <v>2</v>
      </c>
      <c r="I12" s="47"/>
      <c r="J12" s="783"/>
      <c r="K12" s="88"/>
      <c r="L12" s="88"/>
      <c r="M12" s="46"/>
      <c r="N12" s="507"/>
      <c r="O12" s="42"/>
    </row>
    <row r="13" spans="1:21" s="1" customFormat="1" ht="15" customHeight="1">
      <c r="A13" s="294"/>
      <c r="B13" s="43" t="s">
        <v>459</v>
      </c>
      <c r="C13" s="728">
        <f>'E Honorarberechnung'!J22</f>
        <v>319788.51460237603</v>
      </c>
      <c r="D13" s="112" t="str">
        <f>IF('E Honorarberechnung'!M11,"Außerhalb Honorartafel!","")</f>
        <v/>
      </c>
      <c r="E13" s="726"/>
      <c r="F13" s="985"/>
      <c r="G13" s="986"/>
      <c r="H13" s="509"/>
      <c r="I13" s="43"/>
      <c r="J13" s="784"/>
      <c r="K13" s="89"/>
      <c r="L13" s="89"/>
      <c r="M13" s="90"/>
      <c r="N13" s="89"/>
      <c r="O13" s="44"/>
    </row>
    <row r="14" spans="1:21" s="1" customFormat="1" ht="29.25" customHeight="1">
      <c r="A14" s="294"/>
      <c r="B14" s="990"/>
      <c r="C14" s="991"/>
      <c r="D14" s="987" t="s">
        <v>42</v>
      </c>
      <c r="E14" s="988"/>
      <c r="F14" s="988"/>
      <c r="G14" s="988"/>
      <c r="H14" s="989"/>
      <c r="I14" s="37" t="s">
        <v>43</v>
      </c>
      <c r="J14" s="37" t="s">
        <v>623</v>
      </c>
      <c r="K14" s="37" t="s">
        <v>65</v>
      </c>
      <c r="L14" s="429" t="s">
        <v>44</v>
      </c>
      <c r="M14" s="994" t="str">
        <f>'E Honorarberechnung'!D68</f>
        <v>Honorar Verkehrsanlagen netto</v>
      </c>
      <c r="N14" s="37" t="s">
        <v>45</v>
      </c>
      <c r="O14" s="994" t="str">
        <f>'E Honorarberechnung'!C71</f>
        <v>Honorar Verkehrsanlagen brutto</v>
      </c>
    </row>
    <row r="15" spans="1:21" s="1" customFormat="1" ht="38.25" customHeight="1">
      <c r="A15" s="294"/>
      <c r="B15" s="998" t="s">
        <v>176</v>
      </c>
      <c r="C15" s="999"/>
      <c r="D15" s="2" t="s">
        <v>24</v>
      </c>
      <c r="E15" s="34" t="s">
        <v>46</v>
      </c>
      <c r="F15" s="34" t="str">
        <f>IF(S10&gt;0%,"Honorar für Wiederholung","Honorar")</f>
        <v>Honorar</v>
      </c>
      <c r="G15" s="996" t="str">
        <f>IF(U10=0,"Keine Minderung bzw. Erhöhung",IF(U10="Minderung","Honorar gemindert (§ 7 HOAI)","Honorar erhöht (§ 7 HOAI)"))</f>
        <v>Keine Minderung bzw. Erhöhung</v>
      </c>
      <c r="H15" s="997"/>
      <c r="I15" s="91" t="s">
        <v>47</v>
      </c>
      <c r="J15" s="91"/>
      <c r="K15" s="547" t="s">
        <v>64</v>
      </c>
      <c r="L15" s="92"/>
      <c r="M15" s="995"/>
      <c r="N15" s="71"/>
      <c r="O15" s="995"/>
    </row>
    <row r="16" spans="1:21" s="1" customFormat="1" ht="12.75" customHeight="1">
      <c r="A16" s="294"/>
      <c r="B16" s="76"/>
      <c r="C16" s="36"/>
      <c r="D16" s="2" t="s">
        <v>116</v>
      </c>
      <c r="E16" s="2" t="s">
        <v>116</v>
      </c>
      <c r="F16" s="34" t="s">
        <v>54</v>
      </c>
      <c r="G16" s="996" t="s">
        <v>54</v>
      </c>
      <c r="H16" s="997"/>
      <c r="I16" s="34" t="s">
        <v>54</v>
      </c>
      <c r="J16" s="34" t="s">
        <v>54</v>
      </c>
      <c r="K16" s="34" t="s">
        <v>54</v>
      </c>
      <c r="L16" s="70" t="s">
        <v>54</v>
      </c>
      <c r="M16" s="34" t="s">
        <v>54</v>
      </c>
      <c r="N16" s="34" t="s">
        <v>54</v>
      </c>
      <c r="O16" s="34" t="s">
        <v>54</v>
      </c>
    </row>
    <row r="17" spans="1:15" s="1" customFormat="1">
      <c r="A17" s="294"/>
      <c r="B17" s="729"/>
      <c r="C17" s="730"/>
      <c r="D17" s="731"/>
      <c r="E17" s="731"/>
      <c r="F17" s="731"/>
      <c r="G17" s="978"/>
      <c r="H17" s="978"/>
      <c r="I17" s="731"/>
      <c r="J17" s="731"/>
      <c r="K17" s="731"/>
      <c r="L17" s="732"/>
      <c r="M17" s="731"/>
      <c r="N17" s="731"/>
      <c r="O17" s="733"/>
    </row>
    <row r="18" spans="1:15" s="1" customFormat="1">
      <c r="A18" s="294"/>
      <c r="B18" s="729" t="s">
        <v>133</v>
      </c>
      <c r="C18" s="730" t="s">
        <v>502</v>
      </c>
      <c r="D18" s="731">
        <f>'C Grundleistung'!I27</f>
        <v>2</v>
      </c>
      <c r="E18" s="731">
        <f>'C Grundleistung'!J27</f>
        <v>1.7</v>
      </c>
      <c r="F18" s="731">
        <f>IF('E Honorarberechnung'!$J$68=0,0,'E Honorarberechnung'!$J$35*E18/100)</f>
        <v>5436.404748240393</v>
      </c>
      <c r="G18" s="978">
        <f>IF($U$10=0,0,IF($U$10="Minderung",F18*(1-'E Honorarberechnung'!$I$39/100),F18*(1+'E Honorarberechnung'!$I$40/100)))</f>
        <v>0</v>
      </c>
      <c r="H18" s="978"/>
      <c r="I18" s="731">
        <f>'D Besondere Leistung'!K18</f>
        <v>0</v>
      </c>
      <c r="J18" s="731">
        <f>IF('E Honorarberechnung'!$I$49=0,0,'E Honorarberechnung'!$J$35*E18/100*'E Honorarberechnung'!$I$49%)</f>
        <v>0</v>
      </c>
      <c r="K18" s="770">
        <f>IF($U$10=0,F18+I18+J18,G18+I18+J18)</f>
        <v>5436.404748240393</v>
      </c>
      <c r="L18" s="732">
        <f>IF($K$30=0,0,IF(AND('E Honorarberechnung'!$O$58,'E Honorarberechnung'!$L$59,'E Honorarberechnung'!$O$59),'E Honorarberechnung'!$I$59*K18,IF(AND('E Honorarberechnung'!$O$58,'E Honorarberechnung'!$L$60,'E Honorarberechnung'!$O$60),'E Honorarberechnung'!$I$60/$K$30*K18,0)))</f>
        <v>0</v>
      </c>
      <c r="M18" s="731">
        <f>SUM(K18:L18)</f>
        <v>5436.404748240393</v>
      </c>
      <c r="N18" s="731">
        <f>+M18*'E Honorarberechnung'!$I$69</f>
        <v>1032.9169021656746</v>
      </c>
      <c r="O18" s="733">
        <f>+M18+N18</f>
        <v>6469.3216504060674</v>
      </c>
    </row>
    <row r="19" spans="1:15" s="1" customFormat="1">
      <c r="A19" s="294"/>
      <c r="B19" s="729" t="s">
        <v>155</v>
      </c>
      <c r="C19" s="730" t="s">
        <v>503</v>
      </c>
      <c r="D19" s="731">
        <f>'C Grundleistung'!I54</f>
        <v>20</v>
      </c>
      <c r="E19" s="731">
        <f>'C Grundleistung'!J54</f>
        <v>19</v>
      </c>
      <c r="F19" s="731">
        <f>IF('E Honorarberechnung'!$J$68=0,0,'E Honorarberechnung'!$J$35*E19/100)</f>
        <v>60759.817774451447</v>
      </c>
      <c r="G19" s="978">
        <f>IF($U$10=0,0,IF($U$10="Minderung",F19*(1-'E Honorarberechnung'!$I$39/100),F19*(1+'E Honorarberechnung'!$I$40/100)))</f>
        <v>0</v>
      </c>
      <c r="H19" s="978"/>
      <c r="I19" s="731">
        <f>'D Besondere Leistung'!K25</f>
        <v>0</v>
      </c>
      <c r="J19" s="731">
        <f>IF('E Honorarberechnung'!$I$49=0,0,'E Honorarberechnung'!$J$35*E19/100*'E Honorarberechnung'!$I$49%)</f>
        <v>0</v>
      </c>
      <c r="K19" s="770">
        <f t="shared" ref="K19:K26" si="0">IF($U$10=0,F19+I19+J19,G19+I19+J19)</f>
        <v>60759.817774451447</v>
      </c>
      <c r="L19" s="732">
        <f>IF($K$30=0,0,IF(AND('E Honorarberechnung'!$O$58,'E Honorarberechnung'!$L$59,'E Honorarberechnung'!$O$59),'E Honorarberechnung'!$I$59*K19,IF(AND('E Honorarberechnung'!$O$58,'E Honorarberechnung'!$L$60,'E Honorarberechnung'!$O$60),'E Honorarberechnung'!$I$60/$K$30*K19,0)))</f>
        <v>0</v>
      </c>
      <c r="M19" s="731">
        <f t="shared" ref="M19:M26" si="1">SUM(K19:L19)</f>
        <v>60759.817774451447</v>
      </c>
      <c r="N19" s="731">
        <f>+M19*'E Honorarberechnung'!$I$69</f>
        <v>11544.365377145776</v>
      </c>
      <c r="O19" s="733">
        <f t="shared" ref="O19:O26" si="2">+M19+N19</f>
        <v>72304.183151597215</v>
      </c>
    </row>
    <row r="20" spans="1:15" s="1" customFormat="1">
      <c r="A20" s="294"/>
      <c r="B20" s="729" t="s">
        <v>156</v>
      </c>
      <c r="C20" s="730" t="s">
        <v>504</v>
      </c>
      <c r="D20" s="731">
        <f>'C Grundleistung'!I87</f>
        <v>25</v>
      </c>
      <c r="E20" s="731">
        <f>'C Grundleistung'!J87</f>
        <v>25</v>
      </c>
      <c r="F20" s="731">
        <f>IF('E Honorarberechnung'!$J$68=0,0,'E Honorarberechnung'!$J$35*E20/100)</f>
        <v>79947.128650594008</v>
      </c>
      <c r="G20" s="978">
        <f>IF($U$10=0,0,IF($U$10="Minderung",F20*(1-'E Honorarberechnung'!$I$39/100),F20*(1+'E Honorarberechnung'!$I$40/100)))</f>
        <v>0</v>
      </c>
      <c r="H20" s="978"/>
      <c r="I20" s="731">
        <f>'D Besondere Leistung'!K32</f>
        <v>0</v>
      </c>
      <c r="J20" s="731">
        <f>IF('E Honorarberechnung'!$I$49=0,0,'E Honorarberechnung'!$J$35*E20/100*'E Honorarberechnung'!$I$49%)</f>
        <v>0</v>
      </c>
      <c r="K20" s="770">
        <f t="shared" si="0"/>
        <v>79947.128650594008</v>
      </c>
      <c r="L20" s="732">
        <f>IF($K$30=0,0,IF(AND('E Honorarberechnung'!$O$58,'E Honorarberechnung'!$L$59,'E Honorarberechnung'!$O$59),'E Honorarberechnung'!$I$59*K20,IF(AND('E Honorarberechnung'!$O$58,'E Honorarberechnung'!$L$60,'E Honorarberechnung'!$O$60),'E Honorarberechnung'!$I$60/$K$30*K20,0)))</f>
        <v>0</v>
      </c>
      <c r="M20" s="731">
        <f t="shared" si="1"/>
        <v>79947.128650594008</v>
      </c>
      <c r="N20" s="731">
        <f>+M20*'E Honorarberechnung'!$I$69</f>
        <v>15189.954443612862</v>
      </c>
      <c r="O20" s="733">
        <f t="shared" si="2"/>
        <v>95137.083094206871</v>
      </c>
    </row>
    <row r="21" spans="1:15" s="1" customFormat="1">
      <c r="A21" s="294"/>
      <c r="B21" s="729" t="s">
        <v>157</v>
      </c>
      <c r="C21" s="730" t="s">
        <v>505</v>
      </c>
      <c r="D21" s="731">
        <f>'C Grundleistung'!I102</f>
        <v>8</v>
      </c>
      <c r="E21" s="731">
        <f>'C Grundleistung'!J102</f>
        <v>7</v>
      </c>
      <c r="F21" s="731">
        <f>IF('E Honorarberechnung'!$J$68=0,0,'E Honorarberechnung'!$J$35*E21/100)</f>
        <v>22385.196022166321</v>
      </c>
      <c r="G21" s="978">
        <f>IF($U$10=0,0,IF($U$10="Minderung",F21*(1-'E Honorarberechnung'!$I$39/100),F21*(1+'E Honorarberechnung'!$I$40/100)))</f>
        <v>0</v>
      </c>
      <c r="H21" s="978"/>
      <c r="I21" s="731">
        <f>'D Besondere Leistung'!K39</f>
        <v>0</v>
      </c>
      <c r="J21" s="731">
        <f>IF('E Honorarberechnung'!$I$49=0,0,'E Honorarberechnung'!$J$35*E21/100*'E Honorarberechnung'!$I$49%)</f>
        <v>0</v>
      </c>
      <c r="K21" s="770">
        <f t="shared" si="0"/>
        <v>22385.196022166321</v>
      </c>
      <c r="L21" s="732">
        <f>IF($K$30=0,0,IF(AND('E Honorarberechnung'!$O$58,'E Honorarberechnung'!$L$59,'E Honorarberechnung'!$O$59),'E Honorarberechnung'!$I$59*K21,IF(AND('E Honorarberechnung'!$O$58,'E Honorarberechnung'!$L$60,'E Honorarberechnung'!$O$60),'E Honorarberechnung'!$I$60/$K$30*K21,0)))</f>
        <v>0</v>
      </c>
      <c r="M21" s="731">
        <f t="shared" si="1"/>
        <v>22385.196022166321</v>
      </c>
      <c r="N21" s="731">
        <f>+M21*'E Honorarberechnung'!$I$69</f>
        <v>4253.187244211601</v>
      </c>
      <c r="O21" s="733">
        <f t="shared" si="2"/>
        <v>26638.383266377921</v>
      </c>
    </row>
    <row r="22" spans="1:15" s="1" customFormat="1">
      <c r="A22" s="294"/>
      <c r="B22" s="729" t="s">
        <v>497</v>
      </c>
      <c r="C22" s="730" t="s">
        <v>506</v>
      </c>
      <c r="D22" s="731">
        <f>'C Grundleistung'!I113</f>
        <v>15</v>
      </c>
      <c r="E22" s="731">
        <f>'C Grundleistung'!J113</f>
        <v>14</v>
      </c>
      <c r="F22" s="731">
        <f>IF('E Honorarberechnung'!$J$68=0,0,'E Honorarberechnung'!$J$35*E22/100)</f>
        <v>44770.392044332642</v>
      </c>
      <c r="G22" s="978">
        <f>IF($U$10=0,0,IF($U$10="Minderung",F22*(1-'E Honorarberechnung'!$I$39/100),F22*(1+'E Honorarberechnung'!$I$40/100)))</f>
        <v>0</v>
      </c>
      <c r="H22" s="978"/>
      <c r="I22" s="731">
        <f>'D Besondere Leistung'!K46</f>
        <v>0</v>
      </c>
      <c r="J22" s="731">
        <f>IF('E Honorarberechnung'!$I$49=0,0,'E Honorarberechnung'!$J$35*E22/100*'E Honorarberechnung'!$I$49%)</f>
        <v>0</v>
      </c>
      <c r="K22" s="770">
        <f t="shared" si="0"/>
        <v>44770.392044332642</v>
      </c>
      <c r="L22" s="732">
        <f>IF($K$30=0,0,IF(AND('E Honorarberechnung'!$O$58,'E Honorarberechnung'!$L$59,'E Honorarberechnung'!$O$59),'E Honorarberechnung'!$I$59*K22,IF(AND('E Honorarberechnung'!$O$58,'E Honorarberechnung'!$L$60,'E Honorarberechnung'!$O$60),'E Honorarberechnung'!$I$60/$K$30*K22,0)))</f>
        <v>0</v>
      </c>
      <c r="M22" s="731">
        <f t="shared" si="1"/>
        <v>44770.392044332642</v>
      </c>
      <c r="N22" s="731">
        <f>+M22*'E Honorarberechnung'!$I$69</f>
        <v>8506.3744884232019</v>
      </c>
      <c r="O22" s="733">
        <f t="shared" si="2"/>
        <v>53276.766532755842</v>
      </c>
    </row>
    <row r="23" spans="1:15" s="1" customFormat="1">
      <c r="A23" s="294"/>
      <c r="B23" s="729" t="s">
        <v>498</v>
      </c>
      <c r="C23" s="730" t="s">
        <v>507</v>
      </c>
      <c r="D23" s="731">
        <f>'C Grundleistung'!I130</f>
        <v>10</v>
      </c>
      <c r="E23" s="731">
        <f>'C Grundleistung'!J130</f>
        <v>9.5</v>
      </c>
      <c r="F23" s="731">
        <f>IF('E Honorarberechnung'!$J$68=0,0,'E Honorarberechnung'!$J$35*E23/100)</f>
        <v>30379.908887225723</v>
      </c>
      <c r="G23" s="978">
        <f>IF($U$10=0,0,IF($U$10="Minderung",F23*(1-'E Honorarberechnung'!$I$39/100),F23*(1+'E Honorarberechnung'!$I$40/100)))</f>
        <v>0</v>
      </c>
      <c r="H23" s="978"/>
      <c r="I23" s="731">
        <f>'D Besondere Leistung'!K53</f>
        <v>0</v>
      </c>
      <c r="J23" s="731">
        <f>IF('E Honorarberechnung'!$I$49=0,0,'E Honorarberechnung'!$J$35*E23/100*'E Honorarberechnung'!$I$49%)</f>
        <v>0</v>
      </c>
      <c r="K23" s="770">
        <f t="shared" si="0"/>
        <v>30379.908887225723</v>
      </c>
      <c r="L23" s="732">
        <f>IF($K$30=0,0,IF(AND('E Honorarberechnung'!$O$58,'E Honorarberechnung'!$L$59,'E Honorarberechnung'!$O$59),'E Honorarberechnung'!$I$59*K23,IF(AND('E Honorarberechnung'!$O$58,'E Honorarberechnung'!$L$60,'E Honorarberechnung'!$O$60),'E Honorarberechnung'!$I$60/$K$30*K23,0)))</f>
        <v>0</v>
      </c>
      <c r="M23" s="731">
        <f t="shared" si="1"/>
        <v>30379.908887225723</v>
      </c>
      <c r="N23" s="731">
        <f>+M23*'E Honorarberechnung'!$I$69</f>
        <v>5772.1826885728879</v>
      </c>
      <c r="O23" s="733">
        <f t="shared" si="2"/>
        <v>36152.091575798608</v>
      </c>
    </row>
    <row r="24" spans="1:15" s="1" customFormat="1">
      <c r="A24" s="294"/>
      <c r="B24" s="729" t="s">
        <v>499</v>
      </c>
      <c r="C24" s="730" t="s">
        <v>508</v>
      </c>
      <c r="D24" s="731">
        <f>'C Grundleistung'!I147</f>
        <v>4</v>
      </c>
      <c r="E24" s="731">
        <f>'C Grundleistung'!J147</f>
        <v>0.5</v>
      </c>
      <c r="F24" s="731">
        <f>IF('E Honorarberechnung'!$J$68=0,0,'E Honorarberechnung'!$J$35*E24/100)</f>
        <v>1598.9425730118801</v>
      </c>
      <c r="G24" s="978">
        <f>IF($U$10=0,0,IF($U$10="Minderung",F24*(1-'E Honorarberechnung'!$I$39/100),F24*(1+'E Honorarberechnung'!$I$40/100)))</f>
        <v>0</v>
      </c>
      <c r="H24" s="978"/>
      <c r="I24" s="731">
        <f>'D Besondere Leistung'!K60</f>
        <v>0</v>
      </c>
      <c r="J24" s="731">
        <f>IF('E Honorarberechnung'!$I$49=0,0,'E Honorarberechnung'!$J$35*E24/100*'E Honorarberechnung'!$I$49%)</f>
        <v>0</v>
      </c>
      <c r="K24" s="770">
        <f t="shared" si="0"/>
        <v>1598.9425730118801</v>
      </c>
      <c r="L24" s="732">
        <f>IF($K$30=0,0,IF(AND('E Honorarberechnung'!$O$58,'E Honorarberechnung'!$L$59,'E Honorarberechnung'!$O$59),'E Honorarberechnung'!$I$59*K24,IF(AND('E Honorarberechnung'!$O$58,'E Honorarberechnung'!$L$60,'E Honorarberechnung'!$O$60),'E Honorarberechnung'!$I$60/$K$30*K24,0)))</f>
        <v>0</v>
      </c>
      <c r="M24" s="731">
        <f t="shared" si="1"/>
        <v>1598.9425730118801</v>
      </c>
      <c r="N24" s="731">
        <f>+M24*'E Honorarberechnung'!$I$69</f>
        <v>303.79908887225724</v>
      </c>
      <c r="O24" s="733">
        <f t="shared" si="2"/>
        <v>1902.7416618841373</v>
      </c>
    </row>
    <row r="25" spans="1:15" s="1" customFormat="1">
      <c r="A25" s="294"/>
      <c r="B25" s="729" t="s">
        <v>500</v>
      </c>
      <c r="C25" s="730" t="s">
        <v>509</v>
      </c>
      <c r="D25" s="731">
        <f>'C Grundleistung'!I170</f>
        <v>15</v>
      </c>
      <c r="E25" s="731">
        <f>'C Grundleistung'!J170</f>
        <v>0</v>
      </c>
      <c r="F25" s="731">
        <f>IF('E Honorarberechnung'!$J$68=0,0,'E Honorarberechnung'!$J$35*E25/100)</f>
        <v>0</v>
      </c>
      <c r="G25" s="978">
        <f>IF($U$10=0,0,IF($U$10="Minderung",F25*(1-'E Honorarberechnung'!$I$39/100),F25*(1+'E Honorarberechnung'!$I$40/100)))</f>
        <v>0</v>
      </c>
      <c r="H25" s="978"/>
      <c r="I25" s="731">
        <f>'D Besondere Leistung'!K67</f>
        <v>0</v>
      </c>
      <c r="J25" s="731">
        <f>IF('E Honorarberechnung'!$I$49=0,0,'E Honorarberechnung'!$J$35*E25/100*'E Honorarberechnung'!$I$49%)</f>
        <v>0</v>
      </c>
      <c r="K25" s="770">
        <f t="shared" si="0"/>
        <v>0</v>
      </c>
      <c r="L25" s="732">
        <f>IF($K$30=0,0,IF(AND('E Honorarberechnung'!$O$58,'E Honorarberechnung'!$L$59,'E Honorarberechnung'!$O$59),'E Honorarberechnung'!$I$59*K25,IF(AND('E Honorarberechnung'!$O$58,'E Honorarberechnung'!$L$60,'E Honorarberechnung'!$O$60),'E Honorarberechnung'!$I$60/$K$30*K25,0)))</f>
        <v>0</v>
      </c>
      <c r="M25" s="731">
        <f t="shared" si="1"/>
        <v>0</v>
      </c>
      <c r="N25" s="731">
        <f>+M25*'E Honorarberechnung'!$I$69</f>
        <v>0</v>
      </c>
      <c r="O25" s="733">
        <f t="shared" si="2"/>
        <v>0</v>
      </c>
    </row>
    <row r="26" spans="1:15" s="1" customFormat="1">
      <c r="A26" s="294"/>
      <c r="B26" s="729" t="s">
        <v>501</v>
      </c>
      <c r="C26" s="730" t="s">
        <v>510</v>
      </c>
      <c r="D26" s="731">
        <f>'C Grundleistung'!I179</f>
        <v>1</v>
      </c>
      <c r="E26" s="731">
        <f>'C Grundleistung'!J179</f>
        <v>0</v>
      </c>
      <c r="F26" s="731">
        <f>IF('E Honorarberechnung'!$J$68=0,0,'E Honorarberechnung'!$J$35*E26/100)</f>
        <v>0</v>
      </c>
      <c r="G26" s="978">
        <f>IF($U$10=0,0,IF($U$10="Minderung",F26*(1-'E Honorarberechnung'!$I$39/100),F26*(1+'E Honorarberechnung'!$I$40/100)))</f>
        <v>0</v>
      </c>
      <c r="H26" s="978"/>
      <c r="I26" s="731">
        <f>'D Besondere Leistung'!K74</f>
        <v>0</v>
      </c>
      <c r="J26" s="731">
        <f>IF('E Honorarberechnung'!$I$49=0,0,'E Honorarberechnung'!$J$35*E26/100*'E Honorarberechnung'!$I$49%)</f>
        <v>0</v>
      </c>
      <c r="K26" s="770">
        <f t="shared" si="0"/>
        <v>0</v>
      </c>
      <c r="L26" s="732">
        <f>IF($K$30=0,0,IF(AND('E Honorarberechnung'!$O$58,'E Honorarberechnung'!$L$59,'E Honorarberechnung'!$O$59),'E Honorarberechnung'!$I$59*K26,IF(AND('E Honorarberechnung'!$O$58,'E Honorarberechnung'!$L$60,'E Honorarberechnung'!$O$60),'E Honorarberechnung'!$I$60/$K$30*K26,0)))</f>
        <v>0</v>
      </c>
      <c r="M26" s="731">
        <f t="shared" si="1"/>
        <v>0</v>
      </c>
      <c r="N26" s="731">
        <f>+M26*'E Honorarberechnung'!$I$69</f>
        <v>0</v>
      </c>
      <c r="O26" s="733">
        <f t="shared" si="2"/>
        <v>0</v>
      </c>
    </row>
    <row r="27" spans="1:15" s="108" customFormat="1" ht="17.25" thickBot="1">
      <c r="A27" s="345"/>
      <c r="B27" s="80"/>
      <c r="C27" s="80"/>
      <c r="D27" s="80"/>
      <c r="E27" s="80"/>
      <c r="F27" s="80"/>
      <c r="G27" s="80"/>
      <c r="H27" s="80"/>
      <c r="I27" s="80"/>
      <c r="J27" s="80"/>
      <c r="K27" s="235"/>
      <c r="L27" s="104"/>
      <c r="M27" s="107"/>
    </row>
    <row r="28" spans="1:15" s="20" customFormat="1" ht="26.45" customHeight="1" thickBot="1">
      <c r="A28" s="296"/>
      <c r="B28" s="734" t="s">
        <v>39</v>
      </c>
      <c r="C28" s="771" t="s">
        <v>532</v>
      </c>
      <c r="D28" s="736">
        <f>SUM(D18:D21)</f>
        <v>55</v>
      </c>
      <c r="E28" s="736">
        <f>SUM(E18:E21)</f>
        <v>52.7</v>
      </c>
      <c r="F28" s="737">
        <f>SUM(F18:F21)</f>
        <v>168528.54719545218</v>
      </c>
      <c r="G28" s="979">
        <f>SUM(G18:G21)</f>
        <v>0</v>
      </c>
      <c r="H28" s="979"/>
      <c r="I28" s="738">
        <f t="shared" ref="I28:O28" si="3">SUM(I18:I21)</f>
        <v>0</v>
      </c>
      <c r="J28" s="738"/>
      <c r="K28" s="737">
        <f t="shared" si="3"/>
        <v>168528.54719545218</v>
      </c>
      <c r="L28" s="737">
        <f t="shared" si="3"/>
        <v>0</v>
      </c>
      <c r="M28" s="737">
        <f t="shared" si="3"/>
        <v>168528.54719545218</v>
      </c>
      <c r="N28" s="737">
        <f t="shared" si="3"/>
        <v>32020.42396713591</v>
      </c>
      <c r="O28" s="739">
        <f t="shared" si="3"/>
        <v>200548.97116258807</v>
      </c>
    </row>
    <row r="29" spans="1:15" s="20" customFormat="1" ht="26.45" customHeight="1" thickBot="1">
      <c r="A29" s="296"/>
      <c r="B29" s="734" t="s">
        <v>39</v>
      </c>
      <c r="C29" s="771" t="s">
        <v>533</v>
      </c>
      <c r="D29" s="736">
        <f>SUM(D22:D26)</f>
        <v>45</v>
      </c>
      <c r="E29" s="736">
        <f>SUM(E22:E26)</f>
        <v>24</v>
      </c>
      <c r="F29" s="737">
        <f>SUM(F22:F26)</f>
        <v>76749.243504570244</v>
      </c>
      <c r="G29" s="979">
        <f>SUM(G22:G26)</f>
        <v>0</v>
      </c>
      <c r="H29" s="979"/>
      <c r="I29" s="738">
        <f t="shared" ref="I29:O29" si="4">SUM(I22:I26)</f>
        <v>0</v>
      </c>
      <c r="J29" s="738"/>
      <c r="K29" s="737">
        <f t="shared" si="4"/>
        <v>76749.243504570244</v>
      </c>
      <c r="L29" s="737">
        <f t="shared" si="4"/>
        <v>0</v>
      </c>
      <c r="M29" s="737">
        <f t="shared" si="4"/>
        <v>76749.243504570244</v>
      </c>
      <c r="N29" s="737">
        <f t="shared" si="4"/>
        <v>14582.356265868348</v>
      </c>
      <c r="O29" s="739">
        <f t="shared" si="4"/>
        <v>91331.599770438581</v>
      </c>
    </row>
    <row r="30" spans="1:15" s="20" customFormat="1" ht="26.45" customHeight="1" thickBot="1">
      <c r="A30" s="296"/>
      <c r="B30" s="734" t="s">
        <v>39</v>
      </c>
      <c r="C30" s="735"/>
      <c r="D30" s="736">
        <f>SUM(D18:D26)</f>
        <v>100</v>
      </c>
      <c r="E30" s="736">
        <f>SUM(E18:E26)</f>
        <v>76.7</v>
      </c>
      <c r="F30" s="737">
        <f>SUM(F18:F26)</f>
        <v>245277.79070002242</v>
      </c>
      <c r="G30" s="979">
        <f>SUM(G18:G26)</f>
        <v>0</v>
      </c>
      <c r="H30" s="979"/>
      <c r="I30" s="738">
        <f t="shared" ref="I30:N30" si="5">SUM(I18:I26)</f>
        <v>0</v>
      </c>
      <c r="J30" s="738"/>
      <c r="K30" s="737">
        <f t="shared" si="5"/>
        <v>245277.79070002242</v>
      </c>
      <c r="L30" s="737">
        <f t="shared" si="5"/>
        <v>0</v>
      </c>
      <c r="M30" s="737">
        <f t="shared" si="5"/>
        <v>245277.79070002242</v>
      </c>
      <c r="N30" s="737">
        <f t="shared" si="5"/>
        <v>46602.780233004254</v>
      </c>
      <c r="O30" s="739">
        <f>SUM(O18:O26)</f>
        <v>291880.57093302661</v>
      </c>
    </row>
    <row r="31" spans="1:15" s="1" customFormat="1" ht="15" customHeight="1">
      <c r="A31" s="294"/>
      <c r="I31" s="10"/>
      <c r="J31" s="10"/>
    </row>
    <row r="32" spans="1:15"/>
    <row r="33"/>
    <row r="34"/>
    <row r="35"/>
    <row r="38"/>
    <row r="39"/>
    <row r="41"/>
    <row r="42"/>
  </sheetData>
  <sheetProtection formatRows="0"/>
  <mergeCells count="33">
    <mergeCell ref="B5:C5"/>
    <mergeCell ref="P2:P8"/>
    <mergeCell ref="B6:C6"/>
    <mergeCell ref="B7:C7"/>
    <mergeCell ref="B15:C15"/>
    <mergeCell ref="D5:H5"/>
    <mergeCell ref="D6:O6"/>
    <mergeCell ref="B2:H2"/>
    <mergeCell ref="B3:H3"/>
    <mergeCell ref="G30:H30"/>
    <mergeCell ref="S7:U7"/>
    <mergeCell ref="F12:G13"/>
    <mergeCell ref="D14:H14"/>
    <mergeCell ref="B14:C14"/>
    <mergeCell ref="D8:O8"/>
    <mergeCell ref="D7:O7"/>
    <mergeCell ref="B8:C8"/>
    <mergeCell ref="M14:M15"/>
    <mergeCell ref="O14:O15"/>
    <mergeCell ref="G15:H15"/>
    <mergeCell ref="G29:H29"/>
    <mergeCell ref="G28:H28"/>
    <mergeCell ref="G16:H16"/>
    <mergeCell ref="G17:H17"/>
    <mergeCell ref="G18:H18"/>
    <mergeCell ref="G19:H19"/>
    <mergeCell ref="G20:H20"/>
    <mergeCell ref="G21:H21"/>
    <mergeCell ref="G24:H24"/>
    <mergeCell ref="G26:H26"/>
    <mergeCell ref="G25:H25"/>
    <mergeCell ref="G23:H23"/>
    <mergeCell ref="G22:H22"/>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775F-D981-432A-B757-3EB289AFF021}">
  <sheetPr>
    <tabColor theme="0" tint="-4.9989318521683403E-2"/>
    <pageSetUpPr fitToPage="1"/>
  </sheetPr>
  <dimension ref="A1:K47"/>
  <sheetViews>
    <sheetView showGridLines="0" tabSelected="1" zoomScaleNormal="100" zoomScaleSheetLayoutView="100" workbookViewId="0">
      <selection activeCell="G35" sqref="G35"/>
    </sheetView>
  </sheetViews>
  <sheetFormatPr baseColWidth="10" defaultColWidth="0" defaultRowHeight="12.75" zeroHeight="1"/>
  <cols>
    <col min="1" max="1" width="5.7109375" style="1" customWidth="1"/>
    <col min="2" max="3" width="15.28515625" style="1" customWidth="1"/>
    <col min="4" max="7" width="15.140625" style="1" customWidth="1"/>
    <col min="8" max="8" width="2.7109375" style="1" customWidth="1"/>
    <col min="9" max="16384" width="11.42578125" style="1" hidden="1"/>
  </cols>
  <sheetData>
    <row r="1" spans="2:11" ht="18.75" customHeight="1"/>
    <row r="2" spans="2:11" s="93" customFormat="1" ht="25.5" customHeight="1">
      <c r="B2" s="1005" t="s">
        <v>141</v>
      </c>
      <c r="C2" s="1006"/>
      <c r="D2" s="1006"/>
      <c r="E2" s="1006"/>
      <c r="F2" s="1006"/>
      <c r="G2" s="1007"/>
      <c r="H2" s="1"/>
      <c r="I2" s="1"/>
      <c r="J2" s="1"/>
      <c r="K2" s="149" t="s">
        <v>101</v>
      </c>
    </row>
    <row r="3" spans="2:11" ht="12.75" customHeight="1">
      <c r="K3" s="1" t="str">
        <f ca="1">MID(CELL("dateiname",B4),FIND("]",CELL("dateiname",B4))+1,255)</f>
        <v>H §48 HOAI</v>
      </c>
    </row>
    <row r="4" spans="2:11" ht="15" customHeight="1">
      <c r="B4" s="27" t="s">
        <v>201</v>
      </c>
      <c r="C4" s="28"/>
      <c r="D4" s="28"/>
      <c r="E4" s="251" t="s">
        <v>542</v>
      </c>
      <c r="F4" s="28"/>
      <c r="G4" s="29"/>
      <c r="H4" s="93"/>
      <c r="I4" s="93"/>
      <c r="J4" s="93"/>
    </row>
    <row r="5" spans="2:11" ht="15" customHeight="1"/>
    <row r="6" spans="2:11" ht="12.75" customHeight="1">
      <c r="B6" s="6" t="s">
        <v>53</v>
      </c>
      <c r="C6" s="7"/>
      <c r="D6" s="7"/>
      <c r="E6" s="26">
        <f>'A Anrechenbare Kosten'!G22</f>
        <v>7742020.9100000001</v>
      </c>
      <c r="F6" s="7" t="s">
        <v>35</v>
      </c>
      <c r="G6" s="24"/>
    </row>
    <row r="7" spans="2:11">
      <c r="B7" s="94" t="s">
        <v>11</v>
      </c>
      <c r="C7" s="8"/>
      <c r="D7" s="8"/>
      <c r="E7" s="54">
        <f>'B Honorarzone'!I13</f>
        <v>2</v>
      </c>
      <c r="F7" s="40"/>
      <c r="G7" s="25"/>
    </row>
    <row r="8" spans="2:11" ht="15" customHeight="1"/>
    <row r="9" spans="2:11" ht="26.25" thickBot="1">
      <c r="C9" s="109" t="s">
        <v>66</v>
      </c>
      <c r="D9" s="109" t="s">
        <v>67</v>
      </c>
      <c r="E9" s="110" t="s">
        <v>68</v>
      </c>
      <c r="F9" s="53" t="s">
        <v>69</v>
      </c>
    </row>
    <row r="10" spans="2:11" ht="12.75" customHeight="1" thickBot="1">
      <c r="B10" s="95" t="s">
        <v>168</v>
      </c>
      <c r="C10" s="96">
        <f>IF(OR(E7&lt;1,E7&gt;5),0,IF(OR(E6&lt;B16,E6&gt;B35),0,VLOOKUP(E6,B16:B35,1)))</f>
        <v>7500000</v>
      </c>
      <c r="D10" s="97">
        <f>IF(OR(E7&lt;1,E7&gt;5),0,IF(OR(E6&lt;B16,E6&gt;B35),0,VLOOKUP(C10,B16:G35,(E7+1))))</f>
        <v>312573</v>
      </c>
      <c r="E10" s="98">
        <f>IF(OR(E7&lt;1,E7&gt;5),0,IF(OR(E6&lt;B16,E6&gt;B35),0,VLOOKUP(C10,B16:G35,(E7+2))))</f>
        <v>362739</v>
      </c>
      <c r="F10" s="62">
        <f>IF(OR(E7&lt;1,E7&gt;5),0,IF(OR(E6&lt;B16,E6&gt;B35),0,IF(E6=B35,D10,D10+((E6-C10)*(D11-D10))/(C11-C10))))</f>
        <v>319788.51460237603</v>
      </c>
    </row>
    <row r="11" spans="2:11" ht="12.75" customHeight="1">
      <c r="B11" s="94" t="s">
        <v>12</v>
      </c>
      <c r="C11" s="99">
        <f>IF(OR(E7&lt;1,E7&gt;5),0,IF(OR(E6&lt;B16,E6&gt;B35),0,INDEX($B$16:$B$35,(MATCH(C10,$B$16:$B$35)+1),1)))</f>
        <v>10000000</v>
      </c>
      <c r="D11" s="100">
        <f>IF(OR(E7&lt;1,E7&gt;5),0,IF(OR(E6&lt;B16,E6&gt;=B35),0,VLOOKUP(C11,B16:G35,(E7+1))))</f>
        <v>387107</v>
      </c>
      <c r="E11" s="101">
        <f>IF(OR(E7&lt;1,E7&gt;5),0,IF(OR(E6&lt;B16,E6&gt;=B35),0,VLOOKUP(C11,B16:G35,(E7+2))))</f>
        <v>449235</v>
      </c>
      <c r="F11" s="102">
        <f>IF(OR(E7&lt;1,E7&gt;5),0,IF(OR(E6&lt;B16,E6&gt;B35),0,IF(E6=B35,E10,E10+((E6-C10)*(E11-E10))/(C11-C10))))</f>
        <v>371112.53625254403</v>
      </c>
    </row>
    <row r="12" spans="2:11" ht="15" customHeight="1"/>
    <row r="13" spans="2:11" ht="23.25" customHeight="1"/>
    <row r="14" spans="2:11">
      <c r="B14" s="1002" t="s">
        <v>538</v>
      </c>
      <c r="C14" s="1003"/>
      <c r="D14" s="1003"/>
      <c r="E14" s="1003"/>
      <c r="F14" s="1003"/>
      <c r="G14" s="1004"/>
    </row>
    <row r="15" spans="2:11" ht="51">
      <c r="B15" s="657" t="s">
        <v>446</v>
      </c>
      <c r="C15" s="657" t="s">
        <v>539</v>
      </c>
      <c r="D15" s="657" t="s">
        <v>540</v>
      </c>
      <c r="E15" s="657" t="s">
        <v>543</v>
      </c>
      <c r="F15" s="657" t="s">
        <v>541</v>
      </c>
      <c r="G15" s="657" t="s">
        <v>544</v>
      </c>
    </row>
    <row r="16" spans="2:11">
      <c r="B16" s="605">
        <v>25000</v>
      </c>
      <c r="C16" s="605">
        <v>3882</v>
      </c>
      <c r="D16" s="605">
        <v>4624</v>
      </c>
      <c r="E16" s="605">
        <v>5366</v>
      </c>
      <c r="F16" s="605">
        <v>6108</v>
      </c>
      <c r="G16" s="605">
        <v>6793</v>
      </c>
    </row>
    <row r="17" spans="2:7">
      <c r="B17" s="605">
        <v>35000</v>
      </c>
      <c r="C17" s="605">
        <v>4981</v>
      </c>
      <c r="D17" s="605">
        <v>5933</v>
      </c>
      <c r="E17" s="605">
        <v>6885</v>
      </c>
      <c r="F17" s="605">
        <v>7837</v>
      </c>
      <c r="G17" s="605">
        <v>8716</v>
      </c>
    </row>
    <row r="18" spans="2:7">
      <c r="B18" s="605">
        <v>50000</v>
      </c>
      <c r="C18" s="605">
        <v>6487</v>
      </c>
      <c r="D18" s="605">
        <v>7727</v>
      </c>
      <c r="E18" s="605">
        <v>8967</v>
      </c>
      <c r="F18" s="605">
        <v>10207</v>
      </c>
      <c r="G18" s="605">
        <v>11352</v>
      </c>
    </row>
    <row r="19" spans="2:7">
      <c r="B19" s="605">
        <v>75000</v>
      </c>
      <c r="C19" s="605">
        <v>8759</v>
      </c>
      <c r="D19" s="605">
        <v>10434</v>
      </c>
      <c r="E19" s="605">
        <v>12108</v>
      </c>
      <c r="F19" s="605">
        <v>13783</v>
      </c>
      <c r="G19" s="605">
        <v>15328</v>
      </c>
    </row>
    <row r="20" spans="2:7" ht="13.5" thickBot="1">
      <c r="B20" s="606">
        <v>100000</v>
      </c>
      <c r="C20" s="606">
        <v>10839</v>
      </c>
      <c r="D20" s="606">
        <v>12911</v>
      </c>
      <c r="E20" s="606">
        <v>14983</v>
      </c>
      <c r="F20" s="606">
        <v>17056</v>
      </c>
      <c r="G20" s="606">
        <v>18968</v>
      </c>
    </row>
    <row r="21" spans="2:7">
      <c r="B21" s="607">
        <v>150000</v>
      </c>
      <c r="C21" s="607">
        <v>14634</v>
      </c>
      <c r="D21" s="607">
        <v>17432</v>
      </c>
      <c r="E21" s="607">
        <v>20229</v>
      </c>
      <c r="F21" s="607">
        <v>23027</v>
      </c>
      <c r="G21" s="607">
        <v>25610</v>
      </c>
    </row>
    <row r="22" spans="2:7">
      <c r="B22" s="605">
        <v>200000</v>
      </c>
      <c r="C22" s="605">
        <v>18106</v>
      </c>
      <c r="D22" s="605">
        <v>21567</v>
      </c>
      <c r="E22" s="605">
        <v>25029</v>
      </c>
      <c r="F22" s="605">
        <v>28490</v>
      </c>
      <c r="G22" s="605">
        <v>31685</v>
      </c>
    </row>
    <row r="23" spans="2:7">
      <c r="B23" s="605">
        <v>300000</v>
      </c>
      <c r="C23" s="605">
        <v>24435</v>
      </c>
      <c r="D23" s="605">
        <v>29106</v>
      </c>
      <c r="E23" s="605">
        <v>33778</v>
      </c>
      <c r="F23" s="605">
        <v>38449</v>
      </c>
      <c r="G23" s="605">
        <v>42761</v>
      </c>
    </row>
    <row r="24" spans="2:7">
      <c r="B24" s="605">
        <v>500000</v>
      </c>
      <c r="C24" s="605">
        <v>35622</v>
      </c>
      <c r="D24" s="605">
        <v>42433</v>
      </c>
      <c r="E24" s="605">
        <v>49243</v>
      </c>
      <c r="F24" s="605">
        <v>56053</v>
      </c>
      <c r="G24" s="605">
        <v>62339</v>
      </c>
    </row>
    <row r="25" spans="2:7" ht="13.5" thickBot="1">
      <c r="B25" s="606">
        <v>750000</v>
      </c>
      <c r="C25" s="606">
        <v>48001</v>
      </c>
      <c r="D25" s="606">
        <v>57178</v>
      </c>
      <c r="E25" s="606">
        <v>66355</v>
      </c>
      <c r="F25" s="606">
        <v>75532</v>
      </c>
      <c r="G25" s="606">
        <v>84002</v>
      </c>
    </row>
    <row r="26" spans="2:7">
      <c r="B26" s="607">
        <v>1000000</v>
      </c>
      <c r="C26" s="607">
        <v>59267</v>
      </c>
      <c r="D26" s="607">
        <v>70597</v>
      </c>
      <c r="E26" s="607">
        <v>81928</v>
      </c>
      <c r="F26" s="607">
        <v>93258</v>
      </c>
      <c r="G26" s="607">
        <v>103717</v>
      </c>
    </row>
    <row r="27" spans="2:7">
      <c r="B27" s="605">
        <v>1500000</v>
      </c>
      <c r="C27" s="605">
        <v>80009</v>
      </c>
      <c r="D27" s="605">
        <v>95305</v>
      </c>
      <c r="E27" s="605">
        <v>110600</v>
      </c>
      <c r="F27" s="605">
        <v>125896</v>
      </c>
      <c r="G27" s="605">
        <v>140015</v>
      </c>
    </row>
    <row r="28" spans="2:7">
      <c r="B28" s="605">
        <v>2000000</v>
      </c>
      <c r="C28" s="605">
        <v>98962</v>
      </c>
      <c r="D28" s="605">
        <v>117881</v>
      </c>
      <c r="E28" s="605">
        <v>136800</v>
      </c>
      <c r="F28" s="605">
        <v>155719</v>
      </c>
      <c r="G28" s="605">
        <v>173183</v>
      </c>
    </row>
    <row r="29" spans="2:7">
      <c r="B29" s="605">
        <v>3000000</v>
      </c>
      <c r="C29" s="605">
        <v>133441</v>
      </c>
      <c r="D29" s="605">
        <v>158951</v>
      </c>
      <c r="E29" s="605">
        <v>184462</v>
      </c>
      <c r="F29" s="605">
        <v>209973</v>
      </c>
      <c r="G29" s="605">
        <v>233521</v>
      </c>
    </row>
    <row r="30" spans="2:7" ht="13.5" thickBot="1">
      <c r="B30" s="606">
        <v>5000000</v>
      </c>
      <c r="C30" s="606">
        <v>194094</v>
      </c>
      <c r="D30" s="606">
        <v>231200</v>
      </c>
      <c r="E30" s="606">
        <v>268306</v>
      </c>
      <c r="F30" s="606">
        <v>305412</v>
      </c>
      <c r="G30" s="606">
        <v>339664</v>
      </c>
    </row>
    <row r="31" spans="2:7">
      <c r="B31" s="607">
        <v>7500000</v>
      </c>
      <c r="C31" s="607">
        <v>262407</v>
      </c>
      <c r="D31" s="607">
        <v>312573</v>
      </c>
      <c r="E31" s="607">
        <v>362739</v>
      </c>
      <c r="F31" s="607">
        <v>412905</v>
      </c>
      <c r="G31" s="607">
        <v>459212</v>
      </c>
    </row>
    <row r="32" spans="2:7">
      <c r="B32" s="605">
        <v>10000000</v>
      </c>
      <c r="C32" s="605">
        <v>324978</v>
      </c>
      <c r="D32" s="605">
        <v>387107</v>
      </c>
      <c r="E32" s="605">
        <v>449235</v>
      </c>
      <c r="F32" s="605">
        <v>511363</v>
      </c>
      <c r="G32" s="605">
        <v>568712</v>
      </c>
    </row>
    <row r="33" spans="2:7">
      <c r="B33" s="605">
        <v>15000000</v>
      </c>
      <c r="C33" s="605">
        <v>439179</v>
      </c>
      <c r="D33" s="605">
        <v>523140</v>
      </c>
      <c r="E33" s="605">
        <v>607101</v>
      </c>
      <c r="F33" s="605">
        <v>691062</v>
      </c>
      <c r="G33" s="605">
        <v>768564</v>
      </c>
    </row>
    <row r="34" spans="2:7">
      <c r="B34" s="605">
        <v>20000000</v>
      </c>
      <c r="C34" s="605">
        <v>543619</v>
      </c>
      <c r="D34" s="605">
        <v>647546</v>
      </c>
      <c r="E34" s="605">
        <v>751473</v>
      </c>
      <c r="F34" s="605">
        <v>855401</v>
      </c>
      <c r="G34" s="605">
        <v>951333</v>
      </c>
    </row>
    <row r="35" spans="2:7" ht="13.5" thickBot="1">
      <c r="B35" s="606">
        <v>25000000</v>
      </c>
      <c r="C35" s="606">
        <v>641265</v>
      </c>
      <c r="D35" s="606">
        <v>763860</v>
      </c>
      <c r="E35" s="606">
        <v>886454</v>
      </c>
      <c r="F35" s="606">
        <v>1009049</v>
      </c>
      <c r="G35" s="606">
        <v>1122213</v>
      </c>
    </row>
    <row r="36" spans="2:7"/>
    <row r="37" spans="2:7"/>
    <row r="38" spans="2:7"/>
    <row r="39" spans="2:7"/>
    <row r="40" spans="2:7"/>
    <row r="41" spans="2:7"/>
    <row r="42" spans="2:7"/>
    <row r="43" spans="2:7"/>
    <row r="44" spans="2:7"/>
    <row r="45" spans="2:7"/>
    <row r="46" spans="2:7"/>
    <row r="47" spans="2:7"/>
  </sheetData>
  <sheetProtection formatRows="0"/>
  <mergeCells count="2">
    <mergeCell ref="B14:G14"/>
    <mergeCell ref="B2:G2"/>
  </mergeCells>
  <conditionalFormatting sqref="E7">
    <cfRule type="expression" dxfId="77"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75"/>
  <cols>
    <col min="2" max="2" width="47.28515625" customWidth="1"/>
    <col min="3" max="3" width="27.28515625" customWidth="1"/>
    <col min="4" max="4" width="10" customWidth="1"/>
    <col min="6" max="6" width="10" customWidth="1"/>
    <col min="7" max="7" width="11.85546875" bestFit="1" customWidth="1"/>
  </cols>
  <sheetData>
    <row r="2" spans="2:7">
      <c r="B2" t="s">
        <v>92</v>
      </c>
      <c r="C2" t="s">
        <v>232</v>
      </c>
      <c r="D2" t="s">
        <v>233</v>
      </c>
      <c r="E2" t="s">
        <v>234</v>
      </c>
      <c r="F2" t="s">
        <v>235</v>
      </c>
      <c r="G2" t="s">
        <v>135</v>
      </c>
    </row>
    <row r="3" spans="2:7">
      <c r="B3" t="str">
        <f>Projektgrundlagen!F2&amp;" "&amp;Projektgrundlagen!B2</f>
        <v xml:space="preserve"> Verkehrsanlagen</v>
      </c>
      <c r="C3" t="str">
        <f>Projektgrundlagen!E5</f>
        <v>-</v>
      </c>
      <c r="D3" t="str">
        <f>Projektgrundlagen!E6&amp;" "&amp;Projektgrundlagen!E7</f>
        <v>Tegernsee-Bahn Betriebsgesellschaft mbH Elektrifizierung und Infrastrukturausbau der Strecke 9560 Schaftlach - Tegernsee</v>
      </c>
      <c r="E3">
        <f>Projektgrundlagen!G5</f>
        <v>3</v>
      </c>
      <c r="F3">
        <f>Projektgrundlagen!E8</f>
        <v>0</v>
      </c>
      <c r="G3" s="644">
        <f>'E Honorarberechnung'!J111</f>
        <v>291880.57093302667</v>
      </c>
    </row>
    <row r="7" spans="2:7">
      <c r="B7" t="s">
        <v>134</v>
      </c>
      <c r="C7" t="s">
        <v>236</v>
      </c>
      <c r="D7" t="s">
        <v>237</v>
      </c>
    </row>
    <row r="8" spans="2:7">
      <c r="B8" s="645" t="s">
        <v>238</v>
      </c>
      <c r="C8" s="646">
        <f>'E Honorarberechnung'!I14</f>
        <v>7742020.9100000001</v>
      </c>
      <c r="D8">
        <v>1</v>
      </c>
    </row>
    <row r="9" spans="2:7">
      <c r="B9" s="645" t="s">
        <v>239</v>
      </c>
      <c r="C9" s="647">
        <f>'E Honorarberechnung'!I15</f>
        <v>2</v>
      </c>
      <c r="D9">
        <v>2</v>
      </c>
    </row>
    <row r="10" spans="2:7">
      <c r="B10" s="645" t="s">
        <v>240</v>
      </c>
      <c r="C10" s="646">
        <f>'E Honorarberechnung'!J35</f>
        <v>319788.51460237603</v>
      </c>
      <c r="D10">
        <v>3</v>
      </c>
    </row>
    <row r="11" spans="2:7">
      <c r="B11" s="645" t="s">
        <v>241</v>
      </c>
      <c r="C11" s="646">
        <f>'E Honorarberechnung'!I39</f>
        <v>0</v>
      </c>
      <c r="D11">
        <v>4</v>
      </c>
    </row>
    <row r="12" spans="2:7">
      <c r="B12" s="645" t="s">
        <v>242</v>
      </c>
      <c r="C12" s="646">
        <f>'E Honorarberechnung'!I40</f>
        <v>0</v>
      </c>
      <c r="D12">
        <v>5</v>
      </c>
    </row>
    <row r="13" spans="2:7">
      <c r="B13" t="s">
        <v>276</v>
      </c>
      <c r="C13" s="646">
        <f>'E Honorarberechnung'!J42</f>
        <v>319788.51460237603</v>
      </c>
      <c r="D13">
        <v>6</v>
      </c>
    </row>
    <row r="14" spans="2:7">
      <c r="B14" t="s">
        <v>243</v>
      </c>
      <c r="C14" s="646">
        <f>'F Honorarübersicht'!E18</f>
        <v>1.7</v>
      </c>
      <c r="D14">
        <v>7</v>
      </c>
    </row>
    <row r="15" spans="2:7">
      <c r="B15" t="s">
        <v>244</v>
      </c>
      <c r="C15" s="646">
        <f>'F Honorarübersicht'!H18</f>
        <v>0</v>
      </c>
      <c r="D15">
        <v>8</v>
      </c>
    </row>
    <row r="16" spans="2:7">
      <c r="B16" t="s">
        <v>245</v>
      </c>
      <c r="C16" s="646">
        <f>'F Honorarübersicht'!E19</f>
        <v>19</v>
      </c>
      <c r="D16">
        <v>9</v>
      </c>
    </row>
    <row r="17" spans="2:4">
      <c r="B17" t="s">
        <v>246</v>
      </c>
      <c r="C17" s="646">
        <f>'F Honorarübersicht'!H19</f>
        <v>0</v>
      </c>
      <c r="D17">
        <v>10</v>
      </c>
    </row>
    <row r="18" spans="2:4">
      <c r="B18" t="s">
        <v>247</v>
      </c>
      <c r="C18" s="646">
        <f>'F Honorarübersicht'!E20</f>
        <v>25</v>
      </c>
      <c r="D18">
        <v>11</v>
      </c>
    </row>
    <row r="19" spans="2:4">
      <c r="B19" t="s">
        <v>248</v>
      </c>
      <c r="C19" s="646">
        <f>'F Honorarübersicht'!H20</f>
        <v>0</v>
      </c>
      <c r="D19">
        <v>12</v>
      </c>
    </row>
    <row r="20" spans="2:4">
      <c r="B20" t="s">
        <v>249</v>
      </c>
      <c r="C20" s="646">
        <f>'F Honorarübersicht'!E21</f>
        <v>7</v>
      </c>
      <c r="D20">
        <v>13</v>
      </c>
    </row>
    <row r="21" spans="2:4">
      <c r="B21" t="s">
        <v>250</v>
      </c>
      <c r="C21" s="646">
        <f>'F Honorarübersicht'!H21</f>
        <v>0</v>
      </c>
      <c r="D21">
        <v>14</v>
      </c>
    </row>
    <row r="22" spans="2:4">
      <c r="B22" t="s">
        <v>251</v>
      </c>
      <c r="C22" s="646">
        <f>'F Honorarübersicht'!E26</f>
        <v>0</v>
      </c>
      <c r="D22">
        <v>15</v>
      </c>
    </row>
    <row r="23" spans="2:4">
      <c r="B23" t="s">
        <v>252</v>
      </c>
      <c r="C23" s="646">
        <f>'F Honorarübersicht'!H26</f>
        <v>0</v>
      </c>
      <c r="D23">
        <v>16</v>
      </c>
    </row>
    <row r="24" spans="2:4">
      <c r="B24" t="s">
        <v>253</v>
      </c>
      <c r="C24" s="646" t="e">
        <f>'F Honorarübersicht'!#REF!</f>
        <v>#REF!</v>
      </c>
      <c r="D24">
        <v>17</v>
      </c>
    </row>
    <row r="25" spans="2:4">
      <c r="B25" t="s">
        <v>254</v>
      </c>
      <c r="C25" s="646" t="e">
        <f>'F Honorarübersicht'!#REF!</f>
        <v>#REF!</v>
      </c>
      <c r="D25">
        <v>18</v>
      </c>
    </row>
    <row r="26" spans="2:4">
      <c r="B26" t="s">
        <v>255</v>
      </c>
      <c r="C26" s="646" t="e">
        <f>'F Honorarübersicht'!#REF!</f>
        <v>#REF!</v>
      </c>
      <c r="D26">
        <v>19</v>
      </c>
    </row>
    <row r="27" spans="2:4">
      <c r="B27" t="s">
        <v>256</v>
      </c>
      <c r="C27" s="646" t="e">
        <f>'F Honorarübersicht'!#REF!</f>
        <v>#REF!</v>
      </c>
      <c r="D27">
        <v>20</v>
      </c>
    </row>
    <row r="28" spans="2:4">
      <c r="B28" t="s">
        <v>257</v>
      </c>
      <c r="C28" s="646" t="e">
        <f>'F Honorarübersicht'!#REF!</f>
        <v>#REF!</v>
      </c>
      <c r="D28">
        <v>21</v>
      </c>
    </row>
    <row r="29" spans="2:4">
      <c r="B29" t="s">
        <v>258</v>
      </c>
      <c r="C29" s="646" t="e">
        <f>'F Honorarübersicht'!#REF!</f>
        <v>#REF!</v>
      </c>
      <c r="D29">
        <v>22</v>
      </c>
    </row>
    <row r="30" spans="2:4">
      <c r="B30" t="s">
        <v>259</v>
      </c>
      <c r="C30" s="646" t="e">
        <f>'F Honorarübersicht'!#REF!</f>
        <v>#REF!</v>
      </c>
      <c r="D30">
        <v>23</v>
      </c>
    </row>
    <row r="31" spans="2:4">
      <c r="B31" t="s">
        <v>260</v>
      </c>
      <c r="C31" s="646" t="e">
        <f>'F Honorarübersicht'!#REF!</f>
        <v>#REF!</v>
      </c>
      <c r="D31">
        <v>24</v>
      </c>
    </row>
    <row r="32" spans="2:4">
      <c r="B32" s="648" t="s">
        <v>261</v>
      </c>
      <c r="C32" s="649">
        <f>'F Honorarübersicht'!H30</f>
        <v>0</v>
      </c>
      <c r="D32">
        <v>25</v>
      </c>
    </row>
    <row r="33" spans="2:10">
      <c r="B33" s="648" t="s">
        <v>262</v>
      </c>
      <c r="C33" s="649">
        <f>'F Honorarübersicht'!I30</f>
        <v>0</v>
      </c>
      <c r="D33">
        <v>26</v>
      </c>
    </row>
    <row r="34" spans="2:10">
      <c r="B34" t="s">
        <v>263</v>
      </c>
      <c r="C34" s="646">
        <f>'F Honorarübersicht'!K30</f>
        <v>245277.79070002242</v>
      </c>
      <c r="D34">
        <v>27</v>
      </c>
    </row>
    <row r="35" spans="2:10">
      <c r="B35" t="s">
        <v>264</v>
      </c>
      <c r="C35" s="646">
        <f>IF('E Honorarberechnung'!L59,'E Honorarberechnung'!I59*100,"")</f>
        <v>0</v>
      </c>
      <c r="D35">
        <v>28</v>
      </c>
    </row>
    <row r="36" spans="2:10">
      <c r="B36" t="s">
        <v>265</v>
      </c>
      <c r="C36" s="646">
        <f>'F Honorarübersicht'!L30</f>
        <v>0</v>
      </c>
      <c r="D36">
        <v>29</v>
      </c>
      <c r="J36" s="646"/>
    </row>
    <row r="37" spans="2:10">
      <c r="B37" t="s">
        <v>266</v>
      </c>
      <c r="C37" s="646">
        <f>'F Honorarübersicht'!M30</f>
        <v>245277.79070002242</v>
      </c>
      <c r="D37">
        <v>30</v>
      </c>
      <c r="J37" s="646"/>
    </row>
    <row r="38" spans="2:10">
      <c r="B38" t="s">
        <v>267</v>
      </c>
      <c r="C38" s="646">
        <f>'E Honorarberechnung'!I69*100</f>
        <v>19</v>
      </c>
      <c r="D38">
        <v>31</v>
      </c>
      <c r="J38" s="646"/>
    </row>
    <row r="39" spans="2:10">
      <c r="B39" t="s">
        <v>268</v>
      </c>
      <c r="C39" s="646">
        <f>'F Honorarübersicht'!N30</f>
        <v>46602.780233004254</v>
      </c>
      <c r="D39">
        <v>32</v>
      </c>
      <c r="J39" s="646"/>
    </row>
    <row r="40" spans="2:10">
      <c r="B40" s="648" t="s">
        <v>269</v>
      </c>
      <c r="C40" s="649">
        <f>'F Honorarübersicht'!O30</f>
        <v>291880.57093302661</v>
      </c>
      <c r="D40">
        <v>33</v>
      </c>
      <c r="J40" s="646"/>
    </row>
    <row r="41" spans="2:10">
      <c r="B41" s="650" t="str">
        <f>"15.1 "&amp;'E Honorarberechnung'!D75</f>
        <v>15.1 Ingenieur nach Ing.-Gesetz</v>
      </c>
      <c r="C41" s="646">
        <f>'E Honorarberechnung'!I75</f>
        <v>0</v>
      </c>
      <c r="D41">
        <v>34</v>
      </c>
      <c r="I41" s="650"/>
      <c r="J41" s="646"/>
    </row>
    <row r="42" spans="2:10">
      <c r="B42" s="650" t="str">
        <f>"17.1 "&amp;'E Honorarberechnung'!D75&amp;"  mit "&amp;'E Honorarberechnung'!I99&amp;" Std."</f>
        <v>17.1 Ingenieur nach Ing.-Gesetz  mit  Std.</v>
      </c>
      <c r="C42" s="646" t="str">
        <f>'E Honorarberechnung'!J99</f>
        <v/>
      </c>
      <c r="D42">
        <v>35</v>
      </c>
      <c r="I42" s="650"/>
      <c r="J42" s="646"/>
    </row>
    <row r="43" spans="2:10">
      <c r="B43" s="650" t="str">
        <f>"15.2 "&amp;'E Honorarberechnung'!D76</f>
        <v>15.2 Techniker</v>
      </c>
      <c r="C43" s="646">
        <f>'E Honorarberechnung'!I76</f>
        <v>0</v>
      </c>
      <c r="D43">
        <v>36</v>
      </c>
      <c r="I43" s="650"/>
      <c r="J43" s="646"/>
    </row>
    <row r="44" spans="2:10">
      <c r="B44" s="650" t="str">
        <f>"17.2 "&amp;'E Honorarberechnung'!D76&amp;"  mit "&amp;'E Honorarberechnung'!I100&amp;" Std."</f>
        <v>17.2 Techniker  mit  Std.</v>
      </c>
      <c r="C44" s="646" t="str">
        <f>'E Honorarberechnung'!J100</f>
        <v/>
      </c>
      <c r="D44">
        <v>37</v>
      </c>
      <c r="I44" s="650"/>
      <c r="J44" s="646"/>
    </row>
    <row r="45" spans="2:10">
      <c r="B45" s="650" t="str">
        <f>"15.3 "&amp;'E Honorarberechnung'!D77</f>
        <v xml:space="preserve">15.3 Technische Zeichner, sonst. Mitarbeiter </v>
      </c>
      <c r="C45" s="646">
        <f>'E Honorarberechnung'!I77</f>
        <v>0</v>
      </c>
      <c r="D45">
        <v>38</v>
      </c>
      <c r="I45" s="650"/>
      <c r="J45" s="646"/>
    </row>
    <row r="46" spans="2:10">
      <c r="B46" s="650" t="str">
        <f>"17.3 "&amp;'E Honorarberechnung'!D77&amp;"  mit "&amp;'E Honorarberechnung'!I101&amp;" Std."</f>
        <v>17.3 Technische Zeichner, sonst. Mitarbeiter   mit  Std.</v>
      </c>
      <c r="C46" s="646" t="str">
        <f>'E Honorarberechnung'!J101</f>
        <v/>
      </c>
      <c r="D46">
        <v>39</v>
      </c>
      <c r="I46" s="650"/>
      <c r="J46" s="646"/>
    </row>
    <row r="47" spans="2:10">
      <c r="B47" s="650" t="str">
        <f>"18 "&amp;'E Honorarberechnung'!C102</f>
        <v xml:space="preserve">18 Sonstige Vereinbarungen: </v>
      </c>
      <c r="C47" s="646" t="str">
        <f>IFERROR('E Honorarberechnung'!J102+'E Honorarberechnung'!J103,"")</f>
        <v/>
      </c>
      <c r="D47">
        <v>40</v>
      </c>
      <c r="I47" s="650"/>
      <c r="J47" s="646"/>
    </row>
    <row r="48" spans="2:10">
      <c r="B48" t="s">
        <v>270</v>
      </c>
      <c r="C48" s="646">
        <f>'E Honorarberechnung'!J108</f>
        <v>245277.79070002242</v>
      </c>
      <c r="D48">
        <v>41</v>
      </c>
      <c r="J48" s="646"/>
    </row>
    <row r="49" spans="2:10">
      <c r="B49" t="s">
        <v>271</v>
      </c>
      <c r="C49" s="646">
        <f>'E Honorarberechnung'!J109</f>
        <v>46602.780233004261</v>
      </c>
      <c r="D49">
        <v>42</v>
      </c>
      <c r="J49" s="646"/>
    </row>
    <row r="50" spans="2:10">
      <c r="B50" s="648" t="s">
        <v>272</v>
      </c>
      <c r="C50" s="649">
        <f>'E Honorarberechnung'!J111</f>
        <v>291880.57093302667</v>
      </c>
      <c r="D50">
        <v>43</v>
      </c>
      <c r="J50" s="646"/>
    </row>
    <row r="51" spans="2:10">
      <c r="C51" s="646"/>
      <c r="E51" s="646"/>
    </row>
    <row r="52" spans="2:10">
      <c r="B52" s="648"/>
      <c r="C52" s="649"/>
    </row>
    <row r="53" spans="2:10">
      <c r="B53" s="648"/>
      <c r="C53" s="649"/>
    </row>
    <row r="54" spans="2:10">
      <c r="B54" s="648"/>
      <c r="C54" s="649"/>
    </row>
    <row r="55" spans="2:10">
      <c r="B55" s="651" t="s">
        <v>273</v>
      </c>
      <c r="C55" s="652" t="s">
        <v>26</v>
      </c>
      <c r="D55" s="652" t="s">
        <v>25</v>
      </c>
      <c r="E55" s="652" t="s">
        <v>274</v>
      </c>
      <c r="F55" s="653" t="s">
        <v>275</v>
      </c>
    </row>
    <row r="56" spans="2:10">
      <c r="B56" t="str">
        <f>IF(AND(OR(Projektgrundlagen!$I$24,Projektgrundlagen!$I$25),'D Besondere Leistung'!M12=TRUE),'D Besondere Leistung'!C12&amp;" "&amp;'D Besondere Leistung'!F12&amp;" "&amp;'D Besondere Leistung'!F13,"")</f>
        <v/>
      </c>
      <c r="C56" s="646" t="str">
        <f>IF(AND(OR(Projektgrundlagen!$I$24,Projektgrundlagen!$I$25),'D Besondere Leistung'!M12=TRUE),'D Besondere Leistung'!H12,"")</f>
        <v/>
      </c>
      <c r="D56" s="646" t="str">
        <f>IF(AND(OR(Projektgrundlagen!$I$24,Projektgrundlagen!$I$25),'D Besondere Leistung'!M12=TRUE),'D Besondere Leistung'!I12,"")</f>
        <v/>
      </c>
      <c r="E56" s="646" t="str">
        <f>IF(AND(OR(Projektgrundlagen!$I$24,Projektgrundlagen!$I$25),'D Besondere Leistung'!M12=TRUE),'D Besondere Leistung'!J12,"")</f>
        <v/>
      </c>
      <c r="F56" s="646" t="str">
        <f>IF(AND(OR(Projektgrundlagen!$I$24,Projektgrundlagen!$I$25),'D Besondere Leistung'!M12=TRUE),'D Besondere Leistung'!K12,"")</f>
        <v/>
      </c>
    </row>
    <row r="57" spans="2:10">
      <c r="B57" t="str">
        <f>IF(AND(OR(Projektgrundlagen!$I$24,Projektgrundlagen!$I$25),'D Besondere Leistung'!M13=TRUE),'D Besondere Leistung'!C13&amp;" "&amp;'D Besondere Leistung'!F13&amp;" "&amp;'D Besondere Leistung'!F14,"")</f>
        <v/>
      </c>
      <c r="C57" s="646" t="str">
        <f>IF(AND(OR(Projektgrundlagen!$I$24,Projektgrundlagen!$I$25),'D Besondere Leistung'!M13=TRUE),'D Besondere Leistung'!H13,"")</f>
        <v/>
      </c>
      <c r="D57" s="646" t="str">
        <f>IF(AND(OR(Projektgrundlagen!$I$24,Projektgrundlagen!$I$25),'D Besondere Leistung'!M13=TRUE),'D Besondere Leistung'!I13,"")</f>
        <v/>
      </c>
      <c r="E57" s="646" t="str">
        <f>IF(AND(OR(Projektgrundlagen!$I$24,Projektgrundlagen!$I$25),'D Besondere Leistung'!M13=TRUE),'D Besondere Leistung'!J13,"")</f>
        <v/>
      </c>
      <c r="F57" s="646" t="str">
        <f>IF(AND(OR(Projektgrundlagen!$I$24,Projektgrundlagen!$I$25),'D Besondere Leistung'!M13=TRUE),'D Besondere Leistung'!K13,"")</f>
        <v/>
      </c>
    </row>
    <row r="58" spans="2:10">
      <c r="B58" t="str">
        <f>IF(AND(OR(Projektgrundlagen!$I$24,Projektgrundlagen!$I$25),'D Besondere Leistung'!M14=TRUE),'D Besondere Leistung'!C14&amp;" "&amp;'D Besondere Leistung'!F14&amp;" "&amp;'D Besondere Leistung'!#REF!,"")</f>
        <v/>
      </c>
      <c r="C58" s="646" t="str">
        <f>IF(AND(OR(Projektgrundlagen!$I$24,Projektgrundlagen!$I$25),'D Besondere Leistung'!M14=TRUE),'D Besondere Leistung'!H14,"")</f>
        <v/>
      </c>
      <c r="D58" s="646" t="str">
        <f>IF(AND(OR(Projektgrundlagen!$I$24,Projektgrundlagen!$I$25),'D Besondere Leistung'!M14=TRUE),'D Besondere Leistung'!I14,"")</f>
        <v/>
      </c>
      <c r="E58" s="646" t="str">
        <f>IF(AND(OR(Projektgrundlagen!$I$24,Projektgrundlagen!$I$25),'D Besondere Leistung'!M14=TRUE),'D Besondere Leistung'!J14,"")</f>
        <v/>
      </c>
      <c r="F58" s="646" t="str">
        <f>IF(AND(OR(Projektgrundlagen!$I$24,Projektgrundlagen!$I$25),'D Besondere Leistung'!M14=TRUE),'D Besondere Leistung'!K14,"")</f>
        <v/>
      </c>
    </row>
    <row r="59" spans="2:10">
      <c r="B59" t="e">
        <f>IF(AND(OR(Projektgrundlagen!$I$24,Projektgrundlagen!$I$25),'D Besondere Leistung'!#REF!=TRUE),'D Besondere Leistung'!#REF!&amp;" "&amp;'D Besondere Leistung'!#REF!&amp;" "&amp;'D Besondere Leistung'!F15,"")</f>
        <v>#REF!</v>
      </c>
      <c r="C59" s="646" t="e">
        <f>IF(AND(OR(Projektgrundlagen!$I$24,Projektgrundlagen!$I$25),'D Besondere Leistung'!#REF!=TRUE),'D Besondere Leistung'!#REF!,"")</f>
        <v>#REF!</v>
      </c>
      <c r="D59" s="646" t="e">
        <f>IF(AND(OR(Projektgrundlagen!$I$24,Projektgrundlagen!$I$25),'D Besondere Leistung'!#REF!=TRUE),'D Besondere Leistung'!#REF!,"")</f>
        <v>#REF!</v>
      </c>
      <c r="E59" s="646" t="e">
        <f>IF(AND(OR(Projektgrundlagen!$I$24,Projektgrundlagen!$I$25),'D Besondere Leistung'!#REF!=TRUE),'D Besondere Leistung'!#REF!,"")</f>
        <v>#REF!</v>
      </c>
      <c r="F59" s="646" t="e">
        <f>IF(AND(OR(Projektgrundlagen!$I$24,Projektgrundlagen!$I$25),'D Besondere Leistung'!#REF!=TRUE),'D Besondere Leistung'!#REF!,"")</f>
        <v>#REF!</v>
      </c>
    </row>
    <row r="60" spans="2:10">
      <c r="B60" t="str">
        <f>IF(AND(OR(Projektgrundlagen!$I$24,Projektgrundlagen!$I$25),'D Besondere Leistung'!M15=TRUE),'D Besondere Leistung'!C15&amp;" "&amp;'D Besondere Leistung'!F15&amp;" "&amp;'D Besondere Leistung'!F16,"")</f>
        <v/>
      </c>
      <c r="C60" s="646" t="str">
        <f>IF(AND(OR(Projektgrundlagen!$I$24,Projektgrundlagen!$I$25),'D Besondere Leistung'!M15=TRUE),'D Besondere Leistung'!H15,"")</f>
        <v/>
      </c>
      <c r="D60" s="646" t="str">
        <f>IF(AND(OR(Projektgrundlagen!$I$24,Projektgrundlagen!$I$25),'D Besondere Leistung'!M15=TRUE),'D Besondere Leistung'!I15,"")</f>
        <v/>
      </c>
      <c r="E60" s="646" t="str">
        <f>IF(AND(OR(Projektgrundlagen!$I$24,Projektgrundlagen!$I$25),'D Besondere Leistung'!M15=TRUE),'D Besondere Leistung'!J15,"")</f>
        <v/>
      </c>
      <c r="F60" s="646" t="str">
        <f>IF(AND(OR(Projektgrundlagen!$I$24,Projektgrundlagen!$I$25),'D Besondere Leistung'!M15=TRUE),'D Besondere Leistung'!K15,"")</f>
        <v/>
      </c>
    </row>
    <row r="61" spans="2:10" ht="14.25">
      <c r="B61" t="str">
        <f>IF(AND(OR(Projektgrundlagen!$I$24,Projektgrundlagen!$I$25),'D Besondere Leistung'!M16=TRUE),'D Besondere Leistung'!C16&amp;" "&amp;'D Besondere Leistung'!F16&amp;" "&amp;'D Besondere Leistung'!#REF!,"")</f>
        <v/>
      </c>
      <c r="C61" s="646" t="str">
        <f>IF(AND(OR(Projektgrundlagen!$I$24,Projektgrundlagen!$I$25),'D Besondere Leistung'!M16=TRUE),'D Besondere Leistung'!H16,"")</f>
        <v/>
      </c>
      <c r="D61" s="646" t="str">
        <f>IF(AND(OR(Projektgrundlagen!$I$24,Projektgrundlagen!$I$25),'D Besondere Leistung'!M16=TRUE),'D Besondere Leistung'!I16,"")</f>
        <v/>
      </c>
      <c r="E61" s="646" t="str">
        <f>IF(AND(OR(Projektgrundlagen!$I$24,Projektgrundlagen!$I$25),'D Besondere Leistung'!M16=TRUE),'D Besondere Leistung'!J16,"")</f>
        <v/>
      </c>
      <c r="F61" s="646" t="str">
        <f>IF(AND(OR(Projektgrundlagen!$I$24,Projektgrundlagen!$I$25),'D Besondere Leistung'!M16=TRUE),'D Besondere Leistung'!K16,"")</f>
        <v/>
      </c>
      <c r="G61" s="654"/>
      <c r="H61" s="655"/>
    </row>
    <row r="62" spans="2:10" ht="14.25">
      <c r="B62" t="e">
        <f>IF(AND(OR(Projektgrundlagen!$I$24,Projektgrundlagen!$I$25),'D Besondere Leistung'!#REF!=TRUE),'D Besondere Leistung'!#REF!&amp;" "&amp;'D Besondere Leistung'!#REF!&amp;" "&amp;'D Besondere Leistung'!F17,"")</f>
        <v>#REF!</v>
      </c>
      <c r="C62" s="646" t="e">
        <f>IF(AND(OR(Projektgrundlagen!$I$24,Projektgrundlagen!$I$25),'D Besondere Leistung'!#REF!=TRUE),'D Besondere Leistung'!#REF!,"")</f>
        <v>#REF!</v>
      </c>
      <c r="D62" s="646" t="e">
        <f>IF(AND(OR(Projektgrundlagen!$I$24,Projektgrundlagen!$I$25),'D Besondere Leistung'!#REF!=TRUE),'D Besondere Leistung'!#REF!,"")</f>
        <v>#REF!</v>
      </c>
      <c r="E62" s="646" t="e">
        <f>IF(AND(OR(Projektgrundlagen!$I$24,Projektgrundlagen!$I$25),'D Besondere Leistung'!#REF!=TRUE),'D Besondere Leistung'!#REF!,"")</f>
        <v>#REF!</v>
      </c>
      <c r="F62" s="646" t="e">
        <f>IF(AND(OR(Projektgrundlagen!$I$24,Projektgrundlagen!$I$25),'D Besondere Leistung'!#REF!=TRUE),'D Besondere Leistung'!#REF!,"")</f>
        <v>#REF!</v>
      </c>
      <c r="G62" s="654"/>
      <c r="H62" s="655"/>
    </row>
    <row r="63" spans="2:10" ht="14.25">
      <c r="B63" t="str">
        <f>IF(AND(OR(Projektgrundlagen!$I$24,Projektgrundlagen!$I$25),'D Besondere Leistung'!M17=TRUE),'D Besondere Leistung'!C17&amp;" "&amp;'D Besondere Leistung'!F17&amp;" "&amp;'D Besondere Leistung'!#REF!,"")</f>
        <v/>
      </c>
      <c r="C63" s="646" t="str">
        <f>IF(AND(OR(Projektgrundlagen!$I$24,Projektgrundlagen!$I$25),'D Besondere Leistung'!M17=TRUE),'D Besondere Leistung'!H17,"")</f>
        <v/>
      </c>
      <c r="D63" s="646" t="str">
        <f>IF(AND(OR(Projektgrundlagen!$I$24,Projektgrundlagen!$I$25),'D Besondere Leistung'!M17=TRUE),'D Besondere Leistung'!I17,"")</f>
        <v/>
      </c>
      <c r="E63" s="646" t="str">
        <f>IF(AND(OR(Projektgrundlagen!$I$24,Projektgrundlagen!$I$25),'D Besondere Leistung'!M17=TRUE),'D Besondere Leistung'!J17,"")</f>
        <v/>
      </c>
      <c r="F63" s="646" t="str">
        <f>IF(AND(OR(Projektgrundlagen!$I$24,Projektgrundlagen!$I$25),'D Besondere Leistung'!M17=TRUE),'D Besondere Leistung'!K17,"")</f>
        <v/>
      </c>
      <c r="G63" s="654"/>
      <c r="H63" s="655"/>
    </row>
    <row r="64" spans="2:10" ht="14.25">
      <c r="B64" t="e">
        <f>IF(AND(OR(Projektgrundlagen!$I$24,Projektgrundlagen!$I$25),'D Besondere Leistung'!#REF!=TRUE),'D Besondere Leistung'!#REF!&amp;" "&amp;'D Besondere Leistung'!#REF!&amp;" "&amp;'D Besondere Leistung'!#REF!,"")</f>
        <v>#REF!</v>
      </c>
      <c r="C64" s="646" t="e">
        <f>IF(AND(OR(Projektgrundlagen!$I$24,Projektgrundlagen!$I$25),'D Besondere Leistung'!#REF!=TRUE),'D Besondere Leistung'!#REF!,"")</f>
        <v>#REF!</v>
      </c>
      <c r="D64" s="646" t="e">
        <f>IF(AND(OR(Projektgrundlagen!$I$24,Projektgrundlagen!$I$25),'D Besondere Leistung'!#REF!=TRUE),'D Besondere Leistung'!#REF!,"")</f>
        <v>#REF!</v>
      </c>
      <c r="E64" s="646" t="e">
        <f>IF(AND(OR(Projektgrundlagen!$I$24,Projektgrundlagen!$I$25),'D Besondere Leistung'!#REF!=TRUE),'D Besondere Leistung'!#REF!,"")</f>
        <v>#REF!</v>
      </c>
      <c r="F64" s="646" t="e">
        <f>IF(AND(OR(Projektgrundlagen!$I$24,Projektgrundlagen!$I$25),'D Besondere Leistung'!#REF!=TRUE),'D Besondere Leistung'!#REF!,"")</f>
        <v>#REF!</v>
      </c>
      <c r="G64" s="654"/>
      <c r="H64" s="655"/>
    </row>
    <row r="65" spans="2:8" ht="14.25">
      <c r="B65" t="e">
        <f>IF(AND(OR(Projektgrundlagen!$I$24,Projektgrundlagen!$I$25),'D Besondere Leistung'!#REF!=TRUE),'D Besondere Leistung'!#REF!&amp;" "&amp;'D Besondere Leistung'!#REF!&amp;" "&amp;'D Besondere Leistung'!#REF!,"")</f>
        <v>#REF!</v>
      </c>
      <c r="C65" s="646" t="e">
        <f>IF(AND(OR(Projektgrundlagen!$I$24,Projektgrundlagen!$I$25),'D Besondere Leistung'!#REF!=TRUE),'D Besondere Leistung'!#REF!,"")</f>
        <v>#REF!</v>
      </c>
      <c r="D65" s="646" t="e">
        <f>IF(AND(OR(Projektgrundlagen!$I$24,Projektgrundlagen!$I$25),'D Besondere Leistung'!#REF!=TRUE),'D Besondere Leistung'!#REF!,"")</f>
        <v>#REF!</v>
      </c>
      <c r="E65" s="646" t="e">
        <f>IF(AND(OR(Projektgrundlagen!$I$24,Projektgrundlagen!$I$25),'D Besondere Leistung'!#REF!=TRUE),'D Besondere Leistung'!#REF!,"")</f>
        <v>#REF!</v>
      </c>
      <c r="F65" s="646" t="e">
        <f>IF(AND(OR(Projektgrundlagen!$I$24,Projektgrundlagen!$I$25),'D Besondere Leistung'!#REF!=TRUE),'D Besondere Leistung'!#REF!,"")</f>
        <v>#REF!</v>
      </c>
      <c r="G65" s="654"/>
      <c r="H65" s="655"/>
    </row>
    <row r="66" spans="2:8" ht="14.25">
      <c r="B66" t="e">
        <f>IF(AND(OR(Projektgrundlagen!$I$24,Projektgrundlagen!$I$25),'D Besondere Leistung'!#REF!=TRUE),'D Besondere Leistung'!#REF!&amp;" "&amp;'D Besondere Leistung'!#REF!&amp;" "&amp;'D Besondere Leistung'!#REF!,"")</f>
        <v>#REF!</v>
      </c>
      <c r="C66" s="646" t="e">
        <f>IF(AND(OR(Projektgrundlagen!$I$24,Projektgrundlagen!$I$25),'D Besondere Leistung'!#REF!=TRUE),'D Besondere Leistung'!#REF!,"")</f>
        <v>#REF!</v>
      </c>
      <c r="D66" s="646" t="e">
        <f>IF(AND(OR(Projektgrundlagen!$I$24,Projektgrundlagen!$I$25),'D Besondere Leistung'!#REF!=TRUE),'D Besondere Leistung'!#REF!,"")</f>
        <v>#REF!</v>
      </c>
      <c r="E66" s="646" t="e">
        <f>IF(AND(OR(Projektgrundlagen!$I$24,Projektgrundlagen!$I$25),'D Besondere Leistung'!#REF!=TRUE),'D Besondere Leistung'!#REF!,"")</f>
        <v>#REF!</v>
      </c>
      <c r="F66" s="646" t="e">
        <f>IF(AND(OR(Projektgrundlagen!$I$24,Projektgrundlagen!$I$25),'D Besondere Leistung'!#REF!=TRUE),'D Besondere Leistung'!#REF!,"")</f>
        <v>#REF!</v>
      </c>
      <c r="G66" s="654"/>
      <c r="H66" s="655"/>
    </row>
    <row r="67" spans="2:8" ht="14.25">
      <c r="B67" t="e">
        <f>IF(AND(OR(Projektgrundlagen!$I$24,Projektgrundlagen!$I$25),'D Besondere Leistung'!#REF!=TRUE),'D Besondere Leistung'!#REF!&amp;" "&amp;'D Besondere Leistung'!#REF!&amp;" "&amp;'D Besondere Leistung'!#REF!,"")</f>
        <v>#REF!</v>
      </c>
      <c r="C67" s="646" t="e">
        <f>IF(AND(OR(Projektgrundlagen!$I$24,Projektgrundlagen!$I$25),'D Besondere Leistung'!#REF!=TRUE),'D Besondere Leistung'!#REF!,"")</f>
        <v>#REF!</v>
      </c>
      <c r="D67" s="646" t="e">
        <f>IF(AND(OR(Projektgrundlagen!$I$24,Projektgrundlagen!$I$25),'D Besondere Leistung'!#REF!=TRUE),'D Besondere Leistung'!#REF!,"")</f>
        <v>#REF!</v>
      </c>
      <c r="E67" s="646" t="e">
        <f>IF(AND(OR(Projektgrundlagen!$I$24,Projektgrundlagen!$I$25),'D Besondere Leistung'!#REF!=TRUE),'D Besondere Leistung'!#REF!,"")</f>
        <v>#REF!</v>
      </c>
      <c r="F67" s="646" t="e">
        <f>IF(AND(OR(Projektgrundlagen!$I$24,Projektgrundlagen!$I$25),'D Besondere Leistung'!#REF!=TRUE),'D Besondere Leistung'!#REF!,"")</f>
        <v>#REF!</v>
      </c>
      <c r="G67" s="654"/>
      <c r="H67" s="655"/>
    </row>
    <row r="68" spans="2:8" ht="14.25">
      <c r="B68" t="e">
        <f>IF(AND(OR(Projektgrundlagen!$I$24,Projektgrundlagen!$I$25),'D Besondere Leistung'!#REF!=TRUE),'D Besondere Leistung'!#REF!&amp;" "&amp;'D Besondere Leistung'!#REF!&amp;" "&amp;'D Besondere Leistung'!#REF!,"")</f>
        <v>#REF!</v>
      </c>
      <c r="C68" s="646" t="e">
        <f>IF(AND(OR(Projektgrundlagen!$I$24,Projektgrundlagen!$I$25),'D Besondere Leistung'!#REF!=TRUE),'D Besondere Leistung'!#REF!,"")</f>
        <v>#REF!</v>
      </c>
      <c r="D68" s="646" t="e">
        <f>IF(AND(OR(Projektgrundlagen!$I$24,Projektgrundlagen!$I$25),'D Besondere Leistung'!#REF!=TRUE),'D Besondere Leistung'!#REF!,"")</f>
        <v>#REF!</v>
      </c>
      <c r="E68" s="646" t="e">
        <f>IF(AND(OR(Projektgrundlagen!$I$24,Projektgrundlagen!$I$25),'D Besondere Leistung'!#REF!=TRUE),'D Besondere Leistung'!#REF!,"")</f>
        <v>#REF!</v>
      </c>
      <c r="F68" s="646" t="e">
        <f>IF(AND(OR(Projektgrundlagen!$I$24,Projektgrundlagen!$I$25),'D Besondere Leistung'!#REF!=TRUE),'D Besondere Leistung'!#REF!,"")</f>
        <v>#REF!</v>
      </c>
      <c r="G68" s="654"/>
      <c r="H68" s="655"/>
    </row>
    <row r="69" spans="2:8" ht="14.25">
      <c r="B69" t="e">
        <f>IF(AND(OR(Projektgrundlagen!$I$24,Projektgrundlagen!$I$25),'D Besondere Leistung'!#REF!=TRUE),'D Besondere Leistung'!#REF!&amp;" "&amp;'D Besondere Leistung'!#REF!&amp;" "&amp;'D Besondere Leistung'!#REF!,"")</f>
        <v>#REF!</v>
      </c>
      <c r="C69" s="646" t="e">
        <f>IF(AND(OR(Projektgrundlagen!$I$24,Projektgrundlagen!$I$25),'D Besondere Leistung'!#REF!=TRUE),'D Besondere Leistung'!#REF!,"")</f>
        <v>#REF!</v>
      </c>
      <c r="D69" s="646" t="e">
        <f>IF(AND(OR(Projektgrundlagen!$I$24,Projektgrundlagen!$I$25),'D Besondere Leistung'!#REF!=TRUE),'D Besondere Leistung'!#REF!,"")</f>
        <v>#REF!</v>
      </c>
      <c r="E69" s="646" t="e">
        <f>IF(AND(OR(Projektgrundlagen!$I$24,Projektgrundlagen!$I$25),'D Besondere Leistung'!#REF!=TRUE),'D Besondere Leistung'!#REF!,"")</f>
        <v>#REF!</v>
      </c>
      <c r="F69" s="646" t="e">
        <f>IF(AND(OR(Projektgrundlagen!$I$24,Projektgrundlagen!$I$25),'D Besondere Leistung'!#REF!=TRUE),'D Besondere Leistung'!#REF!,"")</f>
        <v>#REF!</v>
      </c>
      <c r="G69" s="654"/>
      <c r="H69" s="655"/>
    </row>
    <row r="70" spans="2:8" ht="14.25">
      <c r="B70" t="e">
        <f>IF(AND(OR(Projektgrundlagen!$I$24,Projektgrundlagen!$I$25),'D Besondere Leistung'!#REF!=TRUE),'D Besondere Leistung'!#REF!&amp;" "&amp;'D Besondere Leistung'!#REF!&amp;" "&amp;'D Besondere Leistung'!#REF!,"")</f>
        <v>#REF!</v>
      </c>
      <c r="C70" s="646" t="e">
        <f>IF(AND(OR(Projektgrundlagen!$I$24,Projektgrundlagen!$I$25),'D Besondere Leistung'!#REF!=TRUE),'D Besondere Leistung'!#REF!,"")</f>
        <v>#REF!</v>
      </c>
      <c r="D70" s="646" t="e">
        <f>IF(AND(OR(Projektgrundlagen!$I$24,Projektgrundlagen!$I$25),'D Besondere Leistung'!#REF!=TRUE),'D Besondere Leistung'!#REF!,"")</f>
        <v>#REF!</v>
      </c>
      <c r="E70" s="646" t="e">
        <f>IF(AND(OR(Projektgrundlagen!$I$24,Projektgrundlagen!$I$25),'D Besondere Leistung'!#REF!=TRUE),'D Besondere Leistung'!#REF!,"")</f>
        <v>#REF!</v>
      </c>
      <c r="F70" s="646" t="e">
        <f>IF(AND(OR(Projektgrundlagen!$I$24,Projektgrundlagen!$I$25),'D Besondere Leistung'!#REF!=TRUE),'D Besondere Leistung'!#REF!,"")</f>
        <v>#REF!</v>
      </c>
      <c r="G70" s="654"/>
      <c r="H70" s="655"/>
    </row>
    <row r="71" spans="2:8" ht="14.25">
      <c r="B71" t="e">
        <f>IF(AND(OR(Projektgrundlagen!$I$24,Projektgrundlagen!$I$25),'D Besondere Leistung'!#REF!=TRUE),'D Besondere Leistung'!#REF!&amp;" "&amp;'D Besondere Leistung'!#REF!&amp;" "&amp;'D Besondere Leistung'!#REF!,"")</f>
        <v>#REF!</v>
      </c>
      <c r="C71" s="646" t="e">
        <f>IF(AND(OR(Projektgrundlagen!$I$24,Projektgrundlagen!$I$25),'D Besondere Leistung'!#REF!=TRUE),'D Besondere Leistung'!#REF!,"")</f>
        <v>#REF!</v>
      </c>
      <c r="D71" s="646" t="e">
        <f>IF(AND(OR(Projektgrundlagen!$I$24,Projektgrundlagen!$I$25),'D Besondere Leistung'!#REF!=TRUE),'D Besondere Leistung'!#REF!,"")</f>
        <v>#REF!</v>
      </c>
      <c r="E71" s="646" t="e">
        <f>IF(AND(OR(Projektgrundlagen!$I$24,Projektgrundlagen!$I$25),'D Besondere Leistung'!#REF!=TRUE),'D Besondere Leistung'!#REF!,"")</f>
        <v>#REF!</v>
      </c>
      <c r="F71" s="646" t="e">
        <f>IF(AND(OR(Projektgrundlagen!$I$24,Projektgrundlagen!$I$25),'D Besondere Leistung'!#REF!=TRUE),'D Besondere Leistung'!#REF!,"")</f>
        <v>#REF!</v>
      </c>
      <c r="G71" s="654"/>
      <c r="H71" s="655"/>
    </row>
    <row r="72" spans="2:8" ht="14.25">
      <c r="B72" t="e">
        <f>IF(AND(OR(Projektgrundlagen!$I$24,Projektgrundlagen!$I$25),'D Besondere Leistung'!#REF!=TRUE),'D Besondere Leistung'!#REF!&amp;" "&amp;'D Besondere Leistung'!#REF!&amp;" "&amp;'D Besondere Leistung'!#REF!,"")</f>
        <v>#REF!</v>
      </c>
      <c r="C72" s="646" t="e">
        <f>IF(AND(OR(Projektgrundlagen!$I$24,Projektgrundlagen!$I$25),'D Besondere Leistung'!#REF!=TRUE),'D Besondere Leistung'!#REF!,"")</f>
        <v>#REF!</v>
      </c>
      <c r="D72" s="646" t="e">
        <f>IF(AND(OR(Projektgrundlagen!$I$24,Projektgrundlagen!$I$25),'D Besondere Leistung'!#REF!=TRUE),'D Besondere Leistung'!#REF!,"")</f>
        <v>#REF!</v>
      </c>
      <c r="E72" s="646" t="e">
        <f>IF(AND(OR(Projektgrundlagen!$I$24,Projektgrundlagen!$I$25),'D Besondere Leistung'!#REF!=TRUE),'D Besondere Leistung'!#REF!,"")</f>
        <v>#REF!</v>
      </c>
      <c r="F72" s="646" t="e">
        <f>IF(AND(OR(Projektgrundlagen!$I$24,Projektgrundlagen!$I$25),'D Besondere Leistung'!#REF!=TRUE),'D Besondere Leistung'!#REF!,"")</f>
        <v>#REF!</v>
      </c>
      <c r="G72" s="654"/>
      <c r="H72" s="655"/>
    </row>
    <row r="73" spans="2:8" ht="14.25">
      <c r="B73" t="e">
        <f>IF(AND(OR(Projektgrundlagen!$I$24,Projektgrundlagen!$I$25),'D Besondere Leistung'!#REF!=TRUE),'D Besondere Leistung'!#REF!&amp;" "&amp;'D Besondere Leistung'!#REF!&amp;" "&amp;'D Besondere Leistung'!#REF!,"")</f>
        <v>#REF!</v>
      </c>
      <c r="C73" s="646" t="e">
        <f>IF(AND(OR(Projektgrundlagen!$I$24,Projektgrundlagen!$I$25),'D Besondere Leistung'!#REF!=TRUE),'D Besondere Leistung'!#REF!,"")</f>
        <v>#REF!</v>
      </c>
      <c r="D73" s="646" t="e">
        <f>IF(AND(OR(Projektgrundlagen!$I$24,Projektgrundlagen!$I$25),'D Besondere Leistung'!#REF!=TRUE),'D Besondere Leistung'!#REF!,"")</f>
        <v>#REF!</v>
      </c>
      <c r="E73" s="646" t="e">
        <f>IF(AND(OR(Projektgrundlagen!$I$24,Projektgrundlagen!$I$25),'D Besondere Leistung'!#REF!=TRUE),'D Besondere Leistung'!#REF!,"")</f>
        <v>#REF!</v>
      </c>
      <c r="F73" s="646" t="e">
        <f>IF(AND(OR(Projektgrundlagen!$I$24,Projektgrundlagen!$I$25),'D Besondere Leistung'!#REF!=TRUE),'D Besondere Leistung'!#REF!,"")</f>
        <v>#REF!</v>
      </c>
      <c r="G73" s="654"/>
      <c r="H73" s="655"/>
    </row>
    <row r="74" spans="2:8" ht="14.25">
      <c r="B74" t="e">
        <f>IF(AND(OR(Projektgrundlagen!$I$24,Projektgrundlagen!$I$25),'D Besondere Leistung'!#REF!=TRUE),'D Besondere Leistung'!#REF!&amp;" "&amp;'D Besondere Leistung'!#REF!&amp;" "&amp;'D Besondere Leistung'!#REF!,"")</f>
        <v>#REF!</v>
      </c>
      <c r="C74" s="646" t="e">
        <f>IF(AND(OR(Projektgrundlagen!$I$24,Projektgrundlagen!$I$25),'D Besondere Leistung'!#REF!=TRUE),'D Besondere Leistung'!#REF!,"")</f>
        <v>#REF!</v>
      </c>
      <c r="D74" s="646" t="e">
        <f>IF(AND(OR(Projektgrundlagen!$I$24,Projektgrundlagen!$I$25),'D Besondere Leistung'!#REF!=TRUE),'D Besondere Leistung'!#REF!,"")</f>
        <v>#REF!</v>
      </c>
      <c r="E74" s="646" t="e">
        <f>IF(AND(OR(Projektgrundlagen!$I$24,Projektgrundlagen!$I$25),'D Besondere Leistung'!#REF!=TRUE),'D Besondere Leistung'!#REF!,"")</f>
        <v>#REF!</v>
      </c>
      <c r="F74" s="646" t="e">
        <f>IF(AND(OR(Projektgrundlagen!$I$24,Projektgrundlagen!$I$25),'D Besondere Leistung'!#REF!=TRUE),'D Besondere Leistung'!#REF!,"")</f>
        <v>#REF!</v>
      </c>
      <c r="G74" s="654"/>
      <c r="H74" s="655"/>
    </row>
    <row r="75" spans="2:8" ht="14.25">
      <c r="B75" t="e">
        <f>IF(AND(OR(Projektgrundlagen!$I$24,Projektgrundlagen!$I$25),'D Besondere Leistung'!#REF!=TRUE),'D Besondere Leistung'!#REF!&amp;" "&amp;'D Besondere Leistung'!#REF!&amp;" "&amp;'D Besondere Leistung'!#REF!,"")</f>
        <v>#REF!</v>
      </c>
      <c r="C75" s="646" t="e">
        <f>IF(AND(OR(Projektgrundlagen!$I$24,Projektgrundlagen!$I$25),'D Besondere Leistung'!#REF!=TRUE),'D Besondere Leistung'!#REF!,"")</f>
        <v>#REF!</v>
      </c>
      <c r="D75" s="646" t="e">
        <f>IF(AND(OR(Projektgrundlagen!$I$24,Projektgrundlagen!$I$25),'D Besondere Leistung'!#REF!=TRUE),'D Besondere Leistung'!#REF!,"")</f>
        <v>#REF!</v>
      </c>
      <c r="E75" s="646" t="e">
        <f>IF(AND(OR(Projektgrundlagen!$I$24,Projektgrundlagen!$I$25),'D Besondere Leistung'!#REF!=TRUE),'D Besondere Leistung'!#REF!,"")</f>
        <v>#REF!</v>
      </c>
      <c r="F75" s="646" t="e">
        <f>IF(AND(OR(Projektgrundlagen!$I$24,Projektgrundlagen!$I$25),'D Besondere Leistung'!#REF!=TRUE),'D Besondere Leistung'!#REF!,"")</f>
        <v>#REF!</v>
      </c>
      <c r="G75" s="654"/>
      <c r="H75" s="655"/>
    </row>
    <row r="76" spans="2:8" ht="14.25">
      <c r="B76" t="e">
        <f>IF(AND(OR(Projektgrundlagen!$I$24,Projektgrundlagen!$I$25),'D Besondere Leistung'!#REF!=TRUE),'D Besondere Leistung'!#REF!&amp;" "&amp;'D Besondere Leistung'!#REF!&amp;" "&amp;'D Besondere Leistung'!#REF!,"")</f>
        <v>#REF!</v>
      </c>
      <c r="C76" s="646" t="e">
        <f>IF(AND(OR(Projektgrundlagen!$I$24,Projektgrundlagen!$I$25),'D Besondere Leistung'!#REF!=TRUE),'D Besondere Leistung'!#REF!,"")</f>
        <v>#REF!</v>
      </c>
      <c r="D76" s="646" t="e">
        <f>IF(AND(OR(Projektgrundlagen!$I$24,Projektgrundlagen!$I$25),'D Besondere Leistung'!#REF!=TRUE),'D Besondere Leistung'!#REF!,"")</f>
        <v>#REF!</v>
      </c>
      <c r="E76" s="646" t="e">
        <f>IF(AND(OR(Projektgrundlagen!$I$24,Projektgrundlagen!$I$25),'D Besondere Leistung'!#REF!=TRUE),'D Besondere Leistung'!#REF!,"")</f>
        <v>#REF!</v>
      </c>
      <c r="F76" s="646" t="e">
        <f>IF(AND(OR(Projektgrundlagen!$I$24,Projektgrundlagen!$I$25),'D Besondere Leistung'!#REF!=TRUE),'D Besondere Leistung'!#REF!,"")</f>
        <v>#REF!</v>
      </c>
      <c r="G76" s="654"/>
      <c r="H76" s="655"/>
    </row>
    <row r="77" spans="2:8" ht="14.25">
      <c r="B77" t="e">
        <f>IF(AND(OR(Projektgrundlagen!$I$24,Projektgrundlagen!$I$25),'D Besondere Leistung'!#REF!=TRUE),'D Besondere Leistung'!#REF!&amp;" "&amp;'D Besondere Leistung'!#REF!&amp;" "&amp;'D Besondere Leistung'!#REF!,"")</f>
        <v>#REF!</v>
      </c>
      <c r="C77" s="646" t="e">
        <f>IF(AND(OR(Projektgrundlagen!$I$24,Projektgrundlagen!$I$25),'D Besondere Leistung'!#REF!=TRUE),'D Besondere Leistung'!#REF!,"")</f>
        <v>#REF!</v>
      </c>
      <c r="D77" s="646" t="e">
        <f>IF(AND(OR(Projektgrundlagen!$I$24,Projektgrundlagen!$I$25),'D Besondere Leistung'!#REF!=TRUE),'D Besondere Leistung'!#REF!,"")</f>
        <v>#REF!</v>
      </c>
      <c r="E77" s="646" t="e">
        <f>IF(AND(OR(Projektgrundlagen!$I$24,Projektgrundlagen!$I$25),'D Besondere Leistung'!#REF!=TRUE),'D Besondere Leistung'!#REF!,"")</f>
        <v>#REF!</v>
      </c>
      <c r="F77" s="646" t="e">
        <f>IF(AND(OR(Projektgrundlagen!$I$24,Projektgrundlagen!$I$25),'D Besondere Leistung'!#REF!=TRUE),'D Besondere Leistung'!#REF!,"")</f>
        <v>#REF!</v>
      </c>
      <c r="G77" s="654"/>
      <c r="H77" s="655"/>
    </row>
    <row r="78" spans="2:8" ht="14.25">
      <c r="B78" t="e">
        <f>IF(AND(OR(Projektgrundlagen!$I$24,Projektgrundlagen!$I$25),'D Besondere Leistung'!#REF!=TRUE),'D Besondere Leistung'!#REF!&amp;" "&amp;'D Besondere Leistung'!#REF!&amp;" "&amp;'D Besondere Leistung'!#REF!,"")</f>
        <v>#REF!</v>
      </c>
      <c r="C78" s="646" t="e">
        <f>IF(AND(OR(Projektgrundlagen!$I$24,Projektgrundlagen!$I$25),'D Besondere Leistung'!#REF!=TRUE),'D Besondere Leistung'!#REF!,"")</f>
        <v>#REF!</v>
      </c>
      <c r="D78" s="646" t="e">
        <f>IF(AND(OR(Projektgrundlagen!$I$24,Projektgrundlagen!$I$25),'D Besondere Leistung'!#REF!=TRUE),'D Besondere Leistung'!#REF!,"")</f>
        <v>#REF!</v>
      </c>
      <c r="E78" s="646" t="e">
        <f>IF(AND(OR(Projektgrundlagen!$I$24,Projektgrundlagen!$I$25),'D Besondere Leistung'!#REF!=TRUE),'D Besondere Leistung'!#REF!,"")</f>
        <v>#REF!</v>
      </c>
      <c r="F78" s="646" t="e">
        <f>IF(AND(OR(Projektgrundlagen!$I$24,Projektgrundlagen!$I$25),'D Besondere Leistung'!#REF!=TRUE),'D Besondere Leistung'!#REF!,"")</f>
        <v>#REF!</v>
      </c>
      <c r="G78" s="654"/>
      <c r="H78" s="655"/>
    </row>
    <row r="79" spans="2:8" ht="14.25">
      <c r="B79" t="e">
        <f>IF(AND(OR(Projektgrundlagen!$I$24,Projektgrundlagen!$I$25),'D Besondere Leistung'!#REF!=TRUE),'D Besondere Leistung'!#REF!&amp;" "&amp;'D Besondere Leistung'!#REF!&amp;" "&amp;'D Besondere Leistung'!#REF!,"")</f>
        <v>#REF!</v>
      </c>
      <c r="C79" s="646" t="e">
        <f>IF(AND(OR(Projektgrundlagen!$I$24,Projektgrundlagen!$I$25),'D Besondere Leistung'!#REF!=TRUE),'D Besondere Leistung'!#REF!,"")</f>
        <v>#REF!</v>
      </c>
      <c r="D79" s="646" t="e">
        <f>IF(AND(OR(Projektgrundlagen!$I$24,Projektgrundlagen!$I$25),'D Besondere Leistung'!#REF!=TRUE),'D Besondere Leistung'!#REF!,"")</f>
        <v>#REF!</v>
      </c>
      <c r="E79" s="646" t="e">
        <f>IF(AND(OR(Projektgrundlagen!$I$24,Projektgrundlagen!$I$25),'D Besondere Leistung'!#REF!=TRUE),'D Besondere Leistung'!#REF!,"")</f>
        <v>#REF!</v>
      </c>
      <c r="F79" s="646" t="e">
        <f>IF(AND(OR(Projektgrundlagen!$I$24,Projektgrundlagen!$I$25),'D Besondere Leistung'!#REF!=TRUE),'D Besondere Leistung'!#REF!,"")</f>
        <v>#REF!</v>
      </c>
      <c r="G79" s="654"/>
      <c r="H79" s="655"/>
    </row>
    <row r="80" spans="2:8" ht="14.25">
      <c r="B80" t="e">
        <f>IF(AND(OR(Projektgrundlagen!$I$24,Projektgrundlagen!$I$25),'D Besondere Leistung'!#REF!=TRUE),'D Besondere Leistung'!#REF!&amp;" "&amp;'D Besondere Leistung'!#REF!&amp;" "&amp;'D Besondere Leistung'!#REF!,"")</f>
        <v>#REF!</v>
      </c>
      <c r="C80" s="646" t="e">
        <f>IF(AND(OR(Projektgrundlagen!$I$24,Projektgrundlagen!$I$25),'D Besondere Leistung'!#REF!=TRUE),'D Besondere Leistung'!#REF!,"")</f>
        <v>#REF!</v>
      </c>
      <c r="D80" s="646" t="e">
        <f>IF(AND(OR(Projektgrundlagen!$I$24,Projektgrundlagen!$I$25),'D Besondere Leistung'!#REF!=TRUE),'D Besondere Leistung'!#REF!,"")</f>
        <v>#REF!</v>
      </c>
      <c r="E80" s="646" t="e">
        <f>IF(AND(OR(Projektgrundlagen!$I$24,Projektgrundlagen!$I$25),'D Besondere Leistung'!#REF!=TRUE),'D Besondere Leistung'!#REF!,"")</f>
        <v>#REF!</v>
      </c>
      <c r="F80" s="646" t="e">
        <f>IF(AND(OR(Projektgrundlagen!$I$24,Projektgrundlagen!$I$25),'D Besondere Leistung'!#REF!=TRUE),'D Besondere Leistung'!#REF!,"")</f>
        <v>#REF!</v>
      </c>
      <c r="G80" s="654"/>
      <c r="H80" s="655"/>
    </row>
    <row r="81" spans="2:8" ht="14.25">
      <c r="B81" t="e">
        <f>IF(AND(OR(Projektgrundlagen!$I$24,Projektgrundlagen!$I$25),'D Besondere Leistung'!#REF!=TRUE),'D Besondere Leistung'!#REF!&amp;" "&amp;'D Besondere Leistung'!#REF!&amp;" "&amp;'D Besondere Leistung'!#REF!,"")</f>
        <v>#REF!</v>
      </c>
      <c r="C81" s="646" t="e">
        <f>IF(AND(OR(Projektgrundlagen!$I$24,Projektgrundlagen!$I$25),'D Besondere Leistung'!#REF!=TRUE),'D Besondere Leistung'!#REF!,"")</f>
        <v>#REF!</v>
      </c>
      <c r="D81" s="646" t="e">
        <f>IF(AND(OR(Projektgrundlagen!$I$24,Projektgrundlagen!$I$25),'D Besondere Leistung'!#REF!=TRUE),'D Besondere Leistung'!#REF!,"")</f>
        <v>#REF!</v>
      </c>
      <c r="E81" s="646" t="e">
        <f>IF(AND(OR(Projektgrundlagen!$I$24,Projektgrundlagen!$I$25),'D Besondere Leistung'!#REF!=TRUE),'D Besondere Leistung'!#REF!,"")</f>
        <v>#REF!</v>
      </c>
      <c r="F81" s="646" t="e">
        <f>IF(AND(OR(Projektgrundlagen!$I$24,Projektgrundlagen!$I$25),'D Besondere Leistung'!#REF!=TRUE),'D Besondere Leistung'!#REF!,"")</f>
        <v>#REF!</v>
      </c>
      <c r="G81" s="654"/>
      <c r="H81" s="655"/>
    </row>
    <row r="82" spans="2:8" ht="14.25">
      <c r="B82" t="e">
        <f>IF(AND(OR(Projektgrundlagen!$I$24,Projektgrundlagen!$I$25),'D Besondere Leistung'!#REF!=TRUE),'D Besondere Leistung'!#REF!&amp;" "&amp;'D Besondere Leistung'!#REF!&amp;" "&amp;'D Besondere Leistung'!#REF!,"")</f>
        <v>#REF!</v>
      </c>
      <c r="C82" s="646" t="e">
        <f>IF(AND(OR(Projektgrundlagen!$I$24,Projektgrundlagen!$I$25),'D Besondere Leistung'!#REF!=TRUE),'D Besondere Leistung'!#REF!,"")</f>
        <v>#REF!</v>
      </c>
      <c r="D82" s="646" t="e">
        <f>IF(AND(OR(Projektgrundlagen!$I$24,Projektgrundlagen!$I$25),'D Besondere Leistung'!#REF!=TRUE),'D Besondere Leistung'!#REF!,"")</f>
        <v>#REF!</v>
      </c>
      <c r="E82" s="646" t="e">
        <f>IF(AND(OR(Projektgrundlagen!$I$24,Projektgrundlagen!$I$25),'D Besondere Leistung'!#REF!=TRUE),'D Besondere Leistung'!#REF!,"")</f>
        <v>#REF!</v>
      </c>
      <c r="F82" s="646" t="e">
        <f>IF(AND(OR(Projektgrundlagen!$I$24,Projektgrundlagen!$I$25),'D Besondere Leistung'!#REF!=TRUE),'D Besondere Leistung'!#REF!,"")</f>
        <v>#REF!</v>
      </c>
      <c r="G82" s="654"/>
      <c r="H82" s="655"/>
    </row>
    <row r="83" spans="2:8" ht="14.25">
      <c r="B83" t="e">
        <f>IF(AND(OR(Projektgrundlagen!$I$24,Projektgrundlagen!$I$25),'D Besondere Leistung'!#REF!=TRUE),'D Besondere Leistung'!#REF!&amp;" "&amp;'D Besondere Leistung'!#REF!&amp;" "&amp;'D Besondere Leistung'!#REF!,"")</f>
        <v>#REF!</v>
      </c>
      <c r="C83" s="646" t="e">
        <f>IF(AND(OR(Projektgrundlagen!$I$24,Projektgrundlagen!$I$25),'D Besondere Leistung'!#REF!=TRUE),'D Besondere Leistung'!#REF!,"")</f>
        <v>#REF!</v>
      </c>
      <c r="D83" s="646" t="e">
        <f>IF(AND(OR(Projektgrundlagen!$I$24,Projektgrundlagen!$I$25),'D Besondere Leistung'!#REF!=TRUE),'D Besondere Leistung'!#REF!,"")</f>
        <v>#REF!</v>
      </c>
      <c r="E83" s="646" t="e">
        <f>IF(AND(OR(Projektgrundlagen!$I$24,Projektgrundlagen!$I$25),'D Besondere Leistung'!#REF!=TRUE),'D Besondere Leistung'!#REF!,"")</f>
        <v>#REF!</v>
      </c>
      <c r="F83" s="646" t="e">
        <f>IF(AND(OR(Projektgrundlagen!$I$24,Projektgrundlagen!$I$25),'D Besondere Leistung'!#REF!=TRUE),'D Besondere Leistung'!#REF!,"")</f>
        <v>#REF!</v>
      </c>
      <c r="G83" s="654"/>
      <c r="H83" s="655"/>
    </row>
    <row r="84" spans="2:8" ht="14.25">
      <c r="B84" t="e">
        <f>IF(AND(OR(Projektgrundlagen!$I$24,Projektgrundlagen!$I$25),'D Besondere Leistung'!#REF!=TRUE),'D Besondere Leistung'!#REF!&amp;" "&amp;'D Besondere Leistung'!#REF!&amp;" "&amp;'D Besondere Leistung'!#REF!,"")</f>
        <v>#REF!</v>
      </c>
      <c r="C84" s="646" t="e">
        <f>IF(AND(OR(Projektgrundlagen!$I$24,Projektgrundlagen!$I$25),'D Besondere Leistung'!#REF!=TRUE),'D Besondere Leistung'!#REF!,"")</f>
        <v>#REF!</v>
      </c>
      <c r="D84" s="646" t="e">
        <f>IF(AND(OR(Projektgrundlagen!$I$24,Projektgrundlagen!$I$25),'D Besondere Leistung'!#REF!=TRUE),'D Besondere Leistung'!#REF!,"")</f>
        <v>#REF!</v>
      </c>
      <c r="E84" s="646" t="e">
        <f>IF(AND(OR(Projektgrundlagen!$I$24,Projektgrundlagen!$I$25),'D Besondere Leistung'!#REF!=TRUE),'D Besondere Leistung'!#REF!,"")</f>
        <v>#REF!</v>
      </c>
      <c r="F84" s="646" t="e">
        <f>IF(AND(OR(Projektgrundlagen!$I$24,Projektgrundlagen!$I$25),'D Besondere Leistung'!#REF!=TRUE),'D Besondere Leistung'!#REF!,"")</f>
        <v>#REF!</v>
      </c>
      <c r="G84" s="654"/>
      <c r="H84" s="655"/>
    </row>
    <row r="85" spans="2:8" ht="14.25">
      <c r="B85" t="e">
        <f>IF(AND(OR(Projektgrundlagen!$I$24,Projektgrundlagen!$I$25),'D Besondere Leistung'!#REF!=TRUE),'D Besondere Leistung'!#REF!&amp;" "&amp;'D Besondere Leistung'!#REF!&amp;" "&amp;'D Besondere Leistung'!#REF!,"")</f>
        <v>#REF!</v>
      </c>
      <c r="C85" s="646" t="e">
        <f>IF(AND(OR(Projektgrundlagen!$I$24,Projektgrundlagen!$I$25),'D Besondere Leistung'!#REF!=TRUE),'D Besondere Leistung'!#REF!,"")</f>
        <v>#REF!</v>
      </c>
      <c r="D85" s="646" t="e">
        <f>IF(AND(OR(Projektgrundlagen!$I$24,Projektgrundlagen!$I$25),'D Besondere Leistung'!#REF!=TRUE),'D Besondere Leistung'!#REF!,"")</f>
        <v>#REF!</v>
      </c>
      <c r="E85" s="646" t="e">
        <f>IF(AND(OR(Projektgrundlagen!$I$24,Projektgrundlagen!$I$25),'D Besondere Leistung'!#REF!=TRUE),'D Besondere Leistung'!#REF!,"")</f>
        <v>#REF!</v>
      </c>
      <c r="F85" s="646" t="e">
        <f>IF(AND(OR(Projektgrundlagen!$I$24,Projektgrundlagen!$I$25),'D Besondere Leistung'!#REF!=TRUE),'D Besondere Leistung'!#REF!,"")</f>
        <v>#REF!</v>
      </c>
      <c r="G85" s="654"/>
      <c r="H85" s="655"/>
    </row>
    <row r="86" spans="2:8" ht="14.25">
      <c r="B86" t="e">
        <f>IF(AND(OR(Projektgrundlagen!$I$24,Projektgrundlagen!$I$25),'D Besondere Leistung'!#REF!=TRUE),'D Besondere Leistung'!#REF!&amp;" "&amp;'D Besondere Leistung'!#REF!&amp;" "&amp;'D Besondere Leistung'!#REF!,"")</f>
        <v>#REF!</v>
      </c>
      <c r="C86" s="646" t="e">
        <f>IF(AND(OR(Projektgrundlagen!$I$24,Projektgrundlagen!$I$25),'D Besondere Leistung'!#REF!=TRUE),'D Besondere Leistung'!#REF!,"")</f>
        <v>#REF!</v>
      </c>
      <c r="D86" s="646" t="e">
        <f>IF(AND(OR(Projektgrundlagen!$I$24,Projektgrundlagen!$I$25),'D Besondere Leistung'!#REF!=TRUE),'D Besondere Leistung'!#REF!,"")</f>
        <v>#REF!</v>
      </c>
      <c r="E86" s="646" t="e">
        <f>IF(AND(OR(Projektgrundlagen!$I$24,Projektgrundlagen!$I$25),'D Besondere Leistung'!#REF!=TRUE),'D Besondere Leistung'!#REF!,"")</f>
        <v>#REF!</v>
      </c>
      <c r="F86" s="646" t="e">
        <f>IF(AND(OR(Projektgrundlagen!$I$24,Projektgrundlagen!$I$25),'D Besondere Leistung'!#REF!=TRUE),'D Besondere Leistung'!#REF!,"")</f>
        <v>#REF!</v>
      </c>
      <c r="G86" s="654"/>
      <c r="H86" s="655"/>
    </row>
    <row r="87" spans="2:8" ht="14.25">
      <c r="B87" t="e">
        <f>IF(AND(OR(Projektgrundlagen!$I$24,Projektgrundlagen!$I$25),'D Besondere Leistung'!#REF!=TRUE),'D Besondere Leistung'!#REF!&amp;" "&amp;'D Besondere Leistung'!#REF!&amp;" "&amp;'D Besondere Leistung'!#REF!,"")</f>
        <v>#REF!</v>
      </c>
      <c r="C87" s="646" t="e">
        <f>IF(AND(OR(Projektgrundlagen!$I$24,Projektgrundlagen!$I$25),'D Besondere Leistung'!#REF!=TRUE),'D Besondere Leistung'!#REF!,"")</f>
        <v>#REF!</v>
      </c>
      <c r="D87" s="646" t="e">
        <f>IF(AND(OR(Projektgrundlagen!$I$24,Projektgrundlagen!$I$25),'D Besondere Leistung'!#REF!=TRUE),'D Besondere Leistung'!#REF!,"")</f>
        <v>#REF!</v>
      </c>
      <c r="E87" s="646" t="e">
        <f>IF(AND(OR(Projektgrundlagen!$I$24,Projektgrundlagen!$I$25),'D Besondere Leistung'!#REF!=TRUE),'D Besondere Leistung'!#REF!,"")</f>
        <v>#REF!</v>
      </c>
      <c r="F87" s="646" t="e">
        <f>IF(AND(OR(Projektgrundlagen!$I$24,Projektgrundlagen!$I$25),'D Besondere Leistung'!#REF!=TRUE),'D Besondere Leistung'!#REF!,"")</f>
        <v>#REF!</v>
      </c>
      <c r="G87" s="654"/>
      <c r="H87" s="655"/>
    </row>
    <row r="88" spans="2:8" ht="14.25">
      <c r="B88" t="e">
        <f>IF(AND(OR(Projektgrundlagen!$I$24,Projektgrundlagen!$I$25),'D Besondere Leistung'!#REF!=TRUE),'D Besondere Leistung'!#REF!&amp;" "&amp;'D Besondere Leistung'!#REF!&amp;" "&amp;'D Besondere Leistung'!#REF!,"")</f>
        <v>#REF!</v>
      </c>
      <c r="C88" s="646" t="e">
        <f>IF(AND(OR(Projektgrundlagen!$I$24,Projektgrundlagen!$I$25),'D Besondere Leistung'!#REF!=TRUE),'D Besondere Leistung'!#REF!,"")</f>
        <v>#REF!</v>
      </c>
      <c r="D88" s="646" t="e">
        <f>IF(AND(OR(Projektgrundlagen!$I$24,Projektgrundlagen!$I$25),'D Besondere Leistung'!#REF!=TRUE),'D Besondere Leistung'!#REF!,"")</f>
        <v>#REF!</v>
      </c>
      <c r="E88" s="646" t="e">
        <f>IF(AND(OR(Projektgrundlagen!$I$24,Projektgrundlagen!$I$25),'D Besondere Leistung'!#REF!=TRUE),'D Besondere Leistung'!#REF!,"")</f>
        <v>#REF!</v>
      </c>
      <c r="F88" s="646" t="e">
        <f>IF(AND(OR(Projektgrundlagen!$I$24,Projektgrundlagen!$I$25),'D Besondere Leistung'!#REF!=TRUE),'D Besondere Leistung'!#REF!,"")</f>
        <v>#REF!</v>
      </c>
      <c r="G88" s="654"/>
      <c r="H88" s="655"/>
    </row>
    <row r="89" spans="2:8" ht="14.25">
      <c r="B89" t="e">
        <f>IF(AND(OR(Projektgrundlagen!$I$24,Projektgrundlagen!$I$25),'D Besondere Leistung'!#REF!=TRUE),'D Besondere Leistung'!#REF!&amp;" "&amp;'D Besondere Leistung'!#REF!&amp;" "&amp;'D Besondere Leistung'!#REF!,"")</f>
        <v>#REF!</v>
      </c>
      <c r="C89" s="646" t="e">
        <f>IF(AND(OR(Projektgrundlagen!$I$24,Projektgrundlagen!$I$25),'D Besondere Leistung'!#REF!=TRUE),'D Besondere Leistung'!#REF!,"")</f>
        <v>#REF!</v>
      </c>
      <c r="D89" s="646" t="e">
        <f>IF(AND(OR(Projektgrundlagen!$I$24,Projektgrundlagen!$I$25),'D Besondere Leistung'!#REF!=TRUE),'D Besondere Leistung'!#REF!,"")</f>
        <v>#REF!</v>
      </c>
      <c r="E89" s="646" t="e">
        <f>IF(AND(OR(Projektgrundlagen!$I$24,Projektgrundlagen!$I$25),'D Besondere Leistung'!#REF!=TRUE),'D Besondere Leistung'!#REF!,"")</f>
        <v>#REF!</v>
      </c>
      <c r="F89" s="646" t="e">
        <f>IF(AND(OR(Projektgrundlagen!$I$24,Projektgrundlagen!$I$25),'D Besondere Leistung'!#REF!=TRUE),'D Besondere Leistung'!#REF!,"")</f>
        <v>#REF!</v>
      </c>
      <c r="G89" s="654"/>
      <c r="H89" s="655"/>
    </row>
    <row r="90" spans="2:8" ht="14.25">
      <c r="B90" t="e">
        <f>IF(AND(OR(Projektgrundlagen!$I$24,Projektgrundlagen!$I$25),'D Besondere Leistung'!#REF!=TRUE),'D Besondere Leistung'!#REF!&amp;" "&amp;'D Besondere Leistung'!#REF!&amp;" "&amp;'D Besondere Leistung'!F18,"")</f>
        <v>#REF!</v>
      </c>
      <c r="C90" s="646" t="e">
        <f>IF(AND(OR(Projektgrundlagen!$I$24,Projektgrundlagen!$I$25),'D Besondere Leistung'!#REF!=TRUE),'D Besondere Leistung'!#REF!,"")</f>
        <v>#REF!</v>
      </c>
      <c r="D90" s="646" t="e">
        <f>IF(AND(OR(Projektgrundlagen!$I$24,Projektgrundlagen!$I$25),'D Besondere Leistung'!#REF!=TRUE),'D Besondere Leistung'!#REF!,"")</f>
        <v>#REF!</v>
      </c>
      <c r="E90" s="646" t="e">
        <f>IF(AND(OR(Projektgrundlagen!$I$24,Projektgrundlagen!$I$25),'D Besondere Leistung'!#REF!=TRUE),'D Besondere Leistung'!#REF!,"")</f>
        <v>#REF!</v>
      </c>
      <c r="F90" s="646" t="e">
        <f>IF(AND(OR(Projektgrundlagen!$I$24,Projektgrundlagen!$I$25),'D Besondere Leistung'!#REF!=TRUE),'D Besondere Leistung'!#REF!,"")</f>
        <v>#REF!</v>
      </c>
      <c r="G90" s="654"/>
      <c r="H90" s="655"/>
    </row>
    <row r="91" spans="2:8" ht="14.25">
      <c r="B91" t="str">
        <f>IF(AND(OR(Projektgrundlagen!$I$24,Projektgrundlagen!$I$25),'D Besondere Leistung'!M18=TRUE),'D Besondere Leistung'!C18&amp;" "&amp;'D Besondere Leistung'!F18&amp;" "&amp;'D Besondere Leistung'!F19,"")</f>
        <v/>
      </c>
      <c r="C91" s="646" t="str">
        <f>IF(AND(OR(Projektgrundlagen!$I$24,Projektgrundlagen!$I$25),'D Besondere Leistung'!M18=TRUE),'D Besondere Leistung'!H18,"")</f>
        <v/>
      </c>
      <c r="D91" s="646" t="str">
        <f>IF(AND(OR(Projektgrundlagen!$I$24,Projektgrundlagen!$I$25),'D Besondere Leistung'!M18=TRUE),'D Besondere Leistung'!I18,"")</f>
        <v/>
      </c>
      <c r="E91" s="646" t="str">
        <f>IF(AND(OR(Projektgrundlagen!$I$24,Projektgrundlagen!$I$25),'D Besondere Leistung'!M18=TRUE),'D Besondere Leistung'!J18,"")</f>
        <v/>
      </c>
      <c r="F91" s="646" t="str">
        <f>IF(AND(OR(Projektgrundlagen!$I$24,Projektgrundlagen!$I$25),'D Besondere Leistung'!M18=TRUE),'D Besondere Leistung'!K18,"")</f>
        <v/>
      </c>
      <c r="G91" s="654"/>
      <c r="H91" s="655"/>
    </row>
    <row r="92" spans="2:8" ht="14.25">
      <c r="B92" t="str">
        <f>IF(AND(OR(Projektgrundlagen!$I$24,Projektgrundlagen!$I$25),'D Besondere Leistung'!M19=TRUE),'D Besondere Leistung'!C19&amp;" "&amp;'D Besondere Leistung'!F19&amp;" "&amp;'D Besondere Leistung'!F20,"")</f>
        <v/>
      </c>
      <c r="C92" s="646" t="str">
        <f>IF(AND(OR(Projektgrundlagen!$I$24,Projektgrundlagen!$I$25),'D Besondere Leistung'!M19=TRUE),'D Besondere Leistung'!H19,"")</f>
        <v/>
      </c>
      <c r="D92" s="646" t="str">
        <f>IF(AND(OR(Projektgrundlagen!$I$24,Projektgrundlagen!$I$25),'D Besondere Leistung'!M19=TRUE),'D Besondere Leistung'!I19,"")</f>
        <v/>
      </c>
      <c r="E92" s="646" t="str">
        <f>IF(AND(OR(Projektgrundlagen!$I$24,Projektgrundlagen!$I$25),'D Besondere Leistung'!M19=TRUE),'D Besondere Leistung'!J19,"")</f>
        <v/>
      </c>
      <c r="F92" s="646" t="str">
        <f>IF(AND(OR(Projektgrundlagen!$I$24,Projektgrundlagen!$I$25),'D Besondere Leistung'!M19=TRUE),'D Besondere Leistung'!K19,"")</f>
        <v/>
      </c>
      <c r="G92" s="654"/>
      <c r="H92" s="655"/>
    </row>
    <row r="93" spans="2:8" ht="14.25">
      <c r="B93" t="str">
        <f>IF(AND(OR(Projektgrundlagen!$I$24,Projektgrundlagen!$I$25),'D Besondere Leistung'!M20=TRUE),'D Besondere Leistung'!C20&amp;" "&amp;'D Besondere Leistung'!F20&amp;" "&amp;'D Besondere Leistung'!F21,"")</f>
        <v/>
      </c>
      <c r="C93" s="646" t="str">
        <f>IF(AND(OR(Projektgrundlagen!$I$24,Projektgrundlagen!$I$25),'D Besondere Leistung'!M20=TRUE),'D Besondere Leistung'!H20,"")</f>
        <v/>
      </c>
      <c r="D93" s="646" t="str">
        <f>IF(AND(OR(Projektgrundlagen!$I$24,Projektgrundlagen!$I$25),'D Besondere Leistung'!M20=TRUE),'D Besondere Leistung'!I20,"")</f>
        <v/>
      </c>
      <c r="E93" s="646" t="str">
        <f>IF(AND(OR(Projektgrundlagen!$I$24,Projektgrundlagen!$I$25),'D Besondere Leistung'!M20=TRUE),'D Besondere Leistung'!J20,"")</f>
        <v/>
      </c>
      <c r="F93" s="646" t="str">
        <f>IF(AND(OR(Projektgrundlagen!$I$24,Projektgrundlagen!$I$25),'D Besondere Leistung'!M20=TRUE),'D Besondere Leistung'!K20,"")</f>
        <v/>
      </c>
      <c r="G93" s="654"/>
      <c r="H93" s="655"/>
    </row>
    <row r="94" spans="2:8" ht="14.25">
      <c r="B94" t="str">
        <f>IF(AND(OR(Projektgrundlagen!$I$24,Projektgrundlagen!$I$25),'D Besondere Leistung'!M21=TRUE),'D Besondere Leistung'!C21&amp;" "&amp;'D Besondere Leistung'!F21&amp;" "&amp;'D Besondere Leistung'!#REF!,"")</f>
        <v/>
      </c>
      <c r="C94" s="646" t="str">
        <f>IF(AND(OR(Projektgrundlagen!$I$24,Projektgrundlagen!$I$25),'D Besondere Leistung'!M21=TRUE),'D Besondere Leistung'!H21,"")</f>
        <v/>
      </c>
      <c r="D94" s="646" t="str">
        <f>IF(AND(OR(Projektgrundlagen!$I$24,Projektgrundlagen!$I$25),'D Besondere Leistung'!M21=TRUE),'D Besondere Leistung'!I21,"")</f>
        <v/>
      </c>
      <c r="E94" s="646" t="str">
        <f>IF(AND(OR(Projektgrundlagen!$I$24,Projektgrundlagen!$I$25),'D Besondere Leistung'!M21=TRUE),'D Besondere Leistung'!J21,"")</f>
        <v/>
      </c>
      <c r="F94" s="646" t="str">
        <f>IF(AND(OR(Projektgrundlagen!$I$24,Projektgrundlagen!$I$25),'D Besondere Leistung'!M21=TRUE),'D Besondere Leistung'!K21,"")</f>
        <v/>
      </c>
      <c r="G94" s="654"/>
      <c r="H94" s="655"/>
    </row>
    <row r="95" spans="2:8" ht="14.25">
      <c r="B95" t="e">
        <f>IF(AND(OR(Projektgrundlagen!$I$24,Projektgrundlagen!$I$25),'D Besondere Leistung'!#REF!=TRUE),'D Besondere Leistung'!#REF!&amp;" "&amp;'D Besondere Leistung'!#REF!&amp;" "&amp;'D Besondere Leistung'!F22,"")</f>
        <v>#REF!</v>
      </c>
      <c r="C95" s="646" t="e">
        <f>IF(AND(OR(Projektgrundlagen!$I$24,Projektgrundlagen!$I$25),'D Besondere Leistung'!#REF!=TRUE),'D Besondere Leistung'!#REF!,"")</f>
        <v>#REF!</v>
      </c>
      <c r="D95" s="646" t="e">
        <f>IF(AND(OR(Projektgrundlagen!$I$24,Projektgrundlagen!$I$25),'D Besondere Leistung'!#REF!=TRUE),'D Besondere Leistung'!#REF!,"")</f>
        <v>#REF!</v>
      </c>
      <c r="E95" s="646" t="e">
        <f>IF(AND(OR(Projektgrundlagen!$I$24,Projektgrundlagen!$I$25),'D Besondere Leistung'!#REF!=TRUE),'D Besondere Leistung'!#REF!,"")</f>
        <v>#REF!</v>
      </c>
      <c r="F95" s="646" t="e">
        <f>IF(AND(OR(Projektgrundlagen!$I$24,Projektgrundlagen!$I$25),'D Besondere Leistung'!#REF!=TRUE),'D Besondere Leistung'!#REF!,"")</f>
        <v>#REF!</v>
      </c>
      <c r="G95" s="654"/>
      <c r="H95" s="655"/>
    </row>
    <row r="96" spans="2:8" ht="14.25">
      <c r="B96" t="str">
        <f>IF(AND(OR(Projektgrundlagen!$I$24,Projektgrundlagen!$I$25),'D Besondere Leistung'!M22=TRUE),'D Besondere Leistung'!C22&amp;" "&amp;'D Besondere Leistung'!F22&amp;" "&amp;'D Besondere Leistung'!F23,"")</f>
        <v/>
      </c>
      <c r="C96" s="646" t="str">
        <f>IF(AND(OR(Projektgrundlagen!$I$24,Projektgrundlagen!$I$25),'D Besondere Leistung'!M22=TRUE),'D Besondere Leistung'!H22,"")</f>
        <v/>
      </c>
      <c r="D96" s="646" t="str">
        <f>IF(AND(OR(Projektgrundlagen!$I$24,Projektgrundlagen!$I$25),'D Besondere Leistung'!M22=TRUE),'D Besondere Leistung'!I22,"")</f>
        <v/>
      </c>
      <c r="E96" s="646" t="str">
        <f>IF(AND(OR(Projektgrundlagen!$I$24,Projektgrundlagen!$I$25),'D Besondere Leistung'!M22=TRUE),'D Besondere Leistung'!J22,"")</f>
        <v/>
      </c>
      <c r="F96" s="646" t="str">
        <f>IF(AND(OR(Projektgrundlagen!$I$24,Projektgrundlagen!$I$25),'D Besondere Leistung'!M22=TRUE),'D Besondere Leistung'!K22,"")</f>
        <v/>
      </c>
      <c r="G96" s="654"/>
      <c r="H96" s="655"/>
    </row>
    <row r="97" spans="2:8" ht="14.25">
      <c r="B97" t="str">
        <f>IF(AND(OR(Projektgrundlagen!$I$24,Projektgrundlagen!$I$25),'D Besondere Leistung'!M23=TRUE),'D Besondere Leistung'!C23&amp;" "&amp;'D Besondere Leistung'!F23&amp;" "&amp;'D Besondere Leistung'!#REF!,"")</f>
        <v/>
      </c>
      <c r="C97" s="646" t="str">
        <f>IF(AND(OR(Projektgrundlagen!$I$24,Projektgrundlagen!$I$25),'D Besondere Leistung'!M23=TRUE),'D Besondere Leistung'!H23,"")</f>
        <v/>
      </c>
      <c r="D97" s="646" t="str">
        <f>IF(AND(OR(Projektgrundlagen!$I$24,Projektgrundlagen!$I$25),'D Besondere Leistung'!M23=TRUE),'D Besondere Leistung'!I23,"")</f>
        <v/>
      </c>
      <c r="E97" s="646" t="str">
        <f>IF(AND(OR(Projektgrundlagen!$I$24,Projektgrundlagen!$I$25),'D Besondere Leistung'!M23=TRUE),'D Besondere Leistung'!J23,"")</f>
        <v/>
      </c>
      <c r="F97" s="646" t="str">
        <f>IF(AND(OR(Projektgrundlagen!$I$24,Projektgrundlagen!$I$25),'D Besondere Leistung'!M23=TRUE),'D Besondere Leistung'!K23,"")</f>
        <v/>
      </c>
      <c r="G97" s="654"/>
      <c r="H97" s="655"/>
    </row>
    <row r="98" spans="2:8" ht="14.25">
      <c r="B98" t="e">
        <f>IF(AND(OR(Projektgrundlagen!$I$24,Projektgrundlagen!$I$25),'D Besondere Leistung'!#REF!=TRUE),'D Besondere Leistung'!#REF!&amp;" "&amp;'D Besondere Leistung'!#REF!&amp;" "&amp;'D Besondere Leistung'!F24,"")</f>
        <v>#REF!</v>
      </c>
      <c r="C98" s="646" t="e">
        <f>IF(AND(OR(Projektgrundlagen!$I$24,Projektgrundlagen!$I$25),'D Besondere Leistung'!#REF!=TRUE),'D Besondere Leistung'!#REF!,"")</f>
        <v>#REF!</v>
      </c>
      <c r="D98" s="646" t="e">
        <f>IF(AND(OR(Projektgrundlagen!$I$24,Projektgrundlagen!$I$25),'D Besondere Leistung'!#REF!=TRUE),'D Besondere Leistung'!#REF!,"")</f>
        <v>#REF!</v>
      </c>
      <c r="E98" s="646" t="e">
        <f>IF(AND(OR(Projektgrundlagen!$I$24,Projektgrundlagen!$I$25),'D Besondere Leistung'!#REF!=TRUE),'D Besondere Leistung'!#REF!,"")</f>
        <v>#REF!</v>
      </c>
      <c r="F98" s="646" t="e">
        <f>IF(AND(OR(Projektgrundlagen!$I$24,Projektgrundlagen!$I$25),'D Besondere Leistung'!#REF!=TRUE),'D Besondere Leistung'!#REF!,"")</f>
        <v>#REF!</v>
      </c>
      <c r="G98" s="654"/>
      <c r="H98" s="655"/>
    </row>
    <row r="99" spans="2:8" ht="14.25">
      <c r="B99" t="str">
        <f>IF(AND(OR(Projektgrundlagen!$I$24,Projektgrundlagen!$I$25),'D Besondere Leistung'!M24=TRUE),'D Besondere Leistung'!C24&amp;" "&amp;'D Besondere Leistung'!F24&amp;" "&amp;'D Besondere Leistung'!#REF!,"")</f>
        <v/>
      </c>
      <c r="C99" s="646" t="str">
        <f>IF(AND(OR(Projektgrundlagen!$I$24,Projektgrundlagen!$I$25),'D Besondere Leistung'!M24=TRUE),'D Besondere Leistung'!H24,"")</f>
        <v/>
      </c>
      <c r="D99" s="646" t="str">
        <f>IF(AND(OR(Projektgrundlagen!$I$24,Projektgrundlagen!$I$25),'D Besondere Leistung'!M24=TRUE),'D Besondere Leistung'!I24,"")</f>
        <v/>
      </c>
      <c r="E99" s="646" t="str">
        <f>IF(AND(OR(Projektgrundlagen!$I$24,Projektgrundlagen!$I$25),'D Besondere Leistung'!M24=TRUE),'D Besondere Leistung'!J24,"")</f>
        <v/>
      </c>
      <c r="F99" s="646" t="str">
        <f>IF(AND(OR(Projektgrundlagen!$I$24,Projektgrundlagen!$I$25),'D Besondere Leistung'!M24=TRUE),'D Besondere Leistung'!K24,"")</f>
        <v/>
      </c>
      <c r="G99" s="654"/>
      <c r="H99" s="655"/>
    </row>
    <row r="100" spans="2:8" ht="14.25">
      <c r="B100" t="e">
        <f>IF(AND(OR(Projektgrundlagen!$I$24,Projektgrundlagen!$I$25),'D Besondere Leistung'!#REF!=TRUE),'D Besondere Leistung'!#REF!&amp;" "&amp;'D Besondere Leistung'!#REF!&amp;" "&amp;'D Besondere Leistung'!#REF!,"")</f>
        <v>#REF!</v>
      </c>
      <c r="C100" s="646" t="e">
        <f>IF(AND(OR(Projektgrundlagen!$I$24,Projektgrundlagen!$I$25),'D Besondere Leistung'!#REF!=TRUE),'D Besondere Leistung'!#REF!,"")</f>
        <v>#REF!</v>
      </c>
      <c r="D100" s="646" t="e">
        <f>IF(AND(OR(Projektgrundlagen!$I$24,Projektgrundlagen!$I$25),'D Besondere Leistung'!#REF!=TRUE),'D Besondere Leistung'!#REF!,"")</f>
        <v>#REF!</v>
      </c>
      <c r="E100" s="646" t="e">
        <f>IF(AND(OR(Projektgrundlagen!$I$24,Projektgrundlagen!$I$25),'D Besondere Leistung'!#REF!=TRUE),'D Besondere Leistung'!#REF!,"")</f>
        <v>#REF!</v>
      </c>
      <c r="F100" s="646" t="e">
        <f>IF(AND(OR(Projektgrundlagen!$I$24,Projektgrundlagen!$I$25),'D Besondere Leistung'!#REF!=TRUE),'D Besondere Leistung'!#REF!,"")</f>
        <v>#REF!</v>
      </c>
      <c r="G100" s="654"/>
      <c r="H100" s="655"/>
    </row>
    <row r="101" spans="2:8" ht="14.25">
      <c r="B101" t="e">
        <f>IF(AND(OR(Projektgrundlagen!$I$24,Projektgrundlagen!$I$25),'D Besondere Leistung'!#REF!=TRUE),'D Besondere Leistung'!#REF!&amp;" "&amp;'D Besondere Leistung'!#REF!&amp;" "&amp;'D Besondere Leistung'!#REF!,"")</f>
        <v>#REF!</v>
      </c>
      <c r="C101" s="646" t="e">
        <f>IF(AND(OR(Projektgrundlagen!$I$24,Projektgrundlagen!$I$25),'D Besondere Leistung'!#REF!=TRUE),'D Besondere Leistung'!#REF!,"")</f>
        <v>#REF!</v>
      </c>
      <c r="D101" s="646" t="e">
        <f>IF(AND(OR(Projektgrundlagen!$I$24,Projektgrundlagen!$I$25),'D Besondere Leistung'!#REF!=TRUE),'D Besondere Leistung'!#REF!,"")</f>
        <v>#REF!</v>
      </c>
      <c r="E101" s="646" t="e">
        <f>IF(AND(OR(Projektgrundlagen!$I$24,Projektgrundlagen!$I$25),'D Besondere Leistung'!#REF!=TRUE),'D Besondere Leistung'!#REF!,"")</f>
        <v>#REF!</v>
      </c>
      <c r="F101" s="646" t="e">
        <f>IF(AND(OR(Projektgrundlagen!$I$24,Projektgrundlagen!$I$25),'D Besondere Leistung'!#REF!=TRUE),'D Besondere Leistung'!#REF!,"")</f>
        <v>#REF!</v>
      </c>
      <c r="G101" s="654"/>
      <c r="H101" s="655"/>
    </row>
    <row r="102" spans="2:8" ht="14.25">
      <c r="B102" t="e">
        <f>IF(AND(OR(Projektgrundlagen!$I$24,Projektgrundlagen!$I$25),'D Besondere Leistung'!#REF!=TRUE),'D Besondere Leistung'!#REF!&amp;" "&amp;'D Besondere Leistung'!#REF!&amp;" "&amp;'D Besondere Leistung'!#REF!,"")</f>
        <v>#REF!</v>
      </c>
      <c r="C102" s="646" t="e">
        <f>IF(AND(OR(Projektgrundlagen!$I$24,Projektgrundlagen!$I$25),'D Besondere Leistung'!#REF!=TRUE),'D Besondere Leistung'!#REF!,"")</f>
        <v>#REF!</v>
      </c>
      <c r="D102" s="646" t="e">
        <f>IF(AND(OR(Projektgrundlagen!$I$24,Projektgrundlagen!$I$25),'D Besondere Leistung'!#REF!=TRUE),'D Besondere Leistung'!#REF!,"")</f>
        <v>#REF!</v>
      </c>
      <c r="E102" s="646" t="e">
        <f>IF(AND(OR(Projektgrundlagen!$I$24,Projektgrundlagen!$I$25),'D Besondere Leistung'!#REF!=TRUE),'D Besondere Leistung'!#REF!,"")</f>
        <v>#REF!</v>
      </c>
      <c r="F102" s="646" t="e">
        <f>IF(AND(OR(Projektgrundlagen!$I$24,Projektgrundlagen!$I$25),'D Besondere Leistung'!#REF!=TRUE),'D Besondere Leistung'!#REF!,"")</f>
        <v>#REF!</v>
      </c>
      <c r="G102" s="654"/>
      <c r="H102" s="655"/>
    </row>
    <row r="103" spans="2:8" ht="14.25">
      <c r="B103" t="e">
        <f>IF(AND(OR(Projektgrundlagen!$I$24,Projektgrundlagen!$I$25),'D Besondere Leistung'!#REF!=TRUE),'D Besondere Leistung'!#REF!&amp;" "&amp;'D Besondere Leistung'!#REF!&amp;" "&amp;'D Besondere Leistung'!#REF!,"")</f>
        <v>#REF!</v>
      </c>
      <c r="C103" s="646" t="e">
        <f>IF(AND(OR(Projektgrundlagen!$I$24,Projektgrundlagen!$I$25),'D Besondere Leistung'!#REF!=TRUE),'D Besondere Leistung'!#REF!,"")</f>
        <v>#REF!</v>
      </c>
      <c r="D103" s="646" t="e">
        <f>IF(AND(OR(Projektgrundlagen!$I$24,Projektgrundlagen!$I$25),'D Besondere Leistung'!#REF!=TRUE),'D Besondere Leistung'!#REF!,"")</f>
        <v>#REF!</v>
      </c>
      <c r="E103" s="646" t="e">
        <f>IF(AND(OR(Projektgrundlagen!$I$24,Projektgrundlagen!$I$25),'D Besondere Leistung'!#REF!=TRUE),'D Besondere Leistung'!#REF!,"")</f>
        <v>#REF!</v>
      </c>
      <c r="F103" s="646" t="e">
        <f>IF(AND(OR(Projektgrundlagen!$I$24,Projektgrundlagen!$I$25),'D Besondere Leistung'!#REF!=TRUE),'D Besondere Leistung'!#REF!,"")</f>
        <v>#REF!</v>
      </c>
      <c r="G103" s="654"/>
      <c r="H103" s="655"/>
    </row>
    <row r="104" spans="2:8" ht="14.25">
      <c r="B104" t="e">
        <f>IF(AND(OR(Projektgrundlagen!$I$24,Projektgrundlagen!$I$25),'D Besondere Leistung'!#REF!=TRUE),'D Besondere Leistung'!#REF!&amp;" "&amp;'D Besondere Leistung'!#REF!&amp;" "&amp;'D Besondere Leistung'!#REF!,"")</f>
        <v>#REF!</v>
      </c>
      <c r="C104" s="646" t="e">
        <f>IF(AND(OR(Projektgrundlagen!$I$24,Projektgrundlagen!$I$25),'D Besondere Leistung'!#REF!=TRUE),'D Besondere Leistung'!#REF!,"")</f>
        <v>#REF!</v>
      </c>
      <c r="D104" s="646" t="e">
        <f>IF(AND(OR(Projektgrundlagen!$I$24,Projektgrundlagen!$I$25),'D Besondere Leistung'!#REF!=TRUE),'D Besondere Leistung'!#REF!,"")</f>
        <v>#REF!</v>
      </c>
      <c r="E104" s="646" t="e">
        <f>IF(AND(OR(Projektgrundlagen!$I$24,Projektgrundlagen!$I$25),'D Besondere Leistung'!#REF!=TRUE),'D Besondere Leistung'!#REF!,"")</f>
        <v>#REF!</v>
      </c>
      <c r="F104" s="646" t="e">
        <f>IF(AND(OR(Projektgrundlagen!$I$24,Projektgrundlagen!$I$25),'D Besondere Leistung'!#REF!=TRUE),'D Besondere Leistung'!#REF!,"")</f>
        <v>#REF!</v>
      </c>
      <c r="G104" s="654"/>
      <c r="H104" s="655"/>
    </row>
    <row r="105" spans="2:8" ht="14.25">
      <c r="B105" t="e">
        <f>IF(AND(OR(Projektgrundlagen!$I$24,Projektgrundlagen!$I$25),'D Besondere Leistung'!#REF!=TRUE),'D Besondere Leistung'!#REF!&amp;" "&amp;'D Besondere Leistung'!#REF!&amp;" "&amp;'D Besondere Leistung'!#REF!,"")</f>
        <v>#REF!</v>
      </c>
      <c r="C105" s="646" t="e">
        <f>IF(AND(OR(Projektgrundlagen!$I$24,Projektgrundlagen!$I$25),'D Besondere Leistung'!#REF!=TRUE),'D Besondere Leistung'!#REF!,"")</f>
        <v>#REF!</v>
      </c>
      <c r="D105" s="646" t="e">
        <f>IF(AND(OR(Projektgrundlagen!$I$24,Projektgrundlagen!$I$25),'D Besondere Leistung'!#REF!=TRUE),'D Besondere Leistung'!#REF!,"")</f>
        <v>#REF!</v>
      </c>
      <c r="E105" s="646" t="e">
        <f>IF(AND(OR(Projektgrundlagen!$I$24,Projektgrundlagen!$I$25),'D Besondere Leistung'!#REF!=TRUE),'D Besondere Leistung'!#REF!,"")</f>
        <v>#REF!</v>
      </c>
      <c r="F105" s="646" t="e">
        <f>IF(AND(OR(Projektgrundlagen!$I$24,Projektgrundlagen!$I$25),'D Besondere Leistung'!#REF!=TRUE),'D Besondere Leistung'!#REF!,"")</f>
        <v>#REF!</v>
      </c>
      <c r="G105" s="654"/>
      <c r="H105" s="655"/>
    </row>
    <row r="106" spans="2:8" ht="14.25">
      <c r="B106" t="e">
        <f>IF(AND(OR(Projektgrundlagen!$I$24,Projektgrundlagen!$I$25),'D Besondere Leistung'!#REF!=TRUE),'D Besondere Leistung'!#REF!&amp;" "&amp;'D Besondere Leistung'!#REF!&amp;" "&amp;'D Besondere Leistung'!#REF!,"")</f>
        <v>#REF!</v>
      </c>
      <c r="C106" s="646" t="e">
        <f>IF(AND(OR(Projektgrundlagen!$I$24,Projektgrundlagen!$I$25),'D Besondere Leistung'!#REF!=TRUE),'D Besondere Leistung'!#REF!,"")</f>
        <v>#REF!</v>
      </c>
      <c r="D106" s="646" t="e">
        <f>IF(AND(OR(Projektgrundlagen!$I$24,Projektgrundlagen!$I$25),'D Besondere Leistung'!#REF!=TRUE),'D Besondere Leistung'!#REF!,"")</f>
        <v>#REF!</v>
      </c>
      <c r="E106" s="646" t="e">
        <f>IF(AND(OR(Projektgrundlagen!$I$24,Projektgrundlagen!$I$25),'D Besondere Leistung'!#REF!=TRUE),'D Besondere Leistung'!#REF!,"")</f>
        <v>#REF!</v>
      </c>
      <c r="F106" s="646" t="e">
        <f>IF(AND(OR(Projektgrundlagen!$I$24,Projektgrundlagen!$I$25),'D Besondere Leistung'!#REF!=TRUE),'D Besondere Leistung'!#REF!,"")</f>
        <v>#REF!</v>
      </c>
      <c r="G106" s="654"/>
      <c r="H106" s="655"/>
    </row>
    <row r="107" spans="2:8" ht="14.25">
      <c r="B107" t="e">
        <f>IF(AND(OR(Projektgrundlagen!$I$24,Projektgrundlagen!$I$25),'D Besondere Leistung'!#REF!=TRUE),'D Besondere Leistung'!#REF!&amp;" "&amp;'D Besondere Leistung'!#REF!&amp;" "&amp;'D Besondere Leistung'!#REF!,"")</f>
        <v>#REF!</v>
      </c>
      <c r="C107" s="646" t="e">
        <f>IF(AND(OR(Projektgrundlagen!$I$24,Projektgrundlagen!$I$25),'D Besondere Leistung'!#REF!=TRUE),'D Besondere Leistung'!#REF!,"")</f>
        <v>#REF!</v>
      </c>
      <c r="D107" s="646" t="e">
        <f>IF(AND(OR(Projektgrundlagen!$I$24,Projektgrundlagen!$I$25),'D Besondere Leistung'!#REF!=TRUE),'D Besondere Leistung'!#REF!,"")</f>
        <v>#REF!</v>
      </c>
      <c r="E107" s="646" t="e">
        <f>IF(AND(OR(Projektgrundlagen!$I$24,Projektgrundlagen!$I$25),'D Besondere Leistung'!#REF!=TRUE),'D Besondere Leistung'!#REF!,"")</f>
        <v>#REF!</v>
      </c>
      <c r="F107" s="646" t="e">
        <f>IF(AND(OR(Projektgrundlagen!$I$24,Projektgrundlagen!$I$25),'D Besondere Leistung'!#REF!=TRUE),'D Besondere Leistung'!#REF!,"")</f>
        <v>#REF!</v>
      </c>
      <c r="G107" s="654"/>
      <c r="H107" s="655"/>
    </row>
    <row r="108" spans="2:8" ht="14.25">
      <c r="B108" t="e">
        <f>IF(AND(OR(Projektgrundlagen!$I$24,Projektgrundlagen!$I$25),'D Besondere Leistung'!#REF!=TRUE),'D Besondere Leistung'!#REF!&amp;" "&amp;'D Besondere Leistung'!#REF!&amp;" "&amp;'D Besondere Leistung'!#REF!,"")</f>
        <v>#REF!</v>
      </c>
      <c r="C108" s="646" t="e">
        <f>IF(AND(OR(Projektgrundlagen!$I$24,Projektgrundlagen!$I$25),'D Besondere Leistung'!#REF!=TRUE),'D Besondere Leistung'!#REF!,"")</f>
        <v>#REF!</v>
      </c>
      <c r="D108" s="646" t="e">
        <f>IF(AND(OR(Projektgrundlagen!$I$24,Projektgrundlagen!$I$25),'D Besondere Leistung'!#REF!=TRUE),'D Besondere Leistung'!#REF!,"")</f>
        <v>#REF!</v>
      </c>
      <c r="E108" s="646" t="e">
        <f>IF(AND(OR(Projektgrundlagen!$I$24,Projektgrundlagen!$I$25),'D Besondere Leistung'!#REF!=TRUE),'D Besondere Leistung'!#REF!,"")</f>
        <v>#REF!</v>
      </c>
      <c r="F108" s="646" t="e">
        <f>IF(AND(OR(Projektgrundlagen!$I$24,Projektgrundlagen!$I$25),'D Besondere Leistung'!#REF!=TRUE),'D Besondere Leistung'!#REF!,"")</f>
        <v>#REF!</v>
      </c>
      <c r="G108" s="654"/>
      <c r="H108" s="655"/>
    </row>
    <row r="109" spans="2:8" ht="14.25">
      <c r="B109" t="e">
        <f>IF(AND(OR(Projektgrundlagen!$I$24,Projektgrundlagen!$I$25),'D Besondere Leistung'!#REF!=TRUE),'D Besondere Leistung'!#REF!&amp;" "&amp;'D Besondere Leistung'!#REF!&amp;" "&amp;'D Besondere Leistung'!#REF!,"")</f>
        <v>#REF!</v>
      </c>
      <c r="C109" s="646" t="e">
        <f>IF(AND(OR(Projektgrundlagen!$I$24,Projektgrundlagen!$I$25),'D Besondere Leistung'!#REF!=TRUE),'D Besondere Leistung'!#REF!,"")</f>
        <v>#REF!</v>
      </c>
      <c r="D109" s="646" t="e">
        <f>IF(AND(OR(Projektgrundlagen!$I$24,Projektgrundlagen!$I$25),'D Besondere Leistung'!#REF!=TRUE),'D Besondere Leistung'!#REF!,"")</f>
        <v>#REF!</v>
      </c>
      <c r="E109" s="646" t="e">
        <f>IF(AND(OR(Projektgrundlagen!$I$24,Projektgrundlagen!$I$25),'D Besondere Leistung'!#REF!=TRUE),'D Besondere Leistung'!#REF!,"")</f>
        <v>#REF!</v>
      </c>
      <c r="F109" s="646" t="e">
        <f>IF(AND(OR(Projektgrundlagen!$I$24,Projektgrundlagen!$I$25),'D Besondere Leistung'!#REF!=TRUE),'D Besondere Leistung'!#REF!,"")</f>
        <v>#REF!</v>
      </c>
      <c r="G109" s="654"/>
      <c r="H109" s="655"/>
    </row>
    <row r="110" spans="2:8" ht="14.25">
      <c r="B110" t="e">
        <f>IF(AND(OR(Projektgrundlagen!$I$24,Projektgrundlagen!$I$25),'D Besondere Leistung'!#REF!=TRUE),'D Besondere Leistung'!#REF!&amp;" "&amp;'D Besondere Leistung'!#REF!&amp;" "&amp;'D Besondere Leistung'!#REF!,"")</f>
        <v>#REF!</v>
      </c>
      <c r="C110" s="646" t="e">
        <f>IF(AND(OR(Projektgrundlagen!$I$24,Projektgrundlagen!$I$25),'D Besondere Leistung'!#REF!=TRUE),'D Besondere Leistung'!#REF!,"")</f>
        <v>#REF!</v>
      </c>
      <c r="D110" s="646" t="e">
        <f>IF(AND(OR(Projektgrundlagen!$I$24,Projektgrundlagen!$I$25),'D Besondere Leistung'!#REF!=TRUE),'D Besondere Leistung'!#REF!,"")</f>
        <v>#REF!</v>
      </c>
      <c r="E110" s="646" t="e">
        <f>IF(AND(OR(Projektgrundlagen!$I$24,Projektgrundlagen!$I$25),'D Besondere Leistung'!#REF!=TRUE),'D Besondere Leistung'!#REF!,"")</f>
        <v>#REF!</v>
      </c>
      <c r="F110" s="646" t="e">
        <f>IF(AND(OR(Projektgrundlagen!$I$24,Projektgrundlagen!$I$25),'D Besondere Leistung'!#REF!=TRUE),'D Besondere Leistung'!#REF!,"")</f>
        <v>#REF!</v>
      </c>
      <c r="G110" s="654"/>
      <c r="H110" s="655"/>
    </row>
    <row r="111" spans="2:8" ht="14.25">
      <c r="B111" t="e">
        <f>IF(AND(OR(Projektgrundlagen!$I$24,Projektgrundlagen!$I$25),'D Besondere Leistung'!#REF!=TRUE),'D Besondere Leistung'!#REF!&amp;" "&amp;'D Besondere Leistung'!#REF!&amp;" "&amp;'D Besondere Leistung'!#REF!,"")</f>
        <v>#REF!</v>
      </c>
      <c r="C111" s="646" t="e">
        <f>IF(AND(OR(Projektgrundlagen!$I$24,Projektgrundlagen!$I$25),'D Besondere Leistung'!#REF!=TRUE),'D Besondere Leistung'!#REF!,"")</f>
        <v>#REF!</v>
      </c>
      <c r="D111" s="646" t="e">
        <f>IF(AND(OR(Projektgrundlagen!$I$24,Projektgrundlagen!$I$25),'D Besondere Leistung'!#REF!=TRUE),'D Besondere Leistung'!#REF!,"")</f>
        <v>#REF!</v>
      </c>
      <c r="E111" s="646" t="e">
        <f>IF(AND(OR(Projektgrundlagen!$I$24,Projektgrundlagen!$I$25),'D Besondere Leistung'!#REF!=TRUE),'D Besondere Leistung'!#REF!,"")</f>
        <v>#REF!</v>
      </c>
      <c r="F111" s="646" t="e">
        <f>IF(AND(OR(Projektgrundlagen!$I$24,Projektgrundlagen!$I$25),'D Besondere Leistung'!#REF!=TRUE),'D Besondere Leistung'!#REF!,"")</f>
        <v>#REF!</v>
      </c>
      <c r="G111" s="654"/>
      <c r="H111" s="655"/>
    </row>
    <row r="112" spans="2:8" ht="14.25">
      <c r="B112" t="e">
        <f>IF(AND(OR(Projektgrundlagen!$I$24,Projektgrundlagen!$I$25),'D Besondere Leistung'!#REF!=TRUE),'D Besondere Leistung'!#REF!&amp;" "&amp;'D Besondere Leistung'!#REF!&amp;" "&amp;'D Besondere Leistung'!#REF!,"")</f>
        <v>#REF!</v>
      </c>
      <c r="C112" s="646" t="e">
        <f>IF(AND(OR(Projektgrundlagen!$I$24,Projektgrundlagen!$I$25),'D Besondere Leistung'!#REF!=TRUE),'D Besondere Leistung'!#REF!,"")</f>
        <v>#REF!</v>
      </c>
      <c r="D112" s="646" t="e">
        <f>IF(AND(OR(Projektgrundlagen!$I$24,Projektgrundlagen!$I$25),'D Besondere Leistung'!#REF!=TRUE),'D Besondere Leistung'!#REF!,"")</f>
        <v>#REF!</v>
      </c>
      <c r="E112" s="646" t="e">
        <f>IF(AND(OR(Projektgrundlagen!$I$24,Projektgrundlagen!$I$25),'D Besondere Leistung'!#REF!=TRUE),'D Besondere Leistung'!#REF!,"")</f>
        <v>#REF!</v>
      </c>
      <c r="F112" s="646" t="e">
        <f>IF(AND(OR(Projektgrundlagen!$I$24,Projektgrundlagen!$I$25),'D Besondere Leistung'!#REF!=TRUE),'D Besondere Leistung'!#REF!,"")</f>
        <v>#REF!</v>
      </c>
      <c r="G112" s="654"/>
      <c r="H112" s="655"/>
    </row>
    <row r="113" spans="2:8" ht="14.25">
      <c r="B113" t="e">
        <f>IF(AND(OR(Projektgrundlagen!$I$24,Projektgrundlagen!$I$25),'D Besondere Leistung'!#REF!=TRUE),'D Besondere Leistung'!#REF!&amp;" "&amp;'D Besondere Leistung'!#REF!&amp;" "&amp;'D Besondere Leistung'!#REF!,"")</f>
        <v>#REF!</v>
      </c>
      <c r="C113" s="646" t="e">
        <f>IF(AND(OR(Projektgrundlagen!$I$24,Projektgrundlagen!$I$25),'D Besondere Leistung'!#REF!=TRUE),'D Besondere Leistung'!#REF!,"")</f>
        <v>#REF!</v>
      </c>
      <c r="D113" s="646" t="e">
        <f>IF(AND(OR(Projektgrundlagen!$I$24,Projektgrundlagen!$I$25),'D Besondere Leistung'!#REF!=TRUE),'D Besondere Leistung'!#REF!,"")</f>
        <v>#REF!</v>
      </c>
      <c r="E113" s="646" t="e">
        <f>IF(AND(OR(Projektgrundlagen!$I$24,Projektgrundlagen!$I$25),'D Besondere Leistung'!#REF!=TRUE),'D Besondere Leistung'!#REF!,"")</f>
        <v>#REF!</v>
      </c>
      <c r="F113" s="646" t="e">
        <f>IF(AND(OR(Projektgrundlagen!$I$24,Projektgrundlagen!$I$25),'D Besondere Leistung'!#REF!=TRUE),'D Besondere Leistung'!#REF!,"")</f>
        <v>#REF!</v>
      </c>
      <c r="G113" s="654"/>
      <c r="H113" s="655"/>
    </row>
    <row r="114" spans="2:8" ht="14.25">
      <c r="B114" t="e">
        <f>IF(AND(OR(Projektgrundlagen!$I$24,Projektgrundlagen!$I$25),'D Besondere Leistung'!#REF!=TRUE),'D Besondere Leistung'!#REF!&amp;" "&amp;'D Besondere Leistung'!#REF!&amp;" "&amp;'D Besondere Leistung'!#REF!,"")</f>
        <v>#REF!</v>
      </c>
      <c r="C114" s="646" t="e">
        <f>IF(AND(OR(Projektgrundlagen!$I$24,Projektgrundlagen!$I$25),'D Besondere Leistung'!#REF!=TRUE),'D Besondere Leistung'!#REF!,"")</f>
        <v>#REF!</v>
      </c>
      <c r="D114" s="646" t="e">
        <f>IF(AND(OR(Projektgrundlagen!$I$24,Projektgrundlagen!$I$25),'D Besondere Leistung'!#REF!=TRUE),'D Besondere Leistung'!#REF!,"")</f>
        <v>#REF!</v>
      </c>
      <c r="E114" s="646" t="e">
        <f>IF(AND(OR(Projektgrundlagen!$I$24,Projektgrundlagen!$I$25),'D Besondere Leistung'!#REF!=TRUE),'D Besondere Leistung'!#REF!,"")</f>
        <v>#REF!</v>
      </c>
      <c r="F114" s="646" t="e">
        <f>IF(AND(OR(Projektgrundlagen!$I$24,Projektgrundlagen!$I$25),'D Besondere Leistung'!#REF!=TRUE),'D Besondere Leistung'!#REF!,"")</f>
        <v>#REF!</v>
      </c>
      <c r="G114" s="654"/>
      <c r="H114" s="655"/>
    </row>
    <row r="115" spans="2:8" ht="14.25">
      <c r="B115" t="e">
        <f>IF(AND(OR(Projektgrundlagen!$I$24,Projektgrundlagen!$I$25),'D Besondere Leistung'!#REF!=TRUE),'D Besondere Leistung'!#REF!&amp;" "&amp;'D Besondere Leistung'!#REF!&amp;" "&amp;'D Besondere Leistung'!#REF!,"")</f>
        <v>#REF!</v>
      </c>
      <c r="C115" s="646" t="e">
        <f>IF(AND(OR(Projektgrundlagen!$I$24,Projektgrundlagen!$I$25),'D Besondere Leistung'!#REF!=TRUE),'D Besondere Leistung'!#REF!,"")</f>
        <v>#REF!</v>
      </c>
      <c r="D115" s="646" t="e">
        <f>IF(AND(OR(Projektgrundlagen!$I$24,Projektgrundlagen!$I$25),'D Besondere Leistung'!#REF!=TRUE),'D Besondere Leistung'!#REF!,"")</f>
        <v>#REF!</v>
      </c>
      <c r="E115" s="646" t="e">
        <f>IF(AND(OR(Projektgrundlagen!$I$24,Projektgrundlagen!$I$25),'D Besondere Leistung'!#REF!=TRUE),'D Besondere Leistung'!#REF!,"")</f>
        <v>#REF!</v>
      </c>
      <c r="F115" s="646" t="e">
        <f>IF(AND(OR(Projektgrundlagen!$I$24,Projektgrundlagen!$I$25),'D Besondere Leistung'!#REF!=TRUE),'D Besondere Leistung'!#REF!,"")</f>
        <v>#REF!</v>
      </c>
      <c r="G115" s="654"/>
      <c r="H115" s="655"/>
    </row>
    <row r="116" spans="2:8" ht="14.25">
      <c r="B116" t="e">
        <f>IF(AND(OR(Projektgrundlagen!$I$24,Projektgrundlagen!$I$25),'D Besondere Leistung'!#REF!=TRUE),'D Besondere Leistung'!#REF!&amp;" "&amp;'D Besondere Leistung'!#REF!&amp;" "&amp;'D Besondere Leistung'!#REF!,"")</f>
        <v>#REF!</v>
      </c>
      <c r="C116" s="646" t="e">
        <f>IF(AND(OR(Projektgrundlagen!$I$24,Projektgrundlagen!$I$25),'D Besondere Leistung'!#REF!=TRUE),'D Besondere Leistung'!#REF!,"")</f>
        <v>#REF!</v>
      </c>
      <c r="D116" s="646" t="e">
        <f>IF(AND(OR(Projektgrundlagen!$I$24,Projektgrundlagen!$I$25),'D Besondere Leistung'!#REF!=TRUE),'D Besondere Leistung'!#REF!,"")</f>
        <v>#REF!</v>
      </c>
      <c r="E116" s="646" t="e">
        <f>IF(AND(OR(Projektgrundlagen!$I$24,Projektgrundlagen!$I$25),'D Besondere Leistung'!#REF!=TRUE),'D Besondere Leistung'!#REF!,"")</f>
        <v>#REF!</v>
      </c>
      <c r="F116" s="646" t="e">
        <f>IF(AND(OR(Projektgrundlagen!$I$24,Projektgrundlagen!$I$25),'D Besondere Leistung'!#REF!=TRUE),'D Besondere Leistung'!#REF!,"")</f>
        <v>#REF!</v>
      </c>
      <c r="G116" s="654"/>
      <c r="H116" s="655"/>
    </row>
    <row r="117" spans="2:8" ht="14.25">
      <c r="B117" t="e">
        <f>IF(AND(OR(Projektgrundlagen!$I$24,Projektgrundlagen!$I$25),'D Besondere Leistung'!#REF!=TRUE),'D Besondere Leistung'!#REF!&amp;" "&amp;'D Besondere Leistung'!#REF!&amp;" "&amp;'D Besondere Leistung'!#REF!,"")</f>
        <v>#REF!</v>
      </c>
      <c r="C117" s="646" t="e">
        <f>IF(AND(OR(Projektgrundlagen!$I$24,Projektgrundlagen!$I$25),'D Besondere Leistung'!#REF!=TRUE),'D Besondere Leistung'!#REF!,"")</f>
        <v>#REF!</v>
      </c>
      <c r="D117" s="646" t="e">
        <f>IF(AND(OR(Projektgrundlagen!$I$24,Projektgrundlagen!$I$25),'D Besondere Leistung'!#REF!=TRUE),'D Besondere Leistung'!#REF!,"")</f>
        <v>#REF!</v>
      </c>
      <c r="E117" s="646" t="e">
        <f>IF(AND(OR(Projektgrundlagen!$I$24,Projektgrundlagen!$I$25),'D Besondere Leistung'!#REF!=TRUE),'D Besondere Leistung'!#REF!,"")</f>
        <v>#REF!</v>
      </c>
      <c r="F117" s="646" t="e">
        <f>IF(AND(OR(Projektgrundlagen!$I$24,Projektgrundlagen!$I$25),'D Besondere Leistung'!#REF!=TRUE),'D Besondere Leistung'!#REF!,"")</f>
        <v>#REF!</v>
      </c>
      <c r="G117" s="654"/>
      <c r="H117" s="655"/>
    </row>
    <row r="118" spans="2:8" ht="14.25">
      <c r="B118" t="e">
        <f>IF(AND(OR(Projektgrundlagen!$I$24,Projektgrundlagen!$I$25),'D Besondere Leistung'!#REF!=TRUE),'D Besondere Leistung'!#REF!&amp;" "&amp;'D Besondere Leistung'!#REF!&amp;" "&amp;'D Besondere Leistung'!#REF!,"")</f>
        <v>#REF!</v>
      </c>
      <c r="C118" s="646" t="e">
        <f>IF(AND(OR(Projektgrundlagen!$I$24,Projektgrundlagen!$I$25),'D Besondere Leistung'!#REF!=TRUE),'D Besondere Leistung'!#REF!,"")</f>
        <v>#REF!</v>
      </c>
      <c r="D118" s="646" t="e">
        <f>IF(AND(OR(Projektgrundlagen!$I$24,Projektgrundlagen!$I$25),'D Besondere Leistung'!#REF!=TRUE),'D Besondere Leistung'!#REF!,"")</f>
        <v>#REF!</v>
      </c>
      <c r="E118" s="646" t="e">
        <f>IF(AND(OR(Projektgrundlagen!$I$24,Projektgrundlagen!$I$25),'D Besondere Leistung'!#REF!=TRUE),'D Besondere Leistung'!#REF!,"")</f>
        <v>#REF!</v>
      </c>
      <c r="F118" s="646" t="e">
        <f>IF(AND(OR(Projektgrundlagen!$I$24,Projektgrundlagen!$I$25),'D Besondere Leistung'!#REF!=TRUE),'D Besondere Leistung'!#REF!,"")</f>
        <v>#REF!</v>
      </c>
      <c r="G118" s="654"/>
      <c r="H118" s="655"/>
    </row>
    <row r="119" spans="2:8" ht="14.25">
      <c r="B119" t="e">
        <f>IF(AND(OR(Projektgrundlagen!$I$24,Projektgrundlagen!$I$25),'D Besondere Leistung'!#REF!=TRUE),'D Besondere Leistung'!#REF!&amp;" "&amp;'D Besondere Leistung'!#REF!&amp;" "&amp;'D Besondere Leistung'!#REF!,"")</f>
        <v>#REF!</v>
      </c>
      <c r="C119" s="646" t="e">
        <f>IF(AND(OR(Projektgrundlagen!$I$24,Projektgrundlagen!$I$25),'D Besondere Leistung'!#REF!=TRUE),'D Besondere Leistung'!#REF!,"")</f>
        <v>#REF!</v>
      </c>
      <c r="D119" s="646" t="e">
        <f>IF(AND(OR(Projektgrundlagen!$I$24,Projektgrundlagen!$I$25),'D Besondere Leistung'!#REF!=TRUE),'D Besondere Leistung'!#REF!,"")</f>
        <v>#REF!</v>
      </c>
      <c r="E119" s="646" t="e">
        <f>IF(AND(OR(Projektgrundlagen!$I$24,Projektgrundlagen!$I$25),'D Besondere Leistung'!#REF!=TRUE),'D Besondere Leistung'!#REF!,"")</f>
        <v>#REF!</v>
      </c>
      <c r="F119" s="646" t="e">
        <f>IF(AND(OR(Projektgrundlagen!$I$24,Projektgrundlagen!$I$25),'D Besondere Leistung'!#REF!=TRUE),'D Besondere Leistung'!#REF!,"")</f>
        <v>#REF!</v>
      </c>
      <c r="G119" s="654"/>
      <c r="H119" s="655"/>
    </row>
    <row r="120" spans="2:8" ht="14.25">
      <c r="B120" t="e">
        <f>IF(AND(OR(Projektgrundlagen!$I$24,Projektgrundlagen!$I$25),'D Besondere Leistung'!#REF!=TRUE),'D Besondere Leistung'!#REF!&amp;" "&amp;'D Besondere Leistung'!#REF!&amp;" "&amp;'D Besondere Leistung'!F25,"")</f>
        <v>#REF!</v>
      </c>
      <c r="C120" s="646" t="e">
        <f>IF(AND(OR(Projektgrundlagen!$I$24,Projektgrundlagen!$I$25),'D Besondere Leistung'!#REF!=TRUE),'D Besondere Leistung'!#REF!,"")</f>
        <v>#REF!</v>
      </c>
      <c r="D120" s="646" t="e">
        <f>IF(AND(OR(Projektgrundlagen!$I$24,Projektgrundlagen!$I$25),'D Besondere Leistung'!#REF!=TRUE),'D Besondere Leistung'!#REF!,"")</f>
        <v>#REF!</v>
      </c>
      <c r="E120" s="646" t="e">
        <f>IF(AND(OR(Projektgrundlagen!$I$24,Projektgrundlagen!$I$25),'D Besondere Leistung'!#REF!=TRUE),'D Besondere Leistung'!#REF!,"")</f>
        <v>#REF!</v>
      </c>
      <c r="F120" s="646" t="e">
        <f>IF(AND(OR(Projektgrundlagen!$I$24,Projektgrundlagen!$I$25),'D Besondere Leistung'!#REF!=TRUE),'D Besondere Leistung'!#REF!,"")</f>
        <v>#REF!</v>
      </c>
      <c r="G120" s="654"/>
      <c r="H120" s="655"/>
    </row>
    <row r="121" spans="2:8" ht="14.25">
      <c r="B121" t="str">
        <f>IF(AND(OR(Projektgrundlagen!$I$24,Projektgrundlagen!$I$25),'D Besondere Leistung'!M25=TRUE),'D Besondere Leistung'!C25&amp;" "&amp;'D Besondere Leistung'!F25&amp;" "&amp;'D Besondere Leistung'!F26,"")</f>
        <v/>
      </c>
      <c r="C121" s="646" t="str">
        <f>IF(AND(OR(Projektgrundlagen!$I$24,Projektgrundlagen!$I$25),'D Besondere Leistung'!M25=TRUE),'D Besondere Leistung'!H25,"")</f>
        <v/>
      </c>
      <c r="D121" s="646" t="str">
        <f>IF(AND(OR(Projektgrundlagen!$I$24,Projektgrundlagen!$I$25),'D Besondere Leistung'!M25=TRUE),'D Besondere Leistung'!I25,"")</f>
        <v/>
      </c>
      <c r="E121" s="646" t="str">
        <f>IF(AND(OR(Projektgrundlagen!$I$24,Projektgrundlagen!$I$25),'D Besondere Leistung'!M25=TRUE),'D Besondere Leistung'!J25,"")</f>
        <v/>
      </c>
      <c r="F121" s="646" t="str">
        <f>IF(AND(OR(Projektgrundlagen!$I$24,Projektgrundlagen!$I$25),'D Besondere Leistung'!M25=TRUE),'D Besondere Leistung'!K25,"")</f>
        <v/>
      </c>
      <c r="G121" s="654"/>
      <c r="H121" s="655"/>
    </row>
    <row r="122" spans="2:8" ht="14.25">
      <c r="B122" t="str">
        <f>IF(AND(OR(Projektgrundlagen!$I$24,Projektgrundlagen!$I$25),'D Besondere Leistung'!M26=TRUE),'D Besondere Leistung'!C26&amp;" "&amp;'D Besondere Leistung'!F26&amp;" "&amp;'D Besondere Leistung'!F27,"")</f>
        <v/>
      </c>
      <c r="C122" s="646" t="str">
        <f>IF(AND(OR(Projektgrundlagen!$I$24,Projektgrundlagen!$I$25),'D Besondere Leistung'!M26=TRUE),'D Besondere Leistung'!H26,"")</f>
        <v/>
      </c>
      <c r="D122" s="646" t="str">
        <f>IF(AND(OR(Projektgrundlagen!$I$24,Projektgrundlagen!$I$25),'D Besondere Leistung'!M26=TRUE),'D Besondere Leistung'!I26,"")</f>
        <v/>
      </c>
      <c r="E122" s="646" t="str">
        <f>IF(AND(OR(Projektgrundlagen!$I$24,Projektgrundlagen!$I$25),'D Besondere Leistung'!M26=TRUE),'D Besondere Leistung'!J26,"")</f>
        <v/>
      </c>
      <c r="F122" s="646" t="str">
        <f>IF(AND(OR(Projektgrundlagen!$I$24,Projektgrundlagen!$I$25),'D Besondere Leistung'!M26=TRUE),'D Besondere Leistung'!K26,"")</f>
        <v/>
      </c>
      <c r="G122" s="654"/>
      <c r="H122" s="655"/>
    </row>
    <row r="123" spans="2:8" ht="14.25">
      <c r="B123" t="str">
        <f>IF(AND(OR(Projektgrundlagen!$I$24,Projektgrundlagen!$I$25),'D Besondere Leistung'!M27=TRUE),'D Besondere Leistung'!C27&amp;" "&amp;'D Besondere Leistung'!F27&amp;" "&amp;'D Besondere Leistung'!F28,"")</f>
        <v/>
      </c>
      <c r="C123" s="646" t="str">
        <f>IF(AND(OR(Projektgrundlagen!$I$24,Projektgrundlagen!$I$25),'D Besondere Leistung'!M27=TRUE),'D Besondere Leistung'!H27,"")</f>
        <v/>
      </c>
      <c r="D123" s="646" t="str">
        <f>IF(AND(OR(Projektgrundlagen!$I$24,Projektgrundlagen!$I$25),'D Besondere Leistung'!M27=TRUE),'D Besondere Leistung'!I27,"")</f>
        <v/>
      </c>
      <c r="E123" s="646" t="str">
        <f>IF(AND(OR(Projektgrundlagen!$I$24,Projektgrundlagen!$I$25),'D Besondere Leistung'!M27=TRUE),'D Besondere Leistung'!J27,"")</f>
        <v/>
      </c>
      <c r="F123" s="646" t="str">
        <f>IF(AND(OR(Projektgrundlagen!$I$24,Projektgrundlagen!$I$25),'D Besondere Leistung'!M27=TRUE),'D Besondere Leistung'!K27,"")</f>
        <v/>
      </c>
      <c r="G123" s="654"/>
      <c r="H123" s="655"/>
    </row>
    <row r="124" spans="2:8" ht="14.25">
      <c r="B124" t="str">
        <f>IF(AND(OR(Projektgrundlagen!$I$24,Projektgrundlagen!$I$25),'D Besondere Leistung'!M28=TRUE),'D Besondere Leistung'!C28&amp;" "&amp;'D Besondere Leistung'!F28&amp;" "&amp;'D Besondere Leistung'!#REF!,"")</f>
        <v/>
      </c>
      <c r="C124" s="646" t="str">
        <f>IF(AND(OR(Projektgrundlagen!$I$24,Projektgrundlagen!$I$25),'D Besondere Leistung'!M28=TRUE),'D Besondere Leistung'!H28,"")</f>
        <v/>
      </c>
      <c r="D124" s="646" t="str">
        <f>IF(AND(OR(Projektgrundlagen!$I$24,Projektgrundlagen!$I$25),'D Besondere Leistung'!M28=TRUE),'D Besondere Leistung'!I28,"")</f>
        <v/>
      </c>
      <c r="E124" s="646" t="str">
        <f>IF(AND(OR(Projektgrundlagen!$I$24,Projektgrundlagen!$I$25),'D Besondere Leistung'!M28=TRUE),'D Besondere Leistung'!J28,"")</f>
        <v/>
      </c>
      <c r="F124" s="646" t="str">
        <f>IF(AND(OR(Projektgrundlagen!$I$24,Projektgrundlagen!$I$25),'D Besondere Leistung'!M28=TRUE),'D Besondere Leistung'!K28,"")</f>
        <v/>
      </c>
      <c r="G124" s="654"/>
      <c r="H124" s="655"/>
    </row>
    <row r="125" spans="2:8" ht="14.25">
      <c r="B125" t="e">
        <f>IF(AND(OR(Projektgrundlagen!$I$24,Projektgrundlagen!$I$25),'D Besondere Leistung'!#REF!=TRUE),'D Besondere Leistung'!#REF!&amp;" "&amp;'D Besondere Leistung'!#REF!&amp;" "&amp;'D Besondere Leistung'!F29,"")</f>
        <v>#REF!</v>
      </c>
      <c r="C125" s="646" t="e">
        <f>IF(AND(OR(Projektgrundlagen!$I$24,Projektgrundlagen!$I$25),'D Besondere Leistung'!#REF!=TRUE),'D Besondere Leistung'!#REF!,"")</f>
        <v>#REF!</v>
      </c>
      <c r="D125" s="646" t="e">
        <f>IF(AND(OR(Projektgrundlagen!$I$24,Projektgrundlagen!$I$25),'D Besondere Leistung'!#REF!=TRUE),'D Besondere Leistung'!#REF!,"")</f>
        <v>#REF!</v>
      </c>
      <c r="E125" s="646" t="e">
        <f>IF(AND(OR(Projektgrundlagen!$I$24,Projektgrundlagen!$I$25),'D Besondere Leistung'!#REF!=TRUE),'D Besondere Leistung'!#REF!,"")</f>
        <v>#REF!</v>
      </c>
      <c r="F125" s="646" t="e">
        <f>IF(AND(OR(Projektgrundlagen!$I$24,Projektgrundlagen!$I$25),'D Besondere Leistung'!#REF!=TRUE),'D Besondere Leistung'!#REF!,"")</f>
        <v>#REF!</v>
      </c>
      <c r="G125" s="654"/>
      <c r="H125" s="655"/>
    </row>
    <row r="126" spans="2:8" ht="14.25">
      <c r="B126" t="str">
        <f>IF(AND(OR(Projektgrundlagen!$I$24,Projektgrundlagen!$I$25),'D Besondere Leistung'!M29=TRUE),'D Besondere Leistung'!C29&amp;" "&amp;'D Besondere Leistung'!F29&amp;" "&amp;'D Besondere Leistung'!F30,"")</f>
        <v/>
      </c>
      <c r="C126" s="646" t="str">
        <f>IF(AND(OR(Projektgrundlagen!$I$24,Projektgrundlagen!$I$25),'D Besondere Leistung'!M29=TRUE),'D Besondere Leistung'!H29,"")</f>
        <v/>
      </c>
      <c r="D126" s="646" t="str">
        <f>IF(AND(OR(Projektgrundlagen!$I$24,Projektgrundlagen!$I$25),'D Besondere Leistung'!M29=TRUE),'D Besondere Leistung'!I29,"")</f>
        <v/>
      </c>
      <c r="E126" s="646" t="str">
        <f>IF(AND(OR(Projektgrundlagen!$I$24,Projektgrundlagen!$I$25),'D Besondere Leistung'!M29=TRUE),'D Besondere Leistung'!J29,"")</f>
        <v/>
      </c>
      <c r="F126" s="646" t="str">
        <f>IF(AND(OR(Projektgrundlagen!$I$24,Projektgrundlagen!$I$25),'D Besondere Leistung'!M29=TRUE),'D Besondere Leistung'!K29,"")</f>
        <v/>
      </c>
      <c r="G126" s="654"/>
      <c r="H126" s="655"/>
    </row>
    <row r="127" spans="2:8" ht="14.25">
      <c r="B127" t="str">
        <f>IF(AND(OR(Projektgrundlagen!$I$24,Projektgrundlagen!$I$25),'D Besondere Leistung'!M30=TRUE),'D Besondere Leistung'!C30&amp;" "&amp;'D Besondere Leistung'!F30&amp;" "&amp;'D Besondere Leistung'!#REF!,"")</f>
        <v/>
      </c>
      <c r="C127" s="646" t="str">
        <f>IF(AND(OR(Projektgrundlagen!$I$24,Projektgrundlagen!$I$25),'D Besondere Leistung'!M30=TRUE),'D Besondere Leistung'!H30,"")</f>
        <v/>
      </c>
      <c r="D127" s="646" t="str">
        <f>IF(AND(OR(Projektgrundlagen!$I$24,Projektgrundlagen!$I$25),'D Besondere Leistung'!M30=TRUE),'D Besondere Leistung'!I30,"")</f>
        <v/>
      </c>
      <c r="E127" s="646" t="str">
        <f>IF(AND(OR(Projektgrundlagen!$I$24,Projektgrundlagen!$I$25),'D Besondere Leistung'!M30=TRUE),'D Besondere Leistung'!J30,"")</f>
        <v/>
      </c>
      <c r="F127" s="646" t="str">
        <f>IF(AND(OR(Projektgrundlagen!$I$24,Projektgrundlagen!$I$25),'D Besondere Leistung'!M30=TRUE),'D Besondere Leistung'!K30,"")</f>
        <v/>
      </c>
      <c r="G127" s="654"/>
      <c r="H127" s="655"/>
    </row>
    <row r="128" spans="2:8" ht="14.25">
      <c r="B128" t="e">
        <f>IF(AND(OR(Projektgrundlagen!$I$24,Projektgrundlagen!$I$25),'D Besondere Leistung'!#REF!=TRUE),'D Besondere Leistung'!#REF!&amp;" "&amp;'D Besondere Leistung'!#REF!&amp;" "&amp;'D Besondere Leistung'!F31,"")</f>
        <v>#REF!</v>
      </c>
      <c r="C128" s="646" t="e">
        <f>IF(AND(OR(Projektgrundlagen!$I$24,Projektgrundlagen!$I$25),'D Besondere Leistung'!#REF!=TRUE),'D Besondere Leistung'!#REF!,"")</f>
        <v>#REF!</v>
      </c>
      <c r="D128" s="646" t="e">
        <f>IF(AND(OR(Projektgrundlagen!$I$24,Projektgrundlagen!$I$25),'D Besondere Leistung'!#REF!=TRUE),'D Besondere Leistung'!#REF!,"")</f>
        <v>#REF!</v>
      </c>
      <c r="E128" s="646" t="e">
        <f>IF(AND(OR(Projektgrundlagen!$I$24,Projektgrundlagen!$I$25),'D Besondere Leistung'!#REF!=TRUE),'D Besondere Leistung'!#REF!,"")</f>
        <v>#REF!</v>
      </c>
      <c r="F128" s="646" t="e">
        <f>IF(AND(OR(Projektgrundlagen!$I$24,Projektgrundlagen!$I$25),'D Besondere Leistung'!#REF!=TRUE),'D Besondere Leistung'!#REF!,"")</f>
        <v>#REF!</v>
      </c>
      <c r="G128" s="654"/>
      <c r="H128" s="655"/>
    </row>
    <row r="129" spans="2:8" ht="14.25">
      <c r="B129" t="str">
        <f>IF(AND(OR(Projektgrundlagen!$I$24,Projektgrundlagen!$I$25),'D Besondere Leistung'!M31=TRUE),'D Besondere Leistung'!C31&amp;" "&amp;'D Besondere Leistung'!F31&amp;" "&amp;'D Besondere Leistung'!F35,"")</f>
        <v/>
      </c>
      <c r="C129" s="646" t="str">
        <f>IF(AND(OR(Projektgrundlagen!$I$24,Projektgrundlagen!$I$25),'D Besondere Leistung'!M31=TRUE),'D Besondere Leistung'!H31,"")</f>
        <v/>
      </c>
      <c r="D129" s="646" t="str">
        <f>IF(AND(OR(Projektgrundlagen!$I$24,Projektgrundlagen!$I$25),'D Besondere Leistung'!M31=TRUE),'D Besondere Leistung'!I31,"")</f>
        <v/>
      </c>
      <c r="E129" s="646" t="str">
        <f>IF(AND(OR(Projektgrundlagen!$I$24,Projektgrundlagen!$I$25),'D Besondere Leistung'!M31=TRUE),'D Besondere Leistung'!J31,"")</f>
        <v/>
      </c>
      <c r="F129" s="646" t="str">
        <f>IF(AND(OR(Projektgrundlagen!$I$24,Projektgrundlagen!$I$25),'D Besondere Leistung'!M31=TRUE),'D Besondere Leistung'!K31,"")</f>
        <v/>
      </c>
      <c r="G129" s="654"/>
      <c r="H129" s="655"/>
    </row>
    <row r="130" spans="2:8" ht="14.25">
      <c r="B130" t="str">
        <f>IF(AND(OR(Projektgrundlagen!$I$24,Projektgrundlagen!$I$25),'D Besondere Leistung'!M35=TRUE),'D Besondere Leistung'!C35&amp;" "&amp;'D Besondere Leistung'!F35&amp;" "&amp;'D Besondere Leistung'!#REF!,"")</f>
        <v/>
      </c>
      <c r="C130" s="646" t="str">
        <f>IF(AND(OR(Projektgrundlagen!$I$24,Projektgrundlagen!$I$25),'D Besondere Leistung'!M35=TRUE),'D Besondere Leistung'!H35,"")</f>
        <v/>
      </c>
      <c r="D130" s="646" t="str">
        <f>IF(AND(OR(Projektgrundlagen!$I$24,Projektgrundlagen!$I$25),'D Besondere Leistung'!M35=TRUE),'D Besondere Leistung'!I35,"")</f>
        <v/>
      </c>
      <c r="E130" s="646" t="str">
        <f>IF(AND(OR(Projektgrundlagen!$I$24,Projektgrundlagen!$I$25),'D Besondere Leistung'!M35=TRUE),'D Besondere Leistung'!J35,"")</f>
        <v/>
      </c>
      <c r="F130" s="646" t="str">
        <f>IF(AND(OR(Projektgrundlagen!$I$24,Projektgrundlagen!$I$25),'D Besondere Leistung'!M35=TRUE),'D Besondere Leistung'!K35,"")</f>
        <v/>
      </c>
      <c r="G130" s="654"/>
      <c r="H130" s="655"/>
    </row>
    <row r="131" spans="2:8" ht="14.25">
      <c r="B131" t="e">
        <f>IF(AND(OR(Projektgrundlagen!$I$24,Projektgrundlagen!$I$25),'D Besondere Leistung'!#REF!=TRUE),'D Besondere Leistung'!#REF!&amp;" "&amp;'D Besondere Leistung'!#REF!&amp;" "&amp;'D Besondere Leistung'!F36,"")</f>
        <v>#REF!</v>
      </c>
      <c r="C131" s="646" t="e">
        <f>IF(AND(OR(Projektgrundlagen!$I$24,Projektgrundlagen!$I$25),'D Besondere Leistung'!#REF!=TRUE),'D Besondere Leistung'!#REF!,"")</f>
        <v>#REF!</v>
      </c>
      <c r="D131" s="646" t="e">
        <f>IF(AND(OR(Projektgrundlagen!$I$24,Projektgrundlagen!$I$25),'D Besondere Leistung'!#REF!=TRUE),'D Besondere Leistung'!#REF!,"")</f>
        <v>#REF!</v>
      </c>
      <c r="E131" s="646" t="e">
        <f>IF(AND(OR(Projektgrundlagen!$I$24,Projektgrundlagen!$I$25),'D Besondere Leistung'!#REF!=TRUE),'D Besondere Leistung'!#REF!,"")</f>
        <v>#REF!</v>
      </c>
      <c r="F131" s="646" t="e">
        <f>IF(AND(OR(Projektgrundlagen!$I$24,Projektgrundlagen!$I$25),'D Besondere Leistung'!#REF!=TRUE),'D Besondere Leistung'!#REF!,"")</f>
        <v>#REF!</v>
      </c>
      <c r="G131" s="654"/>
      <c r="H131" s="655"/>
    </row>
    <row r="132" spans="2:8" ht="14.25">
      <c r="B132" t="str">
        <f>IF(AND(OR(Projektgrundlagen!$I$24,Projektgrundlagen!$I$25),'D Besondere Leistung'!M36=TRUE),'D Besondere Leistung'!C36&amp;" "&amp;'D Besondere Leistung'!F36&amp;" "&amp;'D Besondere Leistung'!F37,"")</f>
        <v/>
      </c>
      <c r="C132" s="646" t="str">
        <f>IF(AND(OR(Projektgrundlagen!$I$24,Projektgrundlagen!$I$25),'D Besondere Leistung'!M36=TRUE),'D Besondere Leistung'!H36,"")</f>
        <v/>
      </c>
      <c r="D132" s="646" t="str">
        <f>IF(AND(OR(Projektgrundlagen!$I$24,Projektgrundlagen!$I$25),'D Besondere Leistung'!M36=TRUE),'D Besondere Leistung'!I36,"")</f>
        <v/>
      </c>
      <c r="E132" s="646" t="str">
        <f>IF(AND(OR(Projektgrundlagen!$I$24,Projektgrundlagen!$I$25),'D Besondere Leistung'!M36=TRUE),'D Besondere Leistung'!J36,"")</f>
        <v/>
      </c>
      <c r="F132" s="646" t="str">
        <f>IF(AND(OR(Projektgrundlagen!$I$24,Projektgrundlagen!$I$25),'D Besondere Leistung'!M36=TRUE),'D Besondere Leistung'!K36,"")</f>
        <v/>
      </c>
      <c r="G132" s="654"/>
      <c r="H132" s="655"/>
    </row>
    <row r="133" spans="2:8" ht="14.25">
      <c r="B133" t="str">
        <f>IF(AND(OR(Projektgrundlagen!$I$24,Projektgrundlagen!$I$25),'D Besondere Leistung'!M37=TRUE),'D Besondere Leistung'!C37&amp;" "&amp;'D Besondere Leistung'!F37&amp;" "&amp;'D Besondere Leistung'!#REF!,"")</f>
        <v/>
      </c>
      <c r="C133" s="646" t="str">
        <f>IF(AND(OR(Projektgrundlagen!$I$24,Projektgrundlagen!$I$25),'D Besondere Leistung'!M37=TRUE),'D Besondere Leistung'!H37,"")</f>
        <v/>
      </c>
      <c r="D133" s="646" t="str">
        <f>IF(AND(OR(Projektgrundlagen!$I$24,Projektgrundlagen!$I$25),'D Besondere Leistung'!M37=TRUE),'D Besondere Leistung'!I37,"")</f>
        <v/>
      </c>
      <c r="E133" s="646" t="str">
        <f>IF(AND(OR(Projektgrundlagen!$I$24,Projektgrundlagen!$I$25),'D Besondere Leistung'!M37=TRUE),'D Besondere Leistung'!J37,"")</f>
        <v/>
      </c>
      <c r="F133" s="646" t="str">
        <f>IF(AND(OR(Projektgrundlagen!$I$24,Projektgrundlagen!$I$25),'D Besondere Leistung'!M37=TRUE),'D Besondere Leistung'!K37,"")</f>
        <v/>
      </c>
      <c r="G133" s="654"/>
      <c r="H133" s="655"/>
    </row>
    <row r="134" spans="2:8" ht="14.25">
      <c r="B134" t="e">
        <f>IF(AND(OR(Projektgrundlagen!$I$24,Projektgrundlagen!$I$25),'D Besondere Leistung'!#REF!=TRUE),'D Besondere Leistung'!#REF!&amp;" "&amp;'D Besondere Leistung'!#REF!&amp;" "&amp;'D Besondere Leistung'!F38,"")</f>
        <v>#REF!</v>
      </c>
      <c r="C134" s="646" t="e">
        <f>IF(AND(OR(Projektgrundlagen!$I$24,Projektgrundlagen!$I$25),'D Besondere Leistung'!#REF!=TRUE),'D Besondere Leistung'!#REF!,"")</f>
        <v>#REF!</v>
      </c>
      <c r="D134" s="646" t="e">
        <f>IF(AND(OR(Projektgrundlagen!$I$24,Projektgrundlagen!$I$25),'D Besondere Leistung'!#REF!=TRUE),'D Besondere Leistung'!#REF!,"")</f>
        <v>#REF!</v>
      </c>
      <c r="E134" s="646" t="e">
        <f>IF(AND(OR(Projektgrundlagen!$I$24,Projektgrundlagen!$I$25),'D Besondere Leistung'!#REF!=TRUE),'D Besondere Leistung'!#REF!,"")</f>
        <v>#REF!</v>
      </c>
      <c r="F134" s="646" t="e">
        <f>IF(AND(OR(Projektgrundlagen!$I$24,Projektgrundlagen!$I$25),'D Besondere Leistung'!#REF!=TRUE),'D Besondere Leistung'!#REF!,"")</f>
        <v>#REF!</v>
      </c>
      <c r="G134" s="654"/>
      <c r="H134" s="655"/>
    </row>
    <row r="135" spans="2:8" ht="14.25">
      <c r="B135" t="str">
        <f>IF(AND(OR(Projektgrundlagen!$I$24,Projektgrundlagen!$I$25),'D Besondere Leistung'!M38=TRUE),'D Besondere Leistung'!C38&amp;" "&amp;'D Besondere Leistung'!F38&amp;" "&amp;'D Besondere Leistung'!F42,"")</f>
        <v/>
      </c>
      <c r="C135" s="646" t="str">
        <f>IF(AND(OR(Projektgrundlagen!$I$24,Projektgrundlagen!$I$25),'D Besondere Leistung'!M38=TRUE),'D Besondere Leistung'!H38,"")</f>
        <v/>
      </c>
      <c r="D135" s="646" t="str">
        <f>IF(AND(OR(Projektgrundlagen!$I$24,Projektgrundlagen!$I$25),'D Besondere Leistung'!M38=TRUE),'D Besondere Leistung'!I38,"")</f>
        <v/>
      </c>
      <c r="E135" s="646" t="str">
        <f>IF(AND(OR(Projektgrundlagen!$I$24,Projektgrundlagen!$I$25),'D Besondere Leistung'!M38=TRUE),'D Besondere Leistung'!J38,"")</f>
        <v/>
      </c>
      <c r="F135" s="646" t="str">
        <f>IF(AND(OR(Projektgrundlagen!$I$24,Projektgrundlagen!$I$25),'D Besondere Leistung'!M38=TRUE),'D Besondere Leistung'!K38,"")</f>
        <v/>
      </c>
      <c r="G135" s="654"/>
      <c r="H135" s="655"/>
    </row>
    <row r="136" spans="2:8" ht="14.25">
      <c r="B136" t="str">
        <f>IF(AND(OR(Projektgrundlagen!$I$24,Projektgrundlagen!$I$25),'D Besondere Leistung'!M42=TRUE),'D Besondere Leistung'!C42&amp;" "&amp;'D Besondere Leistung'!F42&amp;" "&amp;'D Besondere Leistung'!#REF!,"")</f>
        <v/>
      </c>
      <c r="C136" s="646" t="str">
        <f>IF(AND(OR(Projektgrundlagen!$I$24,Projektgrundlagen!$I$25),'D Besondere Leistung'!M42=TRUE),'D Besondere Leistung'!H42,"")</f>
        <v/>
      </c>
      <c r="D136" s="646" t="str">
        <f>IF(AND(OR(Projektgrundlagen!$I$24,Projektgrundlagen!$I$25),'D Besondere Leistung'!M42=TRUE),'D Besondere Leistung'!I42,"")</f>
        <v/>
      </c>
      <c r="E136" s="646" t="str">
        <f>IF(AND(OR(Projektgrundlagen!$I$24,Projektgrundlagen!$I$25),'D Besondere Leistung'!M42=TRUE),'D Besondere Leistung'!J42,"")</f>
        <v/>
      </c>
      <c r="F136" s="646" t="str">
        <f>IF(AND(OR(Projektgrundlagen!$I$24,Projektgrundlagen!$I$25),'D Besondere Leistung'!M42=TRUE),'D Besondere Leistung'!K42,"")</f>
        <v/>
      </c>
      <c r="G136" s="654"/>
      <c r="H136" s="655"/>
    </row>
    <row r="137" spans="2:8" ht="14.25">
      <c r="B137" t="e">
        <f>IF(AND(OR(Projektgrundlagen!$I$24,Projektgrundlagen!$I$25),'D Besondere Leistung'!#REF!=TRUE),'D Besondere Leistung'!#REF!&amp;" "&amp;'D Besondere Leistung'!#REF!&amp;" "&amp;'D Besondere Leistung'!F43,"")</f>
        <v>#REF!</v>
      </c>
      <c r="C137" s="646" t="e">
        <f>IF(AND(OR(Projektgrundlagen!$I$24,Projektgrundlagen!$I$25),'D Besondere Leistung'!#REF!=TRUE),'D Besondere Leistung'!#REF!,"")</f>
        <v>#REF!</v>
      </c>
      <c r="D137" s="646" t="e">
        <f>IF(AND(OR(Projektgrundlagen!$I$24,Projektgrundlagen!$I$25),'D Besondere Leistung'!#REF!=TRUE),'D Besondere Leistung'!#REF!,"")</f>
        <v>#REF!</v>
      </c>
      <c r="E137" s="646" t="e">
        <f>IF(AND(OR(Projektgrundlagen!$I$24,Projektgrundlagen!$I$25),'D Besondere Leistung'!#REF!=TRUE),'D Besondere Leistung'!#REF!,"")</f>
        <v>#REF!</v>
      </c>
      <c r="F137" s="646" t="e">
        <f>IF(AND(OR(Projektgrundlagen!$I$24,Projektgrundlagen!$I$25),'D Besondere Leistung'!#REF!=TRUE),'D Besondere Leistung'!#REF!,"")</f>
        <v>#REF!</v>
      </c>
      <c r="G137" s="654"/>
      <c r="H137" s="655"/>
    </row>
    <row r="138" spans="2:8" ht="14.25">
      <c r="B138" t="str">
        <f>IF(AND(OR(Projektgrundlagen!$I$24,Projektgrundlagen!$I$25),'D Besondere Leistung'!M43=TRUE),'D Besondere Leistung'!C43&amp;" "&amp;'D Besondere Leistung'!F43&amp;" "&amp;'D Besondere Leistung'!F44,"")</f>
        <v/>
      </c>
      <c r="C138" s="646" t="str">
        <f>IF(AND(OR(Projektgrundlagen!$I$24,Projektgrundlagen!$I$25),'D Besondere Leistung'!M43=TRUE),'D Besondere Leistung'!H43,"")</f>
        <v/>
      </c>
      <c r="D138" s="646" t="str">
        <f>IF(AND(OR(Projektgrundlagen!$I$24,Projektgrundlagen!$I$25),'D Besondere Leistung'!M43=TRUE),'D Besondere Leistung'!I43,"")</f>
        <v/>
      </c>
      <c r="E138" s="646" t="str">
        <f>IF(AND(OR(Projektgrundlagen!$I$24,Projektgrundlagen!$I$25),'D Besondere Leistung'!M43=TRUE),'D Besondere Leistung'!J43,"")</f>
        <v/>
      </c>
      <c r="F138" s="646" t="str">
        <f>IF(AND(OR(Projektgrundlagen!$I$24,Projektgrundlagen!$I$25),'D Besondere Leistung'!M43=TRUE),'D Besondere Leistung'!K43,"")</f>
        <v/>
      </c>
      <c r="G138" s="654"/>
      <c r="H138" s="655"/>
    </row>
    <row r="139" spans="2:8" ht="14.25">
      <c r="B139" t="str">
        <f>IF(AND(OR(Projektgrundlagen!$I$24,Projektgrundlagen!$I$25),'D Besondere Leistung'!M44=TRUE),'D Besondere Leistung'!C44&amp;" "&amp;'D Besondere Leistung'!F44&amp;" "&amp;'D Besondere Leistung'!#REF!,"")</f>
        <v/>
      </c>
      <c r="C139" s="646" t="str">
        <f>IF(AND(OR(Projektgrundlagen!$I$24,Projektgrundlagen!$I$25),'D Besondere Leistung'!M44=TRUE),'D Besondere Leistung'!H44,"")</f>
        <v/>
      </c>
      <c r="D139" s="646" t="str">
        <f>IF(AND(OR(Projektgrundlagen!$I$24,Projektgrundlagen!$I$25),'D Besondere Leistung'!M44=TRUE),'D Besondere Leistung'!I44,"")</f>
        <v/>
      </c>
      <c r="E139" s="646" t="str">
        <f>IF(AND(OR(Projektgrundlagen!$I$24,Projektgrundlagen!$I$25),'D Besondere Leistung'!M44=TRUE),'D Besondere Leistung'!J44,"")</f>
        <v/>
      </c>
      <c r="F139" s="646" t="str">
        <f>IF(AND(OR(Projektgrundlagen!$I$24,Projektgrundlagen!$I$25),'D Besondere Leistung'!M44=TRUE),'D Besondere Leistung'!K44,"")</f>
        <v/>
      </c>
      <c r="G139" s="654"/>
      <c r="H139" s="655"/>
    </row>
    <row r="140" spans="2:8" ht="14.25">
      <c r="B140" t="e">
        <f>IF(AND(OR(Projektgrundlagen!$I$24,Projektgrundlagen!$I$25),'D Besondere Leistung'!#REF!=TRUE),'D Besondere Leistung'!#REF!&amp;" "&amp;'D Besondere Leistung'!#REF!&amp;" "&amp;'D Besondere Leistung'!F45,"")</f>
        <v>#REF!</v>
      </c>
      <c r="C140" s="646" t="e">
        <f>IF(AND(OR(Projektgrundlagen!$I$24,Projektgrundlagen!$I$25),'D Besondere Leistung'!#REF!=TRUE),'D Besondere Leistung'!#REF!,"")</f>
        <v>#REF!</v>
      </c>
      <c r="D140" s="646" t="e">
        <f>IF(AND(OR(Projektgrundlagen!$I$24,Projektgrundlagen!$I$25),'D Besondere Leistung'!#REF!=TRUE),'D Besondere Leistung'!#REF!,"")</f>
        <v>#REF!</v>
      </c>
      <c r="E140" s="646" t="e">
        <f>IF(AND(OR(Projektgrundlagen!$I$24,Projektgrundlagen!$I$25),'D Besondere Leistung'!#REF!=TRUE),'D Besondere Leistung'!#REF!,"")</f>
        <v>#REF!</v>
      </c>
      <c r="F140" s="646" t="e">
        <f>IF(AND(OR(Projektgrundlagen!$I$24,Projektgrundlagen!$I$25),'D Besondere Leistung'!#REF!=TRUE),'D Besondere Leistung'!#REF!,"")</f>
        <v>#REF!</v>
      </c>
      <c r="G140" s="654"/>
      <c r="H140" s="655"/>
    </row>
    <row r="141" spans="2:8" ht="14.25">
      <c r="B141" t="str">
        <f>IF(AND(OR(Projektgrundlagen!$I$24,Projektgrundlagen!$I$25),'D Besondere Leistung'!M45=TRUE),'D Besondere Leistung'!C45&amp;" "&amp;'D Besondere Leistung'!F45&amp;" "&amp;'D Besondere Leistung'!F49,"")</f>
        <v/>
      </c>
      <c r="C141" s="646" t="str">
        <f>IF(AND(OR(Projektgrundlagen!$I$24,Projektgrundlagen!$I$25),'D Besondere Leistung'!M45=TRUE),'D Besondere Leistung'!H45,"")</f>
        <v/>
      </c>
      <c r="D141" s="646" t="str">
        <f>IF(AND(OR(Projektgrundlagen!$I$24,Projektgrundlagen!$I$25),'D Besondere Leistung'!M45=TRUE),'D Besondere Leistung'!I45,"")</f>
        <v/>
      </c>
      <c r="E141" s="646" t="str">
        <f>IF(AND(OR(Projektgrundlagen!$I$24,Projektgrundlagen!$I$25),'D Besondere Leistung'!M45=TRUE),'D Besondere Leistung'!J45,"")</f>
        <v/>
      </c>
      <c r="F141" s="646" t="str">
        <f>IF(AND(OR(Projektgrundlagen!$I$24,Projektgrundlagen!$I$25),'D Besondere Leistung'!M45=TRUE),'D Besondere Leistung'!K45,"")</f>
        <v/>
      </c>
      <c r="G141" s="654"/>
      <c r="H141" s="655"/>
    </row>
    <row r="142" spans="2:8" ht="14.25">
      <c r="B142" t="str">
        <f>IF(AND(OR(Projektgrundlagen!$I$24,Projektgrundlagen!$I$25),'D Besondere Leistung'!M49=TRUE),'D Besondere Leistung'!C49&amp;" "&amp;'D Besondere Leistung'!F49&amp;" "&amp;'D Besondere Leistung'!#REF!,"")</f>
        <v/>
      </c>
      <c r="C142" s="646" t="str">
        <f>IF(AND(OR(Projektgrundlagen!$I$24,Projektgrundlagen!$I$25),'D Besondere Leistung'!M49=TRUE),'D Besondere Leistung'!H49,"")</f>
        <v/>
      </c>
      <c r="D142" s="646" t="str">
        <f>IF(AND(OR(Projektgrundlagen!$I$24,Projektgrundlagen!$I$25),'D Besondere Leistung'!M49=TRUE),'D Besondere Leistung'!I49,"")</f>
        <v/>
      </c>
      <c r="E142" s="646" t="str">
        <f>IF(AND(OR(Projektgrundlagen!$I$24,Projektgrundlagen!$I$25),'D Besondere Leistung'!M49=TRUE),'D Besondere Leistung'!J49,"")</f>
        <v/>
      </c>
      <c r="F142" s="646" t="str">
        <f>IF(AND(OR(Projektgrundlagen!$I$24,Projektgrundlagen!$I$25),'D Besondere Leistung'!M49=TRUE),'D Besondere Leistung'!K49,"")</f>
        <v/>
      </c>
      <c r="G142" s="654"/>
      <c r="H142" s="655"/>
    </row>
    <row r="143" spans="2:8" ht="14.25">
      <c r="B143" t="e">
        <f>IF(AND(OR(Projektgrundlagen!$I$24,Projektgrundlagen!$I$25),'D Besondere Leistung'!#REF!=TRUE),'D Besondere Leistung'!#REF!&amp;" "&amp;'D Besondere Leistung'!#REF!&amp;" "&amp;'D Besondere Leistung'!F50,"")</f>
        <v>#REF!</v>
      </c>
      <c r="C143" s="646" t="e">
        <f>IF(AND(OR(Projektgrundlagen!$I$24,Projektgrundlagen!$I$25),'D Besondere Leistung'!#REF!=TRUE),'D Besondere Leistung'!#REF!,"")</f>
        <v>#REF!</v>
      </c>
      <c r="D143" s="646" t="e">
        <f>IF(AND(OR(Projektgrundlagen!$I$24,Projektgrundlagen!$I$25),'D Besondere Leistung'!#REF!=TRUE),'D Besondere Leistung'!#REF!,"")</f>
        <v>#REF!</v>
      </c>
      <c r="E143" s="646" t="e">
        <f>IF(AND(OR(Projektgrundlagen!$I$24,Projektgrundlagen!$I$25),'D Besondere Leistung'!#REF!=TRUE),'D Besondere Leistung'!#REF!,"")</f>
        <v>#REF!</v>
      </c>
      <c r="F143" s="646" t="e">
        <f>IF(AND(OR(Projektgrundlagen!$I$24,Projektgrundlagen!$I$25),'D Besondere Leistung'!#REF!=TRUE),'D Besondere Leistung'!#REF!,"")</f>
        <v>#REF!</v>
      </c>
      <c r="G143" s="654"/>
      <c r="H143" s="655"/>
    </row>
    <row r="144" spans="2:8" ht="14.25">
      <c r="B144" t="str">
        <f>IF(AND(OR(Projektgrundlagen!$I$24,Projektgrundlagen!$I$25),'D Besondere Leistung'!M50=TRUE),'D Besondere Leistung'!C50&amp;" "&amp;'D Besondere Leistung'!F50&amp;" "&amp;'D Besondere Leistung'!F51,"")</f>
        <v/>
      </c>
      <c r="C144" s="646" t="str">
        <f>IF(AND(OR(Projektgrundlagen!$I$24,Projektgrundlagen!$I$25),'D Besondere Leistung'!M50=TRUE),'D Besondere Leistung'!H50,"")</f>
        <v/>
      </c>
      <c r="D144" s="646" t="str">
        <f>IF(AND(OR(Projektgrundlagen!$I$24,Projektgrundlagen!$I$25),'D Besondere Leistung'!M50=TRUE),'D Besondere Leistung'!I50,"")</f>
        <v/>
      </c>
      <c r="E144" s="646" t="str">
        <f>IF(AND(OR(Projektgrundlagen!$I$24,Projektgrundlagen!$I$25),'D Besondere Leistung'!M50=TRUE),'D Besondere Leistung'!J50,"")</f>
        <v/>
      </c>
      <c r="F144" s="646" t="str">
        <f>IF(AND(OR(Projektgrundlagen!$I$24,Projektgrundlagen!$I$25),'D Besondere Leistung'!M50=TRUE),'D Besondere Leistung'!K50,"")</f>
        <v/>
      </c>
      <c r="G144" s="654"/>
      <c r="H144" s="655"/>
    </row>
    <row r="145" spans="2:8" ht="14.25">
      <c r="B145" t="str">
        <f>IF(AND(OR(Projektgrundlagen!$I$24,Projektgrundlagen!$I$25),'D Besondere Leistung'!M51=TRUE),'D Besondere Leistung'!C51&amp;" "&amp;'D Besondere Leistung'!F51&amp;" "&amp;'D Besondere Leistung'!#REF!,"")</f>
        <v/>
      </c>
      <c r="C145" s="646" t="str">
        <f>IF(AND(OR(Projektgrundlagen!$I$24,Projektgrundlagen!$I$25),'D Besondere Leistung'!M51=TRUE),'D Besondere Leistung'!H51,"")</f>
        <v/>
      </c>
      <c r="D145" s="646" t="str">
        <f>IF(AND(OR(Projektgrundlagen!$I$24,Projektgrundlagen!$I$25),'D Besondere Leistung'!M51=TRUE),'D Besondere Leistung'!I51,"")</f>
        <v/>
      </c>
      <c r="E145" s="646" t="str">
        <f>IF(AND(OR(Projektgrundlagen!$I$24,Projektgrundlagen!$I$25),'D Besondere Leistung'!M51=TRUE),'D Besondere Leistung'!J51,"")</f>
        <v/>
      </c>
      <c r="F145" s="646" t="str">
        <f>IF(AND(OR(Projektgrundlagen!$I$24,Projektgrundlagen!$I$25),'D Besondere Leistung'!M51=TRUE),'D Besondere Leistung'!K51,"")</f>
        <v/>
      </c>
      <c r="G145" s="654"/>
      <c r="H145" s="655"/>
    </row>
    <row r="146" spans="2:8" ht="14.25">
      <c r="B146" t="e">
        <f>IF(AND(OR(Projektgrundlagen!$I$24,Projektgrundlagen!$I$25),'D Besondere Leistung'!#REF!=TRUE),'D Besondere Leistung'!#REF!&amp;" "&amp;'D Besondere Leistung'!#REF!&amp;" "&amp;'D Besondere Leistung'!F52,"")</f>
        <v>#REF!</v>
      </c>
      <c r="C146" s="646" t="e">
        <f>IF(AND(OR(Projektgrundlagen!$I$24,Projektgrundlagen!$I$25),'D Besondere Leistung'!#REF!=TRUE),'D Besondere Leistung'!#REF!,"")</f>
        <v>#REF!</v>
      </c>
      <c r="D146" s="646" t="e">
        <f>IF(AND(OR(Projektgrundlagen!$I$24,Projektgrundlagen!$I$25),'D Besondere Leistung'!#REF!=TRUE),'D Besondere Leistung'!#REF!,"")</f>
        <v>#REF!</v>
      </c>
      <c r="E146" s="646" t="e">
        <f>IF(AND(OR(Projektgrundlagen!$I$24,Projektgrundlagen!$I$25),'D Besondere Leistung'!#REF!=TRUE),'D Besondere Leistung'!#REF!,"")</f>
        <v>#REF!</v>
      </c>
      <c r="F146" s="646" t="e">
        <f>IF(AND(OR(Projektgrundlagen!$I$24,Projektgrundlagen!$I$25),'D Besondere Leistung'!#REF!=TRUE),'D Besondere Leistung'!#REF!,"")</f>
        <v>#REF!</v>
      </c>
      <c r="G146" s="654"/>
      <c r="H146" s="655"/>
    </row>
    <row r="147" spans="2:8" ht="14.25">
      <c r="B147" t="str">
        <f>IF(AND(OR(Projektgrundlagen!$I$24,Projektgrundlagen!$I$25),'D Besondere Leistung'!M52=TRUE),'D Besondere Leistung'!C52&amp;" "&amp;'D Besondere Leistung'!F52&amp;" "&amp;'D Besondere Leistung'!F56,"")</f>
        <v/>
      </c>
      <c r="C147" s="646" t="str">
        <f>IF(AND(OR(Projektgrundlagen!$I$24,Projektgrundlagen!$I$25),'D Besondere Leistung'!M52=TRUE),'D Besondere Leistung'!H52,"")</f>
        <v/>
      </c>
      <c r="D147" s="646" t="str">
        <f>IF(AND(OR(Projektgrundlagen!$I$24,Projektgrundlagen!$I$25),'D Besondere Leistung'!M52=TRUE),'D Besondere Leistung'!I52,"")</f>
        <v/>
      </c>
      <c r="E147" s="646" t="str">
        <f>IF(AND(OR(Projektgrundlagen!$I$24,Projektgrundlagen!$I$25),'D Besondere Leistung'!M52=TRUE),'D Besondere Leistung'!J52,"")</f>
        <v/>
      </c>
      <c r="F147" s="646" t="str">
        <f>IF(AND(OR(Projektgrundlagen!$I$24,Projektgrundlagen!$I$25),'D Besondere Leistung'!M52=TRUE),'D Besondere Leistung'!K52,"")</f>
        <v/>
      </c>
      <c r="G147" s="654"/>
      <c r="H147" s="655"/>
    </row>
    <row r="148" spans="2:8" ht="14.25">
      <c r="B148" t="str">
        <f>IF(AND(OR(Projektgrundlagen!$I$24,Projektgrundlagen!$I$25),'D Besondere Leistung'!M56=TRUE),'D Besondere Leistung'!C56&amp;" "&amp;'D Besondere Leistung'!F56&amp;" "&amp;'D Besondere Leistung'!#REF!,"")</f>
        <v/>
      </c>
      <c r="C148" s="646" t="str">
        <f>IF(AND(OR(Projektgrundlagen!$I$24,Projektgrundlagen!$I$25),'D Besondere Leistung'!M56=TRUE),'D Besondere Leistung'!H56,"")</f>
        <v/>
      </c>
      <c r="D148" s="646" t="str">
        <f>IF(AND(OR(Projektgrundlagen!$I$24,Projektgrundlagen!$I$25),'D Besondere Leistung'!M56=TRUE),'D Besondere Leistung'!I56,"")</f>
        <v/>
      </c>
      <c r="E148" s="646" t="str">
        <f>IF(AND(OR(Projektgrundlagen!$I$24,Projektgrundlagen!$I$25),'D Besondere Leistung'!M56=TRUE),'D Besondere Leistung'!J56,"")</f>
        <v/>
      </c>
      <c r="F148" s="646" t="str">
        <f>IF(AND(OR(Projektgrundlagen!$I$24,Projektgrundlagen!$I$25),'D Besondere Leistung'!M56=TRUE),'D Besondere Leistung'!K56,"")</f>
        <v/>
      </c>
      <c r="G148" s="654"/>
      <c r="H148" s="655"/>
    </row>
    <row r="149" spans="2:8" ht="14.25">
      <c r="B149" t="e">
        <f>IF(AND(OR(Projektgrundlagen!$I$24,Projektgrundlagen!$I$25),'D Besondere Leistung'!#REF!=TRUE),'D Besondere Leistung'!#REF!&amp;" "&amp;'D Besondere Leistung'!#REF!&amp;" "&amp;'D Besondere Leistung'!F57,"")</f>
        <v>#REF!</v>
      </c>
      <c r="C149" s="646" t="e">
        <f>IF(AND(OR(Projektgrundlagen!$I$24,Projektgrundlagen!$I$25),'D Besondere Leistung'!#REF!=TRUE),'D Besondere Leistung'!#REF!,"")</f>
        <v>#REF!</v>
      </c>
      <c r="D149" s="646" t="e">
        <f>IF(AND(OR(Projektgrundlagen!$I$24,Projektgrundlagen!$I$25),'D Besondere Leistung'!#REF!=TRUE),'D Besondere Leistung'!#REF!,"")</f>
        <v>#REF!</v>
      </c>
      <c r="E149" s="646" t="e">
        <f>IF(AND(OR(Projektgrundlagen!$I$24,Projektgrundlagen!$I$25),'D Besondere Leistung'!#REF!=TRUE),'D Besondere Leistung'!#REF!,"")</f>
        <v>#REF!</v>
      </c>
      <c r="F149" s="646" t="e">
        <f>IF(AND(OR(Projektgrundlagen!$I$24,Projektgrundlagen!$I$25),'D Besondere Leistung'!#REF!=TRUE),'D Besondere Leistung'!#REF!,"")</f>
        <v>#REF!</v>
      </c>
      <c r="G149" s="654"/>
      <c r="H149" s="655"/>
    </row>
    <row r="150" spans="2:8" ht="14.25">
      <c r="B150" t="str">
        <f>IF(AND(OR(Projektgrundlagen!$I$24,Projektgrundlagen!$I$25),'D Besondere Leistung'!M57=TRUE),'D Besondere Leistung'!C57&amp;" "&amp;'D Besondere Leistung'!F57&amp;" "&amp;'D Besondere Leistung'!F58,"")</f>
        <v/>
      </c>
      <c r="C150" s="646" t="str">
        <f>IF(AND(OR(Projektgrundlagen!$I$24,Projektgrundlagen!$I$25),'D Besondere Leistung'!M57=TRUE),'D Besondere Leistung'!H57,"")</f>
        <v/>
      </c>
      <c r="D150" s="646" t="str">
        <f>IF(AND(OR(Projektgrundlagen!$I$24,Projektgrundlagen!$I$25),'D Besondere Leistung'!M57=TRUE),'D Besondere Leistung'!I57,"")</f>
        <v/>
      </c>
      <c r="E150" s="646" t="str">
        <f>IF(AND(OR(Projektgrundlagen!$I$24,Projektgrundlagen!$I$25),'D Besondere Leistung'!M57=TRUE),'D Besondere Leistung'!J57,"")</f>
        <v/>
      </c>
      <c r="F150" s="646" t="str">
        <f>IF(AND(OR(Projektgrundlagen!$I$24,Projektgrundlagen!$I$25),'D Besondere Leistung'!M57=TRUE),'D Besondere Leistung'!K57,"")</f>
        <v/>
      </c>
      <c r="G150" s="654"/>
      <c r="H150" s="655"/>
    </row>
    <row r="151" spans="2:8" ht="14.25">
      <c r="B151" t="str">
        <f>IF(AND(OR(Projektgrundlagen!$I$24,Projektgrundlagen!$I$25),'D Besondere Leistung'!M58=TRUE),'D Besondere Leistung'!C58&amp;" "&amp;'D Besondere Leistung'!F58&amp;" "&amp;'D Besondere Leistung'!#REF!,"")</f>
        <v/>
      </c>
      <c r="C151" s="646" t="str">
        <f>IF(AND(OR(Projektgrundlagen!$I$24,Projektgrundlagen!$I$25),'D Besondere Leistung'!M58=TRUE),'D Besondere Leistung'!H58,"")</f>
        <v/>
      </c>
      <c r="D151" s="646" t="str">
        <f>IF(AND(OR(Projektgrundlagen!$I$24,Projektgrundlagen!$I$25),'D Besondere Leistung'!M58=TRUE),'D Besondere Leistung'!I58,"")</f>
        <v/>
      </c>
      <c r="E151" s="646" t="str">
        <f>IF(AND(OR(Projektgrundlagen!$I$24,Projektgrundlagen!$I$25),'D Besondere Leistung'!M58=TRUE),'D Besondere Leistung'!J58,"")</f>
        <v/>
      </c>
      <c r="F151" s="646" t="str">
        <f>IF(AND(OR(Projektgrundlagen!$I$24,Projektgrundlagen!$I$25),'D Besondere Leistung'!M58=TRUE),'D Besondere Leistung'!K58,"")</f>
        <v/>
      </c>
      <c r="G151" s="654"/>
      <c r="H151" s="655"/>
    </row>
    <row r="152" spans="2:8" ht="14.25">
      <c r="B152" t="e">
        <f>IF(AND(OR(Projektgrundlagen!$I$24,Projektgrundlagen!$I$25),'D Besondere Leistung'!#REF!=TRUE),'D Besondere Leistung'!#REF!&amp;" "&amp;'D Besondere Leistung'!#REF!&amp;" "&amp;'D Besondere Leistung'!F59,"")</f>
        <v>#REF!</v>
      </c>
      <c r="C152" s="646" t="e">
        <f>IF(AND(OR(Projektgrundlagen!$I$24,Projektgrundlagen!$I$25),'D Besondere Leistung'!#REF!=TRUE),'D Besondere Leistung'!#REF!,"")</f>
        <v>#REF!</v>
      </c>
      <c r="D152" s="646" t="e">
        <f>IF(AND(OR(Projektgrundlagen!$I$24,Projektgrundlagen!$I$25),'D Besondere Leistung'!#REF!=TRUE),'D Besondere Leistung'!#REF!,"")</f>
        <v>#REF!</v>
      </c>
      <c r="E152" s="646" t="e">
        <f>IF(AND(OR(Projektgrundlagen!$I$24,Projektgrundlagen!$I$25),'D Besondere Leistung'!#REF!=TRUE),'D Besondere Leistung'!#REF!,"")</f>
        <v>#REF!</v>
      </c>
      <c r="F152" s="646" t="e">
        <f>IF(AND(OR(Projektgrundlagen!$I$24,Projektgrundlagen!$I$25),'D Besondere Leistung'!#REF!=TRUE),'D Besondere Leistung'!#REF!,"")</f>
        <v>#REF!</v>
      </c>
      <c r="G152" s="654"/>
      <c r="H152" s="655"/>
    </row>
    <row r="153" spans="2:8" ht="14.25">
      <c r="B153" t="str">
        <f>IF(AND(OR(Projektgrundlagen!$I$24,Projektgrundlagen!$I$25),'D Besondere Leistung'!M59=TRUE),'D Besondere Leistung'!C59&amp;" "&amp;'D Besondere Leistung'!F59&amp;" "&amp;'D Besondere Leistung'!F63,"")</f>
        <v/>
      </c>
      <c r="C153" s="646" t="str">
        <f>IF(AND(OR(Projektgrundlagen!$I$24,Projektgrundlagen!$I$25),'D Besondere Leistung'!M59=TRUE),'D Besondere Leistung'!H59,"")</f>
        <v/>
      </c>
      <c r="D153" s="646" t="str">
        <f>IF(AND(OR(Projektgrundlagen!$I$24,Projektgrundlagen!$I$25),'D Besondere Leistung'!M59=TRUE),'D Besondere Leistung'!I59,"")</f>
        <v/>
      </c>
      <c r="E153" s="646" t="str">
        <f>IF(AND(OR(Projektgrundlagen!$I$24,Projektgrundlagen!$I$25),'D Besondere Leistung'!M59=TRUE),'D Besondere Leistung'!J59,"")</f>
        <v/>
      </c>
      <c r="F153" s="646" t="str">
        <f>IF(AND(OR(Projektgrundlagen!$I$24,Projektgrundlagen!$I$25),'D Besondere Leistung'!M59=TRUE),'D Besondere Leistung'!K59,"")</f>
        <v/>
      </c>
      <c r="G153" s="654"/>
      <c r="H153" s="655"/>
    </row>
    <row r="154" spans="2:8" ht="14.25">
      <c r="B154" t="str">
        <f>IF(AND(OR(Projektgrundlagen!$I$24,Projektgrundlagen!$I$25),'D Besondere Leistung'!M63=TRUE),'D Besondere Leistung'!C63&amp;" "&amp;'D Besondere Leistung'!F63&amp;" "&amp;'D Besondere Leistung'!#REF!,"")</f>
        <v/>
      </c>
      <c r="C154" s="646" t="str">
        <f>IF(AND(OR(Projektgrundlagen!$I$24,Projektgrundlagen!$I$25),'D Besondere Leistung'!M63=TRUE),'D Besondere Leistung'!H63,"")</f>
        <v/>
      </c>
      <c r="D154" s="646" t="str">
        <f>IF(AND(OR(Projektgrundlagen!$I$24,Projektgrundlagen!$I$25),'D Besondere Leistung'!M63=TRUE),'D Besondere Leistung'!I63,"")</f>
        <v/>
      </c>
      <c r="E154" s="646" t="str">
        <f>IF(AND(OR(Projektgrundlagen!$I$24,Projektgrundlagen!$I$25),'D Besondere Leistung'!M63=TRUE),'D Besondere Leistung'!J63,"")</f>
        <v/>
      </c>
      <c r="F154" s="646" t="str">
        <f>IF(AND(OR(Projektgrundlagen!$I$24,Projektgrundlagen!$I$25),'D Besondere Leistung'!M63=TRUE),'D Besondere Leistung'!K63,"")</f>
        <v/>
      </c>
      <c r="G154" s="654"/>
      <c r="H154" s="655"/>
    </row>
    <row r="155" spans="2:8" ht="14.25">
      <c r="B155" t="e">
        <f>IF(AND(OR(Projektgrundlagen!$I$24,Projektgrundlagen!$I$25),'D Besondere Leistung'!#REF!=TRUE),'D Besondere Leistung'!#REF!&amp;" "&amp;'D Besondere Leistung'!#REF!&amp;" "&amp;'D Besondere Leistung'!F64,"")</f>
        <v>#REF!</v>
      </c>
      <c r="C155" s="646" t="e">
        <f>IF(AND(OR(Projektgrundlagen!$I$24,Projektgrundlagen!$I$25),'D Besondere Leistung'!#REF!=TRUE),'D Besondere Leistung'!#REF!,"")</f>
        <v>#REF!</v>
      </c>
      <c r="D155" s="646" t="e">
        <f>IF(AND(OR(Projektgrundlagen!$I$24,Projektgrundlagen!$I$25),'D Besondere Leistung'!#REF!=TRUE),'D Besondere Leistung'!#REF!,"")</f>
        <v>#REF!</v>
      </c>
      <c r="E155" s="646" t="e">
        <f>IF(AND(OR(Projektgrundlagen!$I$24,Projektgrundlagen!$I$25),'D Besondere Leistung'!#REF!=TRUE),'D Besondere Leistung'!#REF!,"")</f>
        <v>#REF!</v>
      </c>
      <c r="F155" s="646" t="e">
        <f>IF(AND(OR(Projektgrundlagen!$I$24,Projektgrundlagen!$I$25),'D Besondere Leistung'!#REF!=TRUE),'D Besondere Leistung'!#REF!,"")</f>
        <v>#REF!</v>
      </c>
      <c r="G155" s="654"/>
      <c r="H155" s="655"/>
    </row>
    <row r="156" spans="2:8" ht="14.25">
      <c r="B156" t="str">
        <f>IF(AND(OR(Projektgrundlagen!$I$24,Projektgrundlagen!$I$25),'D Besondere Leistung'!M64=TRUE),'D Besondere Leistung'!C64&amp;" "&amp;'D Besondere Leistung'!F64&amp;" "&amp;'D Besondere Leistung'!F65,"")</f>
        <v/>
      </c>
      <c r="C156" s="646" t="str">
        <f>IF(AND(OR(Projektgrundlagen!$I$24,Projektgrundlagen!$I$25),'D Besondere Leistung'!M64=TRUE),'D Besondere Leistung'!H64,"")</f>
        <v/>
      </c>
      <c r="D156" s="646" t="str">
        <f>IF(AND(OR(Projektgrundlagen!$I$24,Projektgrundlagen!$I$25),'D Besondere Leistung'!M64=TRUE),'D Besondere Leistung'!I64,"")</f>
        <v/>
      </c>
      <c r="E156" s="646" t="str">
        <f>IF(AND(OR(Projektgrundlagen!$I$24,Projektgrundlagen!$I$25),'D Besondere Leistung'!M64=TRUE),'D Besondere Leistung'!J64,"")</f>
        <v/>
      </c>
      <c r="F156" s="646" t="str">
        <f>IF(AND(OR(Projektgrundlagen!$I$24,Projektgrundlagen!$I$25),'D Besondere Leistung'!M64=TRUE),'D Besondere Leistung'!K64,"")</f>
        <v/>
      </c>
      <c r="G156" s="654"/>
      <c r="H156" s="655"/>
    </row>
    <row r="157" spans="2:8" ht="14.25">
      <c r="B157" t="str">
        <f>IF(AND(OR(Projektgrundlagen!$I$24,Projektgrundlagen!$I$25),'D Besondere Leistung'!M65=TRUE),'D Besondere Leistung'!C65&amp;" "&amp;'D Besondere Leistung'!F65&amp;" "&amp;'D Besondere Leistung'!#REF!,"")</f>
        <v/>
      </c>
      <c r="C157" s="646" t="str">
        <f>IF(AND(OR(Projektgrundlagen!$I$24,Projektgrundlagen!$I$25),'D Besondere Leistung'!M65=TRUE),'D Besondere Leistung'!H65,"")</f>
        <v/>
      </c>
      <c r="D157" s="646" t="str">
        <f>IF(AND(OR(Projektgrundlagen!$I$24,Projektgrundlagen!$I$25),'D Besondere Leistung'!M65=TRUE),'D Besondere Leistung'!I65,"")</f>
        <v/>
      </c>
      <c r="E157" s="646" t="str">
        <f>IF(AND(OR(Projektgrundlagen!$I$24,Projektgrundlagen!$I$25),'D Besondere Leistung'!M65=TRUE),'D Besondere Leistung'!J65,"")</f>
        <v/>
      </c>
      <c r="F157" s="646" t="str">
        <f>IF(AND(OR(Projektgrundlagen!$I$24,Projektgrundlagen!$I$25),'D Besondere Leistung'!M65=TRUE),'D Besondere Leistung'!K65,"")</f>
        <v/>
      </c>
      <c r="G157" s="654"/>
      <c r="H157" s="655"/>
    </row>
    <row r="158" spans="2:8" ht="14.25">
      <c r="B158" t="e">
        <f>IF(AND(OR(Projektgrundlagen!$I$24,Projektgrundlagen!$I$25),'D Besondere Leistung'!#REF!=TRUE),'D Besondere Leistung'!#REF!&amp;" "&amp;'D Besondere Leistung'!#REF!&amp;" "&amp;'D Besondere Leistung'!F66,"")</f>
        <v>#REF!</v>
      </c>
      <c r="C158" s="646" t="e">
        <f>IF(AND(OR(Projektgrundlagen!$I$24,Projektgrundlagen!$I$25),'D Besondere Leistung'!#REF!=TRUE),'D Besondere Leistung'!#REF!,"")</f>
        <v>#REF!</v>
      </c>
      <c r="D158" s="646" t="e">
        <f>IF(AND(OR(Projektgrundlagen!$I$24,Projektgrundlagen!$I$25),'D Besondere Leistung'!#REF!=TRUE),'D Besondere Leistung'!#REF!,"")</f>
        <v>#REF!</v>
      </c>
      <c r="E158" s="646" t="e">
        <f>IF(AND(OR(Projektgrundlagen!$I$24,Projektgrundlagen!$I$25),'D Besondere Leistung'!#REF!=TRUE),'D Besondere Leistung'!#REF!,"")</f>
        <v>#REF!</v>
      </c>
      <c r="F158" s="646" t="e">
        <f>IF(AND(OR(Projektgrundlagen!$I$24,Projektgrundlagen!$I$25),'D Besondere Leistung'!#REF!=TRUE),'D Besondere Leistung'!#REF!,"")</f>
        <v>#REF!</v>
      </c>
      <c r="G158" s="654"/>
      <c r="H158" s="655"/>
    </row>
    <row r="159" spans="2:8" ht="14.25">
      <c r="B159" t="str">
        <f>IF(AND(OR(Projektgrundlagen!$I$24,Projektgrundlagen!$I$25),'D Besondere Leistung'!M66=TRUE),'D Besondere Leistung'!C66&amp;" "&amp;'D Besondere Leistung'!F66&amp;" "&amp;'D Besondere Leistung'!#REF!,"")</f>
        <v/>
      </c>
      <c r="C159" s="646" t="str">
        <f>IF(AND(OR(Projektgrundlagen!$I$24,Projektgrundlagen!$I$25),'D Besondere Leistung'!M66=TRUE),'D Besondere Leistung'!H66,"")</f>
        <v/>
      </c>
      <c r="D159" s="646" t="str">
        <f>IF(AND(OR(Projektgrundlagen!$I$24,Projektgrundlagen!$I$25),'D Besondere Leistung'!M66=TRUE),'D Besondere Leistung'!I66,"")</f>
        <v/>
      </c>
      <c r="E159" s="646" t="str">
        <f>IF(AND(OR(Projektgrundlagen!$I$24,Projektgrundlagen!$I$25),'D Besondere Leistung'!M66=TRUE),'D Besondere Leistung'!J66,"")</f>
        <v/>
      </c>
      <c r="F159" s="646" t="str">
        <f>IF(AND(OR(Projektgrundlagen!$I$24,Projektgrundlagen!$I$25),'D Besondere Leistung'!M66=TRUE),'D Besondere Leistung'!K66,"")</f>
        <v/>
      </c>
      <c r="G159" s="654"/>
      <c r="H159" s="655"/>
    </row>
    <row r="160" spans="2:8" ht="14.25">
      <c r="B160" t="e">
        <f>IF(AND(OR(Projektgrundlagen!$I$24,Projektgrundlagen!$I$25),'D Besondere Leistung'!#REF!=TRUE),'D Besondere Leistung'!#REF!&amp;" "&amp;'D Besondere Leistung'!#REF!&amp;" "&amp;'D Besondere Leistung'!#REF!,"")</f>
        <v>#REF!</v>
      </c>
      <c r="C160" s="646" t="e">
        <f>IF(AND(OR(Projektgrundlagen!$I$24,Projektgrundlagen!$I$25),'D Besondere Leistung'!#REF!=TRUE),'D Besondere Leistung'!#REF!,"")</f>
        <v>#REF!</v>
      </c>
      <c r="D160" s="646" t="e">
        <f>IF(AND(OR(Projektgrundlagen!$I$24,Projektgrundlagen!$I$25),'D Besondere Leistung'!#REF!=TRUE),'D Besondere Leistung'!#REF!,"")</f>
        <v>#REF!</v>
      </c>
      <c r="E160" s="646" t="e">
        <f>IF(AND(OR(Projektgrundlagen!$I$24,Projektgrundlagen!$I$25),'D Besondere Leistung'!#REF!=TRUE),'D Besondere Leistung'!#REF!,"")</f>
        <v>#REF!</v>
      </c>
      <c r="F160" s="646" t="e">
        <f>IF(AND(OR(Projektgrundlagen!$I$24,Projektgrundlagen!$I$25),'D Besondere Leistung'!#REF!=TRUE),'D Besondere Leistung'!#REF!,"")</f>
        <v>#REF!</v>
      </c>
      <c r="G160" s="654"/>
      <c r="H160" s="655"/>
    </row>
    <row r="161" spans="2:8" ht="14.25">
      <c r="B161" t="e">
        <f>IF(AND(OR(Projektgrundlagen!$I$24,Projektgrundlagen!$I$25),'D Besondere Leistung'!#REF!=TRUE),'D Besondere Leistung'!#REF!&amp;" "&amp;'D Besondere Leistung'!#REF!&amp;" "&amp;'D Besondere Leistung'!#REF!,"")</f>
        <v>#REF!</v>
      </c>
      <c r="C161" s="646" t="e">
        <f>IF(AND(OR(Projektgrundlagen!$I$24,Projektgrundlagen!$I$25),'D Besondere Leistung'!#REF!=TRUE),'D Besondere Leistung'!#REF!,"")</f>
        <v>#REF!</v>
      </c>
      <c r="D161" s="646" t="e">
        <f>IF(AND(OR(Projektgrundlagen!$I$24,Projektgrundlagen!$I$25),'D Besondere Leistung'!#REF!=TRUE),'D Besondere Leistung'!#REF!,"")</f>
        <v>#REF!</v>
      </c>
      <c r="E161" s="646" t="e">
        <f>IF(AND(OR(Projektgrundlagen!$I$24,Projektgrundlagen!$I$25),'D Besondere Leistung'!#REF!=TRUE),'D Besondere Leistung'!#REF!,"")</f>
        <v>#REF!</v>
      </c>
      <c r="F161" s="646" t="e">
        <f>IF(AND(OR(Projektgrundlagen!$I$24,Projektgrundlagen!$I$25),'D Besondere Leistung'!#REF!=TRUE),'D Besondere Leistung'!#REF!,"")</f>
        <v>#REF!</v>
      </c>
      <c r="G161" s="654"/>
      <c r="H161" s="655"/>
    </row>
    <row r="162" spans="2:8" ht="14.25">
      <c r="B162" t="e">
        <f>IF(AND(OR(Projektgrundlagen!$I$24,Projektgrundlagen!$I$25),'D Besondere Leistung'!#REF!=TRUE),'D Besondere Leistung'!#REF!&amp;" "&amp;'D Besondere Leistung'!#REF!&amp;" "&amp;'D Besondere Leistung'!#REF!,"")</f>
        <v>#REF!</v>
      </c>
      <c r="C162" s="646" t="e">
        <f>IF(AND(OR(Projektgrundlagen!$I$24,Projektgrundlagen!$I$25),'D Besondere Leistung'!#REF!=TRUE),'D Besondere Leistung'!#REF!,"")</f>
        <v>#REF!</v>
      </c>
      <c r="D162" s="646" t="e">
        <f>IF(AND(OR(Projektgrundlagen!$I$24,Projektgrundlagen!$I$25),'D Besondere Leistung'!#REF!=TRUE),'D Besondere Leistung'!#REF!,"")</f>
        <v>#REF!</v>
      </c>
      <c r="E162" s="646" t="e">
        <f>IF(AND(OR(Projektgrundlagen!$I$24,Projektgrundlagen!$I$25),'D Besondere Leistung'!#REF!=TRUE),'D Besondere Leistung'!#REF!,"")</f>
        <v>#REF!</v>
      </c>
      <c r="F162" s="646" t="e">
        <f>IF(AND(OR(Projektgrundlagen!$I$24,Projektgrundlagen!$I$25),'D Besondere Leistung'!#REF!=TRUE),'D Besondere Leistung'!#REF!,"")</f>
        <v>#REF!</v>
      </c>
      <c r="G162" s="654"/>
      <c r="H162" s="655"/>
    </row>
    <row r="163" spans="2:8" ht="14.25">
      <c r="B163" t="e">
        <f>IF(AND(OR(Projektgrundlagen!$I$24,Projektgrundlagen!$I$25),'D Besondere Leistung'!#REF!=TRUE),'D Besondere Leistung'!#REF!&amp;" "&amp;'D Besondere Leistung'!#REF!&amp;" "&amp;'D Besondere Leistung'!#REF!,"")</f>
        <v>#REF!</v>
      </c>
      <c r="C163" s="646" t="e">
        <f>IF(AND(OR(Projektgrundlagen!$I$24,Projektgrundlagen!$I$25),'D Besondere Leistung'!#REF!=TRUE),'D Besondere Leistung'!#REF!,"")</f>
        <v>#REF!</v>
      </c>
      <c r="D163" s="646" t="e">
        <f>IF(AND(OR(Projektgrundlagen!$I$24,Projektgrundlagen!$I$25),'D Besondere Leistung'!#REF!=TRUE),'D Besondere Leistung'!#REF!,"")</f>
        <v>#REF!</v>
      </c>
      <c r="E163" s="646" t="e">
        <f>IF(AND(OR(Projektgrundlagen!$I$24,Projektgrundlagen!$I$25),'D Besondere Leistung'!#REF!=TRUE),'D Besondere Leistung'!#REF!,"")</f>
        <v>#REF!</v>
      </c>
      <c r="F163" s="646" t="e">
        <f>IF(AND(OR(Projektgrundlagen!$I$24,Projektgrundlagen!$I$25),'D Besondere Leistung'!#REF!=TRUE),'D Besondere Leistung'!#REF!,"")</f>
        <v>#REF!</v>
      </c>
      <c r="G163" s="654"/>
      <c r="H163" s="655"/>
    </row>
    <row r="164" spans="2:8" ht="14.25">
      <c r="B164" t="e">
        <f>IF(AND(OR(Projektgrundlagen!$I$24,Projektgrundlagen!$I$25),'D Besondere Leistung'!#REF!=TRUE),'D Besondere Leistung'!#REF!&amp;" "&amp;'D Besondere Leistung'!#REF!&amp;" "&amp;'D Besondere Leistung'!#REF!,"")</f>
        <v>#REF!</v>
      </c>
      <c r="C164" s="646" t="e">
        <f>IF(AND(OR(Projektgrundlagen!$I$24,Projektgrundlagen!$I$25),'D Besondere Leistung'!#REF!=TRUE),'D Besondere Leistung'!#REF!,"")</f>
        <v>#REF!</v>
      </c>
      <c r="D164" s="646" t="e">
        <f>IF(AND(OR(Projektgrundlagen!$I$24,Projektgrundlagen!$I$25),'D Besondere Leistung'!#REF!=TRUE),'D Besondere Leistung'!#REF!,"")</f>
        <v>#REF!</v>
      </c>
      <c r="E164" s="646" t="e">
        <f>IF(AND(OR(Projektgrundlagen!$I$24,Projektgrundlagen!$I$25),'D Besondere Leistung'!#REF!=TRUE),'D Besondere Leistung'!#REF!,"")</f>
        <v>#REF!</v>
      </c>
      <c r="F164" s="646" t="e">
        <f>IF(AND(OR(Projektgrundlagen!$I$24,Projektgrundlagen!$I$25),'D Besondere Leistung'!#REF!=TRUE),'D Besondere Leistung'!#REF!,"")</f>
        <v>#REF!</v>
      </c>
      <c r="G164" s="654"/>
      <c r="H164" s="655"/>
    </row>
    <row r="165" spans="2:8" ht="14.25">
      <c r="B165" t="e">
        <f>IF(AND(OR(Projektgrundlagen!$I$24,Projektgrundlagen!$I$25),'D Besondere Leistung'!#REF!=TRUE),'D Besondere Leistung'!#REF!&amp;" "&amp;'D Besondere Leistung'!#REF!&amp;" "&amp;'D Besondere Leistung'!F67,"")</f>
        <v>#REF!</v>
      </c>
      <c r="C165" s="646" t="e">
        <f>IF(AND(OR(Projektgrundlagen!$I$24,Projektgrundlagen!$I$25),'D Besondere Leistung'!#REF!=TRUE),'D Besondere Leistung'!#REF!,"")</f>
        <v>#REF!</v>
      </c>
      <c r="D165" s="646" t="e">
        <f>IF(AND(OR(Projektgrundlagen!$I$24,Projektgrundlagen!$I$25),'D Besondere Leistung'!#REF!=TRUE),'D Besondere Leistung'!#REF!,"")</f>
        <v>#REF!</v>
      </c>
      <c r="E165" s="646" t="e">
        <f>IF(AND(OR(Projektgrundlagen!$I$24,Projektgrundlagen!$I$25),'D Besondere Leistung'!#REF!=TRUE),'D Besondere Leistung'!#REF!,"")</f>
        <v>#REF!</v>
      </c>
      <c r="F165" s="646" t="e">
        <f>IF(AND(OR(Projektgrundlagen!$I$24,Projektgrundlagen!$I$25),'D Besondere Leistung'!#REF!=TRUE),'D Besondere Leistung'!#REF!,"")</f>
        <v>#REF!</v>
      </c>
      <c r="G165" s="654"/>
      <c r="H165" s="655"/>
    </row>
    <row r="166" spans="2:8" ht="14.25">
      <c r="B166" t="str">
        <f>IF(AND(OR(Projektgrundlagen!$I$24,Projektgrundlagen!$I$25),'D Besondere Leistung'!M67=TRUE),'D Besondere Leistung'!C67&amp;" "&amp;'D Besondere Leistung'!F67&amp;" "&amp;'D Besondere Leistung'!F68,"")</f>
        <v/>
      </c>
      <c r="C166" s="646" t="str">
        <f>IF(AND(OR(Projektgrundlagen!$I$24,Projektgrundlagen!$I$25),'D Besondere Leistung'!M67=TRUE),'D Besondere Leistung'!H67,"")</f>
        <v/>
      </c>
      <c r="D166" s="646" t="str">
        <f>IF(AND(OR(Projektgrundlagen!$I$24,Projektgrundlagen!$I$25),'D Besondere Leistung'!M67=TRUE),'D Besondere Leistung'!I67,"")</f>
        <v/>
      </c>
      <c r="E166" s="646" t="str">
        <f>IF(AND(OR(Projektgrundlagen!$I$24,Projektgrundlagen!$I$25),'D Besondere Leistung'!M67=TRUE),'D Besondere Leistung'!J67,"")</f>
        <v/>
      </c>
      <c r="F166" s="646" t="str">
        <f>IF(AND(OR(Projektgrundlagen!$I$24,Projektgrundlagen!$I$25),'D Besondere Leistung'!M67=TRUE),'D Besondere Leistung'!K67,"")</f>
        <v/>
      </c>
      <c r="G166" s="654"/>
      <c r="H166" s="655"/>
    </row>
    <row r="167" spans="2:8" ht="14.25">
      <c r="B167" t="str">
        <f>IF(AND(OR(Projektgrundlagen!$I$24,Projektgrundlagen!$I$25),'D Besondere Leistung'!M68=TRUE),'D Besondere Leistung'!C68&amp;" "&amp;'D Besondere Leistung'!F68&amp;" "&amp;'D Besondere Leistung'!F69,"")</f>
        <v/>
      </c>
      <c r="C167" s="646" t="str">
        <f>IF(AND(OR(Projektgrundlagen!$I$24,Projektgrundlagen!$I$25),'D Besondere Leistung'!M68=TRUE),'D Besondere Leistung'!H68,"")</f>
        <v/>
      </c>
      <c r="D167" s="646" t="str">
        <f>IF(AND(OR(Projektgrundlagen!$I$24,Projektgrundlagen!$I$25),'D Besondere Leistung'!M68=TRUE),'D Besondere Leistung'!I68,"")</f>
        <v/>
      </c>
      <c r="E167" s="646" t="str">
        <f>IF(AND(OR(Projektgrundlagen!$I$24,Projektgrundlagen!$I$25),'D Besondere Leistung'!M68=TRUE),'D Besondere Leistung'!J68,"")</f>
        <v/>
      </c>
      <c r="F167" s="646" t="str">
        <f>IF(AND(OR(Projektgrundlagen!$I$24,Projektgrundlagen!$I$25),'D Besondere Leistung'!M68=TRUE),'D Besondere Leistung'!K68,"")</f>
        <v/>
      </c>
      <c r="G167" s="654"/>
      <c r="H167" s="655"/>
    </row>
    <row r="168" spans="2:8" ht="14.25">
      <c r="B168" t="str">
        <f>IF(AND(OR(Projektgrundlagen!$I$24,Projektgrundlagen!$I$25),'D Besondere Leistung'!M69=TRUE),'D Besondere Leistung'!C69&amp;" "&amp;'D Besondere Leistung'!F69&amp;" "&amp;'D Besondere Leistung'!F70,"")</f>
        <v/>
      </c>
      <c r="C168" s="646" t="str">
        <f>IF(AND(OR(Projektgrundlagen!$I$24,Projektgrundlagen!$I$25),'D Besondere Leistung'!M69=TRUE),'D Besondere Leistung'!H69,"")</f>
        <v/>
      </c>
      <c r="D168" s="646" t="str">
        <f>IF(AND(OR(Projektgrundlagen!$I$24,Projektgrundlagen!$I$25),'D Besondere Leistung'!M69=TRUE),'D Besondere Leistung'!I69,"")</f>
        <v/>
      </c>
      <c r="E168" s="646" t="str">
        <f>IF(AND(OR(Projektgrundlagen!$I$24,Projektgrundlagen!$I$25),'D Besondere Leistung'!M69=TRUE),'D Besondere Leistung'!J69,"")</f>
        <v/>
      </c>
      <c r="F168" s="646" t="str">
        <f>IF(AND(OR(Projektgrundlagen!$I$24,Projektgrundlagen!$I$25),'D Besondere Leistung'!M69=TRUE),'D Besondere Leistung'!K69,"")</f>
        <v/>
      </c>
      <c r="G168" s="654"/>
      <c r="H168" s="655"/>
    </row>
    <row r="169" spans="2:8" ht="14.25">
      <c r="B169" t="str">
        <f>IF(AND(OR(Projektgrundlagen!$I$24,Projektgrundlagen!$I$25),'D Besondere Leistung'!M70=TRUE),'D Besondere Leistung'!C70&amp;" "&amp;'D Besondere Leistung'!F70&amp;" "&amp;'D Besondere Leistung'!#REF!,"")</f>
        <v/>
      </c>
      <c r="C169" s="646" t="str">
        <f>IF(AND(OR(Projektgrundlagen!$I$24,Projektgrundlagen!$I$25),'D Besondere Leistung'!M70=TRUE),'D Besondere Leistung'!H70,"")</f>
        <v/>
      </c>
      <c r="D169" s="646" t="str">
        <f>IF(AND(OR(Projektgrundlagen!$I$24,Projektgrundlagen!$I$25),'D Besondere Leistung'!M70=TRUE),'D Besondere Leistung'!I70,"")</f>
        <v/>
      </c>
      <c r="E169" s="646" t="str">
        <f>IF(AND(OR(Projektgrundlagen!$I$24,Projektgrundlagen!$I$25),'D Besondere Leistung'!M70=TRUE),'D Besondere Leistung'!J70,"")</f>
        <v/>
      </c>
      <c r="F169" s="646" t="str">
        <f>IF(AND(OR(Projektgrundlagen!$I$24,Projektgrundlagen!$I$25),'D Besondere Leistung'!M70=TRUE),'D Besondere Leistung'!K70,"")</f>
        <v/>
      </c>
      <c r="G169" s="654"/>
      <c r="H169" s="655"/>
    </row>
    <row r="170" spans="2:8" ht="14.25">
      <c r="B170" t="e">
        <f>IF(AND(OR(Projektgrundlagen!$I$24,Projektgrundlagen!$I$25),'D Besondere Leistung'!#REF!=TRUE),'D Besondere Leistung'!#REF!&amp;" "&amp;'D Besondere Leistung'!#REF!&amp;" "&amp;'D Besondere Leistung'!F71,"")</f>
        <v>#REF!</v>
      </c>
      <c r="C170" s="646" t="e">
        <f>IF(AND(OR(Projektgrundlagen!$I$24,Projektgrundlagen!$I$25),'D Besondere Leistung'!#REF!=TRUE),'D Besondere Leistung'!#REF!,"")</f>
        <v>#REF!</v>
      </c>
      <c r="D170" s="646" t="e">
        <f>IF(AND(OR(Projektgrundlagen!$I$24,Projektgrundlagen!$I$25),'D Besondere Leistung'!#REF!=TRUE),'D Besondere Leistung'!#REF!,"")</f>
        <v>#REF!</v>
      </c>
      <c r="E170" s="646" t="e">
        <f>IF(AND(OR(Projektgrundlagen!$I$24,Projektgrundlagen!$I$25),'D Besondere Leistung'!#REF!=TRUE),'D Besondere Leistung'!#REF!,"")</f>
        <v>#REF!</v>
      </c>
      <c r="F170" s="646" t="e">
        <f>IF(AND(OR(Projektgrundlagen!$I$24,Projektgrundlagen!$I$25),'D Besondere Leistung'!#REF!=TRUE),'D Besondere Leistung'!#REF!,"")</f>
        <v>#REF!</v>
      </c>
      <c r="G170" s="654"/>
      <c r="H170" s="655"/>
    </row>
    <row r="171" spans="2:8" ht="14.25">
      <c r="B171" t="str">
        <f>IF(AND(OR(Projektgrundlagen!$I$24,Projektgrundlagen!$I$25),'D Besondere Leistung'!M71=TRUE),'D Besondere Leistung'!C71&amp;" "&amp;'D Besondere Leistung'!F71&amp;" "&amp;'D Besondere Leistung'!F72,"")</f>
        <v/>
      </c>
      <c r="C171" s="646" t="str">
        <f>IF(AND(OR(Projektgrundlagen!$I$24,Projektgrundlagen!$I$25),'D Besondere Leistung'!M71=TRUE),'D Besondere Leistung'!H71,"")</f>
        <v/>
      </c>
      <c r="D171" s="646" t="str">
        <f>IF(AND(OR(Projektgrundlagen!$I$24,Projektgrundlagen!$I$25),'D Besondere Leistung'!M71=TRUE),'D Besondere Leistung'!I71,"")</f>
        <v/>
      </c>
      <c r="E171" s="646" t="str">
        <f>IF(AND(OR(Projektgrundlagen!$I$24,Projektgrundlagen!$I$25),'D Besondere Leistung'!M71=TRUE),'D Besondere Leistung'!J71,"")</f>
        <v/>
      </c>
      <c r="F171" s="646" t="str">
        <f>IF(AND(OR(Projektgrundlagen!$I$24,Projektgrundlagen!$I$25),'D Besondere Leistung'!M71=TRUE),'D Besondere Leistung'!K71,"")</f>
        <v/>
      </c>
      <c r="G171" s="654"/>
      <c r="H171" s="655"/>
    </row>
    <row r="172" spans="2:8" ht="14.25">
      <c r="B172" t="str">
        <f>IF(AND(OR(Projektgrundlagen!$I$24,Projektgrundlagen!$I$25),'D Besondere Leistung'!M72=TRUE),'D Besondere Leistung'!C72&amp;" "&amp;'D Besondere Leistung'!F72&amp;" "&amp;'D Besondere Leistung'!#REF!,"")</f>
        <v/>
      </c>
      <c r="C172" s="646" t="str">
        <f>IF(AND(OR(Projektgrundlagen!$I$24,Projektgrundlagen!$I$25),'D Besondere Leistung'!M72=TRUE),'D Besondere Leistung'!H72,"")</f>
        <v/>
      </c>
      <c r="D172" s="646" t="str">
        <f>IF(AND(OR(Projektgrundlagen!$I$24,Projektgrundlagen!$I$25),'D Besondere Leistung'!M72=TRUE),'D Besondere Leistung'!I72,"")</f>
        <v/>
      </c>
      <c r="E172" s="646" t="str">
        <f>IF(AND(OR(Projektgrundlagen!$I$24,Projektgrundlagen!$I$25),'D Besondere Leistung'!M72=TRUE),'D Besondere Leistung'!J72,"")</f>
        <v/>
      </c>
      <c r="F172" s="646" t="str">
        <f>IF(AND(OR(Projektgrundlagen!$I$24,Projektgrundlagen!$I$25),'D Besondere Leistung'!M72=TRUE),'D Besondere Leistung'!K72,"")</f>
        <v/>
      </c>
      <c r="G172" s="654"/>
      <c r="H172" s="655"/>
    </row>
    <row r="173" spans="2:8" ht="14.25">
      <c r="B173" t="e">
        <f>IF(AND(OR(Projektgrundlagen!$I$24,Projektgrundlagen!$I$25),'D Besondere Leistung'!#REF!=TRUE),'D Besondere Leistung'!#REF!&amp;" "&amp;'D Besondere Leistung'!#REF!&amp;" "&amp;'D Besondere Leistung'!F73,"")</f>
        <v>#REF!</v>
      </c>
      <c r="C173" s="646" t="e">
        <f>IF(AND(OR(Projektgrundlagen!$I$24,Projektgrundlagen!$I$25),'D Besondere Leistung'!#REF!=TRUE),'D Besondere Leistung'!#REF!,"")</f>
        <v>#REF!</v>
      </c>
      <c r="D173" s="646" t="e">
        <f>IF(AND(OR(Projektgrundlagen!$I$24,Projektgrundlagen!$I$25),'D Besondere Leistung'!#REF!=TRUE),'D Besondere Leistung'!#REF!,"")</f>
        <v>#REF!</v>
      </c>
      <c r="E173" s="646" t="e">
        <f>IF(AND(OR(Projektgrundlagen!$I$24,Projektgrundlagen!$I$25),'D Besondere Leistung'!#REF!=TRUE),'D Besondere Leistung'!#REF!,"")</f>
        <v>#REF!</v>
      </c>
      <c r="F173" s="646" t="e">
        <f>IF(AND(OR(Projektgrundlagen!$I$24,Projektgrundlagen!$I$25),'D Besondere Leistung'!#REF!=TRUE),'D Besondere Leistung'!#REF!,"")</f>
        <v>#REF!</v>
      </c>
      <c r="G173" s="654"/>
      <c r="H173" s="655"/>
    </row>
    <row r="174" spans="2:8" ht="14.25">
      <c r="B174" t="str">
        <f>IF(AND(OR(Projektgrundlagen!$I$24,Projektgrundlagen!$I$25),'D Besondere Leistung'!M73=TRUE),'D Besondere Leistung'!C73&amp;" "&amp;'D Besondere Leistung'!F73&amp;" "&amp;'D Besondere Leistung'!#REF!,"")</f>
        <v/>
      </c>
      <c r="C174" s="646" t="str">
        <f>IF(AND(OR(Projektgrundlagen!$I$24,Projektgrundlagen!$I$25),'D Besondere Leistung'!M73=TRUE),'D Besondere Leistung'!H73,"")</f>
        <v/>
      </c>
      <c r="D174" s="646" t="str">
        <f>IF(AND(OR(Projektgrundlagen!$I$24,Projektgrundlagen!$I$25),'D Besondere Leistung'!M73=TRUE),'D Besondere Leistung'!I73,"")</f>
        <v/>
      </c>
      <c r="E174" s="646" t="str">
        <f>IF(AND(OR(Projektgrundlagen!$I$24,Projektgrundlagen!$I$25),'D Besondere Leistung'!M73=TRUE),'D Besondere Leistung'!J73,"")</f>
        <v/>
      </c>
      <c r="F174" s="646" t="str">
        <f>IF(AND(OR(Projektgrundlagen!$I$24,Projektgrundlagen!$I$25),'D Besondere Leistung'!M73=TRUE),'D Besondere Leistung'!K73,"")</f>
        <v/>
      </c>
      <c r="G174" s="654"/>
      <c r="H174" s="655"/>
    </row>
    <row r="175" spans="2:8" ht="14.25">
      <c r="B175" t="e">
        <f>IF(AND(OR(Projektgrundlagen!$I$24,Projektgrundlagen!$I$25),'D Besondere Leistung'!#REF!=TRUE),'D Besondere Leistung'!#REF!&amp;" "&amp;'D Besondere Leistung'!#REF!&amp;" "&amp;'D Besondere Leistung'!#REF!,"")</f>
        <v>#REF!</v>
      </c>
      <c r="C175" s="646" t="e">
        <f>IF(AND(OR(Projektgrundlagen!$I$24,Projektgrundlagen!$I$25),'D Besondere Leistung'!#REF!=TRUE),'D Besondere Leistung'!#REF!,"")</f>
        <v>#REF!</v>
      </c>
      <c r="D175" s="646" t="e">
        <f>IF(AND(OR(Projektgrundlagen!$I$24,Projektgrundlagen!$I$25),'D Besondere Leistung'!#REF!=TRUE),'D Besondere Leistung'!#REF!,"")</f>
        <v>#REF!</v>
      </c>
      <c r="E175" s="646" t="e">
        <f>IF(AND(OR(Projektgrundlagen!$I$24,Projektgrundlagen!$I$25),'D Besondere Leistung'!#REF!=TRUE),'D Besondere Leistung'!#REF!,"")</f>
        <v>#REF!</v>
      </c>
      <c r="F175" s="646" t="e">
        <f>IF(AND(OR(Projektgrundlagen!$I$24,Projektgrundlagen!$I$25),'D Besondere Leistung'!#REF!=TRUE),'D Besondere Leistung'!#REF!,"")</f>
        <v>#REF!</v>
      </c>
      <c r="G175" s="654"/>
      <c r="H175" s="655"/>
    </row>
    <row r="176" spans="2:8" ht="14.25">
      <c r="B176" t="e">
        <f>IF(AND(OR(Projektgrundlagen!$I$24,Projektgrundlagen!$I$25),'D Besondere Leistung'!#REF!=TRUE),'D Besondere Leistung'!#REF!&amp;" "&amp;'D Besondere Leistung'!#REF!&amp;" "&amp;'D Besondere Leistung'!#REF!,"")</f>
        <v>#REF!</v>
      </c>
      <c r="C176" s="646" t="e">
        <f>IF(AND(OR(Projektgrundlagen!$I$24,Projektgrundlagen!$I$25),'D Besondere Leistung'!#REF!=TRUE),'D Besondere Leistung'!#REF!,"")</f>
        <v>#REF!</v>
      </c>
      <c r="D176" s="646" t="e">
        <f>IF(AND(OR(Projektgrundlagen!$I$24,Projektgrundlagen!$I$25),'D Besondere Leistung'!#REF!=TRUE),'D Besondere Leistung'!#REF!,"")</f>
        <v>#REF!</v>
      </c>
      <c r="E176" s="646" t="e">
        <f>IF(AND(OR(Projektgrundlagen!$I$24,Projektgrundlagen!$I$25),'D Besondere Leistung'!#REF!=TRUE),'D Besondere Leistung'!#REF!,"")</f>
        <v>#REF!</v>
      </c>
      <c r="F176" s="646" t="e">
        <f>IF(AND(OR(Projektgrundlagen!$I$24,Projektgrundlagen!$I$25),'D Besondere Leistung'!#REF!=TRUE),'D Besondere Leistung'!#REF!,"")</f>
        <v>#REF!</v>
      </c>
      <c r="G176" s="654"/>
      <c r="H176" s="655"/>
    </row>
    <row r="177" spans="2:8" ht="14.25">
      <c r="B177" t="e">
        <f>IF(AND(OR(Projektgrundlagen!$I$24,Projektgrundlagen!$I$25),'D Besondere Leistung'!#REF!=TRUE),'D Besondere Leistung'!#REF!&amp;" "&amp;'D Besondere Leistung'!#REF!&amp;" "&amp;'D Besondere Leistung'!#REF!,"")</f>
        <v>#REF!</v>
      </c>
      <c r="C177" s="646" t="e">
        <f>IF(AND(OR(Projektgrundlagen!$I$24,Projektgrundlagen!$I$25),'D Besondere Leistung'!#REF!=TRUE),'D Besondere Leistung'!#REF!,"")</f>
        <v>#REF!</v>
      </c>
      <c r="D177" s="646" t="e">
        <f>IF(AND(OR(Projektgrundlagen!$I$24,Projektgrundlagen!$I$25),'D Besondere Leistung'!#REF!=TRUE),'D Besondere Leistung'!#REF!,"")</f>
        <v>#REF!</v>
      </c>
      <c r="E177" s="646" t="e">
        <f>IF(AND(OR(Projektgrundlagen!$I$24,Projektgrundlagen!$I$25),'D Besondere Leistung'!#REF!=TRUE),'D Besondere Leistung'!#REF!,"")</f>
        <v>#REF!</v>
      </c>
      <c r="F177" s="646" t="e">
        <f>IF(AND(OR(Projektgrundlagen!$I$24,Projektgrundlagen!$I$25),'D Besondere Leistung'!#REF!=TRUE),'D Besondere Leistung'!#REF!,"")</f>
        <v>#REF!</v>
      </c>
      <c r="G177" s="654"/>
      <c r="H177" s="655"/>
    </row>
    <row r="178" spans="2:8" ht="14.25">
      <c r="B178" t="e">
        <f>IF(AND(OR(Projektgrundlagen!$I$24,Projektgrundlagen!$I$25),'D Besondere Leistung'!#REF!=TRUE),'D Besondere Leistung'!#REF!&amp;" "&amp;'D Besondere Leistung'!#REF!&amp;" "&amp;'D Besondere Leistung'!#REF!,"")</f>
        <v>#REF!</v>
      </c>
      <c r="C178" s="646" t="e">
        <f>IF(AND(OR(Projektgrundlagen!$I$24,Projektgrundlagen!$I$25),'D Besondere Leistung'!#REF!=TRUE),'D Besondere Leistung'!#REF!,"")</f>
        <v>#REF!</v>
      </c>
      <c r="D178" s="646" t="e">
        <f>IF(AND(OR(Projektgrundlagen!$I$24,Projektgrundlagen!$I$25),'D Besondere Leistung'!#REF!=TRUE),'D Besondere Leistung'!#REF!,"")</f>
        <v>#REF!</v>
      </c>
      <c r="E178" s="646" t="e">
        <f>IF(AND(OR(Projektgrundlagen!$I$24,Projektgrundlagen!$I$25),'D Besondere Leistung'!#REF!=TRUE),'D Besondere Leistung'!#REF!,"")</f>
        <v>#REF!</v>
      </c>
      <c r="F178" s="646" t="e">
        <f>IF(AND(OR(Projektgrundlagen!$I$24,Projektgrundlagen!$I$25),'D Besondere Leistung'!#REF!=TRUE),'D Besondere Leistung'!#REF!,"")</f>
        <v>#REF!</v>
      </c>
      <c r="G178" s="654"/>
      <c r="H178" s="655"/>
    </row>
    <row r="179" spans="2:8" ht="14.25">
      <c r="B179" t="e">
        <f>IF(AND(OR(Projektgrundlagen!$I$24,Projektgrundlagen!$I$25),'D Besondere Leistung'!#REF!=TRUE),'D Besondere Leistung'!#REF!&amp;" "&amp;'D Besondere Leistung'!#REF!&amp;" "&amp;'D Besondere Leistung'!#REF!,"")</f>
        <v>#REF!</v>
      </c>
      <c r="C179" s="646" t="e">
        <f>IF(AND(OR(Projektgrundlagen!$I$24,Projektgrundlagen!$I$25),'D Besondere Leistung'!#REF!=TRUE),'D Besondere Leistung'!#REF!,"")</f>
        <v>#REF!</v>
      </c>
      <c r="D179" s="646" t="e">
        <f>IF(AND(OR(Projektgrundlagen!$I$24,Projektgrundlagen!$I$25),'D Besondere Leistung'!#REF!=TRUE),'D Besondere Leistung'!#REF!,"")</f>
        <v>#REF!</v>
      </c>
      <c r="E179" s="646" t="e">
        <f>IF(AND(OR(Projektgrundlagen!$I$24,Projektgrundlagen!$I$25),'D Besondere Leistung'!#REF!=TRUE),'D Besondere Leistung'!#REF!,"")</f>
        <v>#REF!</v>
      </c>
      <c r="F179" s="646" t="e">
        <f>IF(AND(OR(Projektgrundlagen!$I$24,Projektgrundlagen!$I$25),'D Besondere Leistung'!#REF!=TRUE),'D Besondere Leistung'!#REF!,"")</f>
        <v>#REF!</v>
      </c>
      <c r="G179" s="654"/>
      <c r="H179" s="655"/>
    </row>
    <row r="180" spans="2:8" ht="14.25">
      <c r="B180" t="e">
        <f>IF(AND(OR(Projektgrundlagen!$I$24,Projektgrundlagen!$I$25),'D Besondere Leistung'!#REF!=TRUE),'D Besondere Leistung'!#REF!&amp;" "&amp;'D Besondere Leistung'!#REF!&amp;" "&amp;'D Besondere Leistung'!#REF!,"")</f>
        <v>#REF!</v>
      </c>
      <c r="C180" s="646" t="e">
        <f>IF(AND(OR(Projektgrundlagen!$I$24,Projektgrundlagen!$I$25),'D Besondere Leistung'!#REF!=TRUE),'D Besondere Leistung'!#REF!,"")</f>
        <v>#REF!</v>
      </c>
      <c r="D180" s="646" t="e">
        <f>IF(AND(OR(Projektgrundlagen!$I$24,Projektgrundlagen!$I$25),'D Besondere Leistung'!#REF!=TRUE),'D Besondere Leistung'!#REF!,"")</f>
        <v>#REF!</v>
      </c>
      <c r="E180" s="646" t="e">
        <f>IF(AND(OR(Projektgrundlagen!$I$24,Projektgrundlagen!$I$25),'D Besondere Leistung'!#REF!=TRUE),'D Besondere Leistung'!#REF!,"")</f>
        <v>#REF!</v>
      </c>
      <c r="F180" s="646" t="e">
        <f>IF(AND(OR(Projektgrundlagen!$I$24,Projektgrundlagen!$I$25),'D Besondere Leistung'!#REF!=TRUE),'D Besondere Leistung'!#REF!,"")</f>
        <v>#REF!</v>
      </c>
      <c r="G180" s="654"/>
      <c r="H180" s="655"/>
    </row>
    <row r="181" spans="2:8" ht="14.25">
      <c r="B181" t="e">
        <f>IF(AND(OR(Projektgrundlagen!$I$24,Projektgrundlagen!$I$25),'D Besondere Leistung'!#REF!=TRUE),'D Besondere Leistung'!#REF!&amp;" "&amp;'D Besondere Leistung'!#REF!&amp;" "&amp;'D Besondere Leistung'!#REF!,"")</f>
        <v>#REF!</v>
      </c>
      <c r="C181" s="646" t="e">
        <f>IF(AND(OR(Projektgrundlagen!$I$24,Projektgrundlagen!$I$25),'D Besondere Leistung'!#REF!=TRUE),'D Besondere Leistung'!#REF!,"")</f>
        <v>#REF!</v>
      </c>
      <c r="D181" s="646" t="e">
        <f>IF(AND(OR(Projektgrundlagen!$I$24,Projektgrundlagen!$I$25),'D Besondere Leistung'!#REF!=TRUE),'D Besondere Leistung'!#REF!,"")</f>
        <v>#REF!</v>
      </c>
      <c r="E181" s="646" t="e">
        <f>IF(AND(OR(Projektgrundlagen!$I$24,Projektgrundlagen!$I$25),'D Besondere Leistung'!#REF!=TRUE),'D Besondere Leistung'!#REF!,"")</f>
        <v>#REF!</v>
      </c>
      <c r="F181" s="646" t="e">
        <f>IF(AND(OR(Projektgrundlagen!$I$24,Projektgrundlagen!$I$25),'D Besondere Leistung'!#REF!=TRUE),'D Besondere Leistung'!#REF!,"")</f>
        <v>#REF!</v>
      </c>
      <c r="G181" s="654"/>
      <c r="H181" s="655"/>
    </row>
    <row r="182" spans="2:8" ht="14.25">
      <c r="B182" t="e">
        <f>IF(AND(OR(Projektgrundlagen!$I$24,Projektgrundlagen!$I$25),'D Besondere Leistung'!#REF!=TRUE),'D Besondere Leistung'!#REF!&amp;" "&amp;'D Besondere Leistung'!#REF!&amp;" "&amp;'D Besondere Leistung'!#REF!,"")</f>
        <v>#REF!</v>
      </c>
      <c r="C182" s="646" t="e">
        <f>IF(AND(OR(Projektgrundlagen!$I$24,Projektgrundlagen!$I$25),'D Besondere Leistung'!#REF!=TRUE),'D Besondere Leistung'!#REF!,"")</f>
        <v>#REF!</v>
      </c>
      <c r="D182" s="646" t="e">
        <f>IF(AND(OR(Projektgrundlagen!$I$24,Projektgrundlagen!$I$25),'D Besondere Leistung'!#REF!=TRUE),'D Besondere Leistung'!#REF!,"")</f>
        <v>#REF!</v>
      </c>
      <c r="E182" s="646" t="e">
        <f>IF(AND(OR(Projektgrundlagen!$I$24,Projektgrundlagen!$I$25),'D Besondere Leistung'!#REF!=TRUE),'D Besondere Leistung'!#REF!,"")</f>
        <v>#REF!</v>
      </c>
      <c r="F182" s="646" t="e">
        <f>IF(AND(OR(Projektgrundlagen!$I$24,Projektgrundlagen!$I$25),'D Besondere Leistung'!#REF!=TRUE),'D Besondere Leistung'!#REF!,"")</f>
        <v>#REF!</v>
      </c>
      <c r="G182" s="654"/>
      <c r="H182" s="655"/>
    </row>
    <row r="183" spans="2:8" ht="14.25">
      <c r="B183" t="e">
        <f>IF(AND(OR(Projektgrundlagen!$I$24,Projektgrundlagen!$I$25),'D Besondere Leistung'!#REF!=TRUE),'D Besondere Leistung'!#REF!&amp;" "&amp;'D Besondere Leistung'!#REF!&amp;" "&amp;'D Besondere Leistung'!#REF!,"")</f>
        <v>#REF!</v>
      </c>
      <c r="C183" s="646" t="e">
        <f>IF(AND(OR(Projektgrundlagen!$I$24,Projektgrundlagen!$I$25),'D Besondere Leistung'!#REF!=TRUE),'D Besondere Leistung'!#REF!,"")</f>
        <v>#REF!</v>
      </c>
      <c r="D183" s="646" t="e">
        <f>IF(AND(OR(Projektgrundlagen!$I$24,Projektgrundlagen!$I$25),'D Besondere Leistung'!#REF!=TRUE),'D Besondere Leistung'!#REF!,"")</f>
        <v>#REF!</v>
      </c>
      <c r="E183" s="646" t="e">
        <f>IF(AND(OR(Projektgrundlagen!$I$24,Projektgrundlagen!$I$25),'D Besondere Leistung'!#REF!=TRUE),'D Besondere Leistung'!#REF!,"")</f>
        <v>#REF!</v>
      </c>
      <c r="F183" s="646" t="e">
        <f>IF(AND(OR(Projektgrundlagen!$I$24,Projektgrundlagen!$I$25),'D Besondere Leistung'!#REF!=TRUE),'D Besondere Leistung'!#REF!,"")</f>
        <v>#REF!</v>
      </c>
      <c r="G183" s="654"/>
      <c r="H183" s="655"/>
    </row>
    <row r="184" spans="2:8" ht="14.25">
      <c r="B184" t="e">
        <f>IF(AND(OR(Projektgrundlagen!$I$24,Projektgrundlagen!$I$25),'D Besondere Leistung'!#REF!=TRUE),'D Besondere Leistung'!#REF!&amp;" "&amp;'D Besondere Leistung'!#REF!&amp;" "&amp;'D Besondere Leistung'!#REF!,"")</f>
        <v>#REF!</v>
      </c>
      <c r="C184" s="646" t="e">
        <f>IF(AND(OR(Projektgrundlagen!$I$24,Projektgrundlagen!$I$25),'D Besondere Leistung'!#REF!=TRUE),'D Besondere Leistung'!#REF!,"")</f>
        <v>#REF!</v>
      </c>
      <c r="D184" s="646" t="e">
        <f>IF(AND(OR(Projektgrundlagen!$I$24,Projektgrundlagen!$I$25),'D Besondere Leistung'!#REF!=TRUE),'D Besondere Leistung'!#REF!,"")</f>
        <v>#REF!</v>
      </c>
      <c r="E184" s="646" t="e">
        <f>IF(AND(OR(Projektgrundlagen!$I$24,Projektgrundlagen!$I$25),'D Besondere Leistung'!#REF!=TRUE),'D Besondere Leistung'!#REF!,"")</f>
        <v>#REF!</v>
      </c>
      <c r="F184" s="646" t="e">
        <f>IF(AND(OR(Projektgrundlagen!$I$24,Projektgrundlagen!$I$25),'D Besondere Leistung'!#REF!=TRUE),'D Besondere Leistung'!#REF!,"")</f>
        <v>#REF!</v>
      </c>
      <c r="G184" s="654"/>
      <c r="H184" s="655"/>
    </row>
    <row r="185" spans="2:8" ht="14.25">
      <c r="B185" t="e">
        <f>IF(AND(OR(Projektgrundlagen!$I$24,Projektgrundlagen!$I$25),'D Besondere Leistung'!#REF!=TRUE),'D Besondere Leistung'!#REF!&amp;" "&amp;'D Besondere Leistung'!#REF!&amp;" "&amp;'D Besondere Leistung'!#REF!,"")</f>
        <v>#REF!</v>
      </c>
      <c r="C185" s="646" t="e">
        <f>IF(AND(OR(Projektgrundlagen!$I$24,Projektgrundlagen!$I$25),'D Besondere Leistung'!#REF!=TRUE),'D Besondere Leistung'!#REF!,"")</f>
        <v>#REF!</v>
      </c>
      <c r="D185" s="646" t="e">
        <f>IF(AND(OR(Projektgrundlagen!$I$24,Projektgrundlagen!$I$25),'D Besondere Leistung'!#REF!=TRUE),'D Besondere Leistung'!#REF!,"")</f>
        <v>#REF!</v>
      </c>
      <c r="E185" s="646" t="e">
        <f>IF(AND(OR(Projektgrundlagen!$I$24,Projektgrundlagen!$I$25),'D Besondere Leistung'!#REF!=TRUE),'D Besondere Leistung'!#REF!,"")</f>
        <v>#REF!</v>
      </c>
      <c r="F185" s="646" t="e">
        <f>IF(AND(OR(Projektgrundlagen!$I$24,Projektgrundlagen!$I$25),'D Besondere Leistung'!#REF!=TRUE),'D Besondere Leistung'!#REF!,"")</f>
        <v>#REF!</v>
      </c>
      <c r="G185" s="654"/>
      <c r="H185" s="655"/>
    </row>
    <row r="186" spans="2:8" ht="14.25">
      <c r="B186" t="e">
        <f>IF(AND(OR(Projektgrundlagen!$I$24,Projektgrundlagen!$I$25),'D Besondere Leistung'!#REF!=TRUE),'D Besondere Leistung'!#REF!&amp;" "&amp;'D Besondere Leistung'!#REF!&amp;" "&amp;'D Besondere Leistung'!#REF!,"")</f>
        <v>#REF!</v>
      </c>
      <c r="C186" s="646" t="e">
        <f>IF(AND(OR(Projektgrundlagen!$I$24,Projektgrundlagen!$I$25),'D Besondere Leistung'!#REF!=TRUE),'D Besondere Leistung'!#REF!,"")</f>
        <v>#REF!</v>
      </c>
      <c r="D186" s="646" t="e">
        <f>IF(AND(OR(Projektgrundlagen!$I$24,Projektgrundlagen!$I$25),'D Besondere Leistung'!#REF!=TRUE),'D Besondere Leistung'!#REF!,"")</f>
        <v>#REF!</v>
      </c>
      <c r="E186" s="646" t="e">
        <f>IF(AND(OR(Projektgrundlagen!$I$24,Projektgrundlagen!$I$25),'D Besondere Leistung'!#REF!=TRUE),'D Besondere Leistung'!#REF!,"")</f>
        <v>#REF!</v>
      </c>
      <c r="F186" s="646" t="e">
        <f>IF(AND(OR(Projektgrundlagen!$I$24,Projektgrundlagen!$I$25),'D Besondere Leistung'!#REF!=TRUE),'D Besondere Leistung'!#REF!,"")</f>
        <v>#REF!</v>
      </c>
      <c r="G186" s="654"/>
      <c r="H186" s="655"/>
    </row>
    <row r="187" spans="2:8" ht="14.25">
      <c r="B187" t="e">
        <f>IF(AND(OR(Projektgrundlagen!$I$24,Projektgrundlagen!$I$25),'D Besondere Leistung'!#REF!=TRUE),'D Besondere Leistung'!#REF!&amp;" "&amp;'D Besondere Leistung'!#REF!&amp;" "&amp;'D Besondere Leistung'!#REF!,"")</f>
        <v>#REF!</v>
      </c>
      <c r="C187" s="646" t="e">
        <f>IF(AND(OR(Projektgrundlagen!$I$24,Projektgrundlagen!$I$25),'D Besondere Leistung'!#REF!=TRUE),'D Besondere Leistung'!#REF!,"")</f>
        <v>#REF!</v>
      </c>
      <c r="D187" s="646" t="e">
        <f>IF(AND(OR(Projektgrundlagen!$I$24,Projektgrundlagen!$I$25),'D Besondere Leistung'!#REF!=TRUE),'D Besondere Leistung'!#REF!,"")</f>
        <v>#REF!</v>
      </c>
      <c r="E187" s="646" t="e">
        <f>IF(AND(OR(Projektgrundlagen!$I$24,Projektgrundlagen!$I$25),'D Besondere Leistung'!#REF!=TRUE),'D Besondere Leistung'!#REF!,"")</f>
        <v>#REF!</v>
      </c>
      <c r="F187" s="646" t="e">
        <f>IF(AND(OR(Projektgrundlagen!$I$24,Projektgrundlagen!$I$25),'D Besondere Leistung'!#REF!=TRUE),'D Besondere Leistung'!#REF!,"")</f>
        <v>#REF!</v>
      </c>
      <c r="G187" s="654"/>
      <c r="H187" s="655"/>
    </row>
    <row r="188" spans="2:8" ht="14.25">
      <c r="B188" t="e">
        <f>IF(AND(OR(Projektgrundlagen!$I$24,Projektgrundlagen!$I$25),'D Besondere Leistung'!#REF!=TRUE),'D Besondere Leistung'!#REF!&amp;" "&amp;'D Besondere Leistung'!#REF!&amp;" "&amp;'D Besondere Leistung'!#REF!,"")</f>
        <v>#REF!</v>
      </c>
      <c r="C188" s="646" t="e">
        <f>IF(AND(OR(Projektgrundlagen!$I$24,Projektgrundlagen!$I$25),'D Besondere Leistung'!#REF!=TRUE),'D Besondere Leistung'!#REF!,"")</f>
        <v>#REF!</v>
      </c>
      <c r="D188" s="646" t="e">
        <f>IF(AND(OR(Projektgrundlagen!$I$24,Projektgrundlagen!$I$25),'D Besondere Leistung'!#REF!=TRUE),'D Besondere Leistung'!#REF!,"")</f>
        <v>#REF!</v>
      </c>
      <c r="E188" s="646" t="e">
        <f>IF(AND(OR(Projektgrundlagen!$I$24,Projektgrundlagen!$I$25),'D Besondere Leistung'!#REF!=TRUE),'D Besondere Leistung'!#REF!,"")</f>
        <v>#REF!</v>
      </c>
      <c r="F188" s="646" t="e">
        <f>IF(AND(OR(Projektgrundlagen!$I$24,Projektgrundlagen!$I$25),'D Besondere Leistung'!#REF!=TRUE),'D Besondere Leistung'!#REF!,"")</f>
        <v>#REF!</v>
      </c>
      <c r="G188" s="654"/>
      <c r="H188" s="655"/>
    </row>
    <row r="189" spans="2:8" ht="14.25">
      <c r="B189" t="e">
        <f>IF(AND(OR(Projektgrundlagen!$I$24,Projektgrundlagen!$I$25),'D Besondere Leistung'!#REF!=TRUE),'D Besondere Leistung'!#REF!&amp;" "&amp;'D Besondere Leistung'!#REF!&amp;" "&amp;'D Besondere Leistung'!#REF!,"")</f>
        <v>#REF!</v>
      </c>
      <c r="C189" s="646" t="e">
        <f>IF(AND(OR(Projektgrundlagen!$I$24,Projektgrundlagen!$I$25),'D Besondere Leistung'!#REF!=TRUE),'D Besondere Leistung'!#REF!,"")</f>
        <v>#REF!</v>
      </c>
      <c r="D189" s="646" t="e">
        <f>IF(AND(OR(Projektgrundlagen!$I$24,Projektgrundlagen!$I$25),'D Besondere Leistung'!#REF!=TRUE),'D Besondere Leistung'!#REF!,"")</f>
        <v>#REF!</v>
      </c>
      <c r="E189" s="646" t="e">
        <f>IF(AND(OR(Projektgrundlagen!$I$24,Projektgrundlagen!$I$25),'D Besondere Leistung'!#REF!=TRUE),'D Besondere Leistung'!#REF!,"")</f>
        <v>#REF!</v>
      </c>
      <c r="F189" s="646" t="e">
        <f>IF(AND(OR(Projektgrundlagen!$I$24,Projektgrundlagen!$I$25),'D Besondere Leistung'!#REF!=TRUE),'D Besondere Leistung'!#REF!,"")</f>
        <v>#REF!</v>
      </c>
      <c r="G189" s="654"/>
      <c r="H189" s="655"/>
    </row>
    <row r="190" spans="2:8" ht="14.25">
      <c r="B190" t="e">
        <f>IF(AND(OR(Projektgrundlagen!$I$24,Projektgrundlagen!$I$25),'D Besondere Leistung'!#REF!=TRUE),'D Besondere Leistung'!#REF!&amp;" "&amp;'D Besondere Leistung'!#REF!&amp;" "&amp;'D Besondere Leistung'!#REF!,"")</f>
        <v>#REF!</v>
      </c>
      <c r="C190" s="646" t="e">
        <f>IF(AND(OR(Projektgrundlagen!$I$24,Projektgrundlagen!$I$25),'D Besondere Leistung'!#REF!=TRUE),'D Besondere Leistung'!#REF!,"")</f>
        <v>#REF!</v>
      </c>
      <c r="D190" s="646" t="e">
        <f>IF(AND(OR(Projektgrundlagen!$I$24,Projektgrundlagen!$I$25),'D Besondere Leistung'!#REF!=TRUE),'D Besondere Leistung'!#REF!,"")</f>
        <v>#REF!</v>
      </c>
      <c r="E190" s="646" t="e">
        <f>IF(AND(OR(Projektgrundlagen!$I$24,Projektgrundlagen!$I$25),'D Besondere Leistung'!#REF!=TRUE),'D Besondere Leistung'!#REF!,"")</f>
        <v>#REF!</v>
      </c>
      <c r="F190" s="646" t="e">
        <f>IF(AND(OR(Projektgrundlagen!$I$24,Projektgrundlagen!$I$25),'D Besondere Leistung'!#REF!=TRUE),'D Besondere Leistung'!#REF!,"")</f>
        <v>#REF!</v>
      </c>
      <c r="G190" s="654"/>
      <c r="H190" s="655"/>
    </row>
    <row r="191" spans="2:8" ht="14.25">
      <c r="B191" t="e">
        <f>IF(AND(OR(Projektgrundlagen!$I$24,Projektgrundlagen!$I$25),'D Besondere Leistung'!#REF!=TRUE),'D Besondere Leistung'!#REF!&amp;" "&amp;'D Besondere Leistung'!#REF!&amp;" "&amp;'D Besondere Leistung'!#REF!,"")</f>
        <v>#REF!</v>
      </c>
      <c r="C191" s="646" t="e">
        <f>IF(AND(OR(Projektgrundlagen!$I$24,Projektgrundlagen!$I$25),'D Besondere Leistung'!#REF!=TRUE),'D Besondere Leistung'!#REF!,"")</f>
        <v>#REF!</v>
      </c>
      <c r="D191" s="646" t="e">
        <f>IF(AND(OR(Projektgrundlagen!$I$24,Projektgrundlagen!$I$25),'D Besondere Leistung'!#REF!=TRUE),'D Besondere Leistung'!#REF!,"")</f>
        <v>#REF!</v>
      </c>
      <c r="E191" s="646" t="e">
        <f>IF(AND(OR(Projektgrundlagen!$I$24,Projektgrundlagen!$I$25),'D Besondere Leistung'!#REF!=TRUE),'D Besondere Leistung'!#REF!,"")</f>
        <v>#REF!</v>
      </c>
      <c r="F191" s="646" t="e">
        <f>IF(AND(OR(Projektgrundlagen!$I$24,Projektgrundlagen!$I$25),'D Besondere Leistung'!#REF!=TRUE),'D Besondere Leistung'!#REF!,"")</f>
        <v>#REF!</v>
      </c>
      <c r="G191" s="654"/>
      <c r="H191" s="655"/>
    </row>
    <row r="192" spans="2:8" ht="14.25">
      <c r="B192" t="e">
        <f>IF(AND(OR(Projektgrundlagen!$I$24,Projektgrundlagen!$I$25),'D Besondere Leistung'!#REF!=TRUE),'D Besondere Leistung'!#REF!&amp;" "&amp;'D Besondere Leistung'!#REF!&amp;" "&amp;'D Besondere Leistung'!#REF!,"")</f>
        <v>#REF!</v>
      </c>
      <c r="C192" s="646" t="e">
        <f>IF(AND(OR(Projektgrundlagen!$I$24,Projektgrundlagen!$I$25),'D Besondere Leistung'!#REF!=TRUE),'D Besondere Leistung'!#REF!,"")</f>
        <v>#REF!</v>
      </c>
      <c r="D192" s="646" t="e">
        <f>IF(AND(OR(Projektgrundlagen!$I$24,Projektgrundlagen!$I$25),'D Besondere Leistung'!#REF!=TRUE),'D Besondere Leistung'!#REF!,"")</f>
        <v>#REF!</v>
      </c>
      <c r="E192" s="646" t="e">
        <f>IF(AND(OR(Projektgrundlagen!$I$24,Projektgrundlagen!$I$25),'D Besondere Leistung'!#REF!=TRUE),'D Besondere Leistung'!#REF!,"")</f>
        <v>#REF!</v>
      </c>
      <c r="F192" s="646" t="e">
        <f>IF(AND(OR(Projektgrundlagen!$I$24,Projektgrundlagen!$I$25),'D Besondere Leistung'!#REF!=TRUE),'D Besondere Leistung'!#REF!,"")</f>
        <v>#REF!</v>
      </c>
      <c r="G192" s="654"/>
      <c r="H192" s="655"/>
    </row>
    <row r="193" spans="2:8" ht="14.25">
      <c r="B193" t="e">
        <f>IF(AND(OR(Projektgrundlagen!$I$24,Projektgrundlagen!$I$25),'D Besondere Leistung'!#REF!=TRUE),'D Besondere Leistung'!#REF!&amp;" "&amp;'D Besondere Leistung'!#REF!&amp;" "&amp;'D Besondere Leistung'!#REF!,"")</f>
        <v>#REF!</v>
      </c>
      <c r="C193" s="646" t="e">
        <f>IF(AND(OR(Projektgrundlagen!$I$24,Projektgrundlagen!$I$25),'D Besondere Leistung'!#REF!=TRUE),'D Besondere Leistung'!#REF!,"")</f>
        <v>#REF!</v>
      </c>
      <c r="D193" s="646" t="e">
        <f>IF(AND(OR(Projektgrundlagen!$I$24,Projektgrundlagen!$I$25),'D Besondere Leistung'!#REF!=TRUE),'D Besondere Leistung'!#REF!,"")</f>
        <v>#REF!</v>
      </c>
      <c r="E193" s="646" t="e">
        <f>IF(AND(OR(Projektgrundlagen!$I$24,Projektgrundlagen!$I$25),'D Besondere Leistung'!#REF!=TRUE),'D Besondere Leistung'!#REF!,"")</f>
        <v>#REF!</v>
      </c>
      <c r="F193" s="646" t="e">
        <f>IF(AND(OR(Projektgrundlagen!$I$24,Projektgrundlagen!$I$25),'D Besondere Leistung'!#REF!=TRUE),'D Besondere Leistung'!#REF!,"")</f>
        <v>#REF!</v>
      </c>
      <c r="G193" s="654"/>
      <c r="H193" s="655"/>
    </row>
    <row r="194" spans="2:8" ht="14.25">
      <c r="B194" t="e">
        <f>IF(AND(OR(Projektgrundlagen!$I$24,Projektgrundlagen!$I$25),'D Besondere Leistung'!#REF!=TRUE),'D Besondere Leistung'!#REF!&amp;" "&amp;'D Besondere Leistung'!#REF!&amp;" "&amp;'D Besondere Leistung'!#REF!,"")</f>
        <v>#REF!</v>
      </c>
      <c r="C194" s="646" t="e">
        <f>IF(AND(OR(Projektgrundlagen!$I$24,Projektgrundlagen!$I$25),'D Besondere Leistung'!#REF!=TRUE),'D Besondere Leistung'!#REF!,"")</f>
        <v>#REF!</v>
      </c>
      <c r="D194" s="646" t="e">
        <f>IF(AND(OR(Projektgrundlagen!$I$24,Projektgrundlagen!$I$25),'D Besondere Leistung'!#REF!=TRUE),'D Besondere Leistung'!#REF!,"")</f>
        <v>#REF!</v>
      </c>
      <c r="E194" s="646" t="e">
        <f>IF(AND(OR(Projektgrundlagen!$I$24,Projektgrundlagen!$I$25),'D Besondere Leistung'!#REF!=TRUE),'D Besondere Leistung'!#REF!,"")</f>
        <v>#REF!</v>
      </c>
      <c r="F194" s="646" t="e">
        <f>IF(AND(OR(Projektgrundlagen!$I$24,Projektgrundlagen!$I$25),'D Besondere Leistung'!#REF!=TRUE),'D Besondere Leistung'!#REF!,"")</f>
        <v>#REF!</v>
      </c>
      <c r="G194" s="654"/>
      <c r="H194" s="655"/>
    </row>
    <row r="195" spans="2:8" ht="14.25">
      <c r="B195" t="e">
        <f>IF(AND(OR(Projektgrundlagen!$I$24,Projektgrundlagen!$I$25),'D Besondere Leistung'!#REF!=TRUE),'D Besondere Leistung'!#REF!&amp;" "&amp;'D Besondere Leistung'!#REF!&amp;" "&amp;'D Besondere Leistung'!#REF!,"")</f>
        <v>#REF!</v>
      </c>
      <c r="C195" s="646" t="e">
        <f>IF(AND(OR(Projektgrundlagen!$I$24,Projektgrundlagen!$I$25),'D Besondere Leistung'!#REF!=TRUE),'D Besondere Leistung'!#REF!,"")</f>
        <v>#REF!</v>
      </c>
      <c r="D195" s="646" t="e">
        <f>IF(AND(OR(Projektgrundlagen!$I$24,Projektgrundlagen!$I$25),'D Besondere Leistung'!#REF!=TRUE),'D Besondere Leistung'!#REF!,"")</f>
        <v>#REF!</v>
      </c>
      <c r="E195" s="646" t="e">
        <f>IF(AND(OR(Projektgrundlagen!$I$24,Projektgrundlagen!$I$25),'D Besondere Leistung'!#REF!=TRUE),'D Besondere Leistung'!#REF!,"")</f>
        <v>#REF!</v>
      </c>
      <c r="F195" s="646" t="e">
        <f>IF(AND(OR(Projektgrundlagen!$I$24,Projektgrundlagen!$I$25),'D Besondere Leistung'!#REF!=TRUE),'D Besondere Leistung'!#REF!,"")</f>
        <v>#REF!</v>
      </c>
      <c r="G195" s="654"/>
      <c r="H195" s="655"/>
    </row>
    <row r="196" spans="2:8" ht="14.25">
      <c r="B196" t="e">
        <f>IF(AND(OR(Projektgrundlagen!$I$24,Projektgrundlagen!$I$25),'D Besondere Leistung'!#REF!=TRUE),'D Besondere Leistung'!#REF!&amp;" "&amp;'D Besondere Leistung'!#REF!&amp;" "&amp;'D Besondere Leistung'!#REF!,"")</f>
        <v>#REF!</v>
      </c>
      <c r="C196" s="646" t="e">
        <f>IF(AND(OR(Projektgrundlagen!$I$24,Projektgrundlagen!$I$25),'D Besondere Leistung'!#REF!=TRUE),'D Besondere Leistung'!#REF!,"")</f>
        <v>#REF!</v>
      </c>
      <c r="D196" s="646" t="e">
        <f>IF(AND(OR(Projektgrundlagen!$I$24,Projektgrundlagen!$I$25),'D Besondere Leistung'!#REF!=TRUE),'D Besondere Leistung'!#REF!,"")</f>
        <v>#REF!</v>
      </c>
      <c r="E196" s="646" t="e">
        <f>IF(AND(OR(Projektgrundlagen!$I$24,Projektgrundlagen!$I$25),'D Besondere Leistung'!#REF!=TRUE),'D Besondere Leistung'!#REF!,"")</f>
        <v>#REF!</v>
      </c>
      <c r="F196" s="646" t="e">
        <f>IF(AND(OR(Projektgrundlagen!$I$24,Projektgrundlagen!$I$25),'D Besondere Leistung'!#REF!=TRUE),'D Besondere Leistung'!#REF!,"")</f>
        <v>#REF!</v>
      </c>
      <c r="G196" s="654"/>
      <c r="H196" s="655"/>
    </row>
    <row r="197" spans="2:8" ht="14.25">
      <c r="B197" t="e">
        <f>IF(AND(OR(Projektgrundlagen!$I$24,Projektgrundlagen!$I$25),'D Besondere Leistung'!#REF!=TRUE),'D Besondere Leistung'!#REF!&amp;" "&amp;'D Besondere Leistung'!#REF!&amp;" "&amp;'D Besondere Leistung'!#REF!,"")</f>
        <v>#REF!</v>
      </c>
      <c r="C197" s="646" t="e">
        <f>IF(AND(OR(Projektgrundlagen!$I$24,Projektgrundlagen!$I$25),'D Besondere Leistung'!#REF!=TRUE),'D Besondere Leistung'!#REF!,"")</f>
        <v>#REF!</v>
      </c>
      <c r="D197" s="646" t="e">
        <f>IF(AND(OR(Projektgrundlagen!$I$24,Projektgrundlagen!$I$25),'D Besondere Leistung'!#REF!=TRUE),'D Besondere Leistung'!#REF!,"")</f>
        <v>#REF!</v>
      </c>
      <c r="E197" s="646" t="e">
        <f>IF(AND(OR(Projektgrundlagen!$I$24,Projektgrundlagen!$I$25),'D Besondere Leistung'!#REF!=TRUE),'D Besondere Leistung'!#REF!,"")</f>
        <v>#REF!</v>
      </c>
      <c r="F197" s="646" t="e">
        <f>IF(AND(OR(Projektgrundlagen!$I$24,Projektgrundlagen!$I$25),'D Besondere Leistung'!#REF!=TRUE),'D Besondere Leistung'!#REF!,"")</f>
        <v>#REF!</v>
      </c>
      <c r="G197" s="654"/>
      <c r="H197" s="655"/>
    </row>
    <row r="198" spans="2:8" ht="14.25">
      <c r="B198" t="e">
        <f>IF(AND(OR(Projektgrundlagen!$I$24,Projektgrundlagen!$I$25),'D Besondere Leistung'!#REF!=TRUE),'D Besondere Leistung'!#REF!&amp;" "&amp;'D Besondere Leistung'!#REF!&amp;" "&amp;'D Besondere Leistung'!#REF!,"")</f>
        <v>#REF!</v>
      </c>
      <c r="C198" s="646" t="e">
        <f>IF(AND(OR(Projektgrundlagen!$I$24,Projektgrundlagen!$I$25),'D Besondere Leistung'!#REF!=TRUE),'D Besondere Leistung'!#REF!,"")</f>
        <v>#REF!</v>
      </c>
      <c r="D198" s="646" t="e">
        <f>IF(AND(OR(Projektgrundlagen!$I$24,Projektgrundlagen!$I$25),'D Besondere Leistung'!#REF!=TRUE),'D Besondere Leistung'!#REF!,"")</f>
        <v>#REF!</v>
      </c>
      <c r="E198" s="646" t="e">
        <f>IF(AND(OR(Projektgrundlagen!$I$24,Projektgrundlagen!$I$25),'D Besondere Leistung'!#REF!=TRUE),'D Besondere Leistung'!#REF!,"")</f>
        <v>#REF!</v>
      </c>
      <c r="F198" s="646" t="e">
        <f>IF(AND(OR(Projektgrundlagen!$I$24,Projektgrundlagen!$I$25),'D Besondere Leistung'!#REF!=TRUE),'D Besondere Leistung'!#REF!,"")</f>
        <v>#REF!</v>
      </c>
      <c r="G198" s="654"/>
      <c r="H198" s="655"/>
    </row>
    <row r="199" spans="2:8" ht="14.25">
      <c r="B199" t="e">
        <f>IF(AND(OR(Projektgrundlagen!$I$24,Projektgrundlagen!$I$25),'D Besondere Leistung'!#REF!=TRUE),'D Besondere Leistung'!#REF!&amp;" "&amp;'D Besondere Leistung'!#REF!&amp;" "&amp;'D Besondere Leistung'!#REF!,"")</f>
        <v>#REF!</v>
      </c>
      <c r="C199" s="646" t="e">
        <f>IF(AND(OR(Projektgrundlagen!$I$24,Projektgrundlagen!$I$25),'D Besondere Leistung'!#REF!=TRUE),'D Besondere Leistung'!#REF!,"")</f>
        <v>#REF!</v>
      </c>
      <c r="D199" s="646" t="e">
        <f>IF(AND(OR(Projektgrundlagen!$I$24,Projektgrundlagen!$I$25),'D Besondere Leistung'!#REF!=TRUE),'D Besondere Leistung'!#REF!,"")</f>
        <v>#REF!</v>
      </c>
      <c r="E199" s="646" t="e">
        <f>IF(AND(OR(Projektgrundlagen!$I$24,Projektgrundlagen!$I$25),'D Besondere Leistung'!#REF!=TRUE),'D Besondere Leistung'!#REF!,"")</f>
        <v>#REF!</v>
      </c>
      <c r="F199" s="646" t="e">
        <f>IF(AND(OR(Projektgrundlagen!$I$24,Projektgrundlagen!$I$25),'D Besondere Leistung'!#REF!=TRUE),'D Besondere Leistung'!#REF!,"")</f>
        <v>#REF!</v>
      </c>
      <c r="G199" s="654"/>
      <c r="H199" s="655"/>
    </row>
    <row r="200" spans="2:8" ht="14.25">
      <c r="B200" t="e">
        <f>IF(AND(OR(Projektgrundlagen!$I$24,Projektgrundlagen!$I$25),'D Besondere Leistung'!#REF!=TRUE),'D Besondere Leistung'!#REF!&amp;" "&amp;'D Besondere Leistung'!#REF!&amp;" "&amp;'D Besondere Leistung'!#REF!,"")</f>
        <v>#REF!</v>
      </c>
      <c r="C200" s="646" t="e">
        <f>IF(AND(OR(Projektgrundlagen!$I$24,Projektgrundlagen!$I$25),'D Besondere Leistung'!#REF!=TRUE),'D Besondere Leistung'!#REF!,"")</f>
        <v>#REF!</v>
      </c>
      <c r="D200" s="646" t="e">
        <f>IF(AND(OR(Projektgrundlagen!$I$24,Projektgrundlagen!$I$25),'D Besondere Leistung'!#REF!=TRUE),'D Besondere Leistung'!#REF!,"")</f>
        <v>#REF!</v>
      </c>
      <c r="E200" s="646" t="e">
        <f>IF(AND(OR(Projektgrundlagen!$I$24,Projektgrundlagen!$I$25),'D Besondere Leistung'!#REF!=TRUE),'D Besondere Leistung'!#REF!,"")</f>
        <v>#REF!</v>
      </c>
      <c r="F200" s="646" t="e">
        <f>IF(AND(OR(Projektgrundlagen!$I$24,Projektgrundlagen!$I$25),'D Besondere Leistung'!#REF!=TRUE),'D Besondere Leistung'!#REF!,"")</f>
        <v>#REF!</v>
      </c>
      <c r="G200" s="654"/>
      <c r="H200" s="655"/>
    </row>
    <row r="201" spans="2:8" ht="14.25">
      <c r="B201" t="e">
        <f>IF(AND(OR(Projektgrundlagen!$I$24,Projektgrundlagen!$I$25),'D Besondere Leistung'!#REF!=TRUE),'D Besondere Leistung'!#REF!&amp;" "&amp;'D Besondere Leistung'!#REF!&amp;" "&amp;'D Besondere Leistung'!#REF!,"")</f>
        <v>#REF!</v>
      </c>
      <c r="C201" s="646" t="e">
        <f>IF(AND(OR(Projektgrundlagen!$I$24,Projektgrundlagen!$I$25),'D Besondere Leistung'!#REF!=TRUE),'D Besondere Leistung'!#REF!,"")</f>
        <v>#REF!</v>
      </c>
      <c r="D201" s="646" t="e">
        <f>IF(AND(OR(Projektgrundlagen!$I$24,Projektgrundlagen!$I$25),'D Besondere Leistung'!#REF!=TRUE),'D Besondere Leistung'!#REF!,"")</f>
        <v>#REF!</v>
      </c>
      <c r="E201" s="646" t="e">
        <f>IF(AND(OR(Projektgrundlagen!$I$24,Projektgrundlagen!$I$25),'D Besondere Leistung'!#REF!=TRUE),'D Besondere Leistung'!#REF!,"")</f>
        <v>#REF!</v>
      </c>
      <c r="F201" s="646" t="e">
        <f>IF(AND(OR(Projektgrundlagen!$I$24,Projektgrundlagen!$I$25),'D Besondere Leistung'!#REF!=TRUE),'D Besondere Leistung'!#REF!,"")</f>
        <v>#REF!</v>
      </c>
      <c r="G201" s="654"/>
      <c r="H201" s="655"/>
    </row>
    <row r="202" spans="2:8" ht="14.25">
      <c r="B202" t="e">
        <f>IF(AND(OR(Projektgrundlagen!$I$24,Projektgrundlagen!$I$25),'D Besondere Leistung'!#REF!=TRUE),'D Besondere Leistung'!#REF!&amp;" "&amp;'D Besondere Leistung'!#REF!&amp;" "&amp;'D Besondere Leistung'!#REF!,"")</f>
        <v>#REF!</v>
      </c>
      <c r="C202" s="646" t="e">
        <f>IF(AND(OR(Projektgrundlagen!$I$24,Projektgrundlagen!$I$25),'D Besondere Leistung'!#REF!=TRUE),'D Besondere Leistung'!#REF!,"")</f>
        <v>#REF!</v>
      </c>
      <c r="D202" s="646" t="e">
        <f>IF(AND(OR(Projektgrundlagen!$I$24,Projektgrundlagen!$I$25),'D Besondere Leistung'!#REF!=TRUE),'D Besondere Leistung'!#REF!,"")</f>
        <v>#REF!</v>
      </c>
      <c r="E202" s="646" t="e">
        <f>IF(AND(OR(Projektgrundlagen!$I$24,Projektgrundlagen!$I$25),'D Besondere Leistung'!#REF!=TRUE),'D Besondere Leistung'!#REF!,"")</f>
        <v>#REF!</v>
      </c>
      <c r="F202" s="646" t="e">
        <f>IF(AND(OR(Projektgrundlagen!$I$24,Projektgrundlagen!$I$25),'D Besondere Leistung'!#REF!=TRUE),'D Besondere Leistung'!#REF!,"")</f>
        <v>#REF!</v>
      </c>
      <c r="G202" s="654"/>
      <c r="H202" s="655"/>
    </row>
    <row r="203" spans="2:8" ht="14.25">
      <c r="B203" t="e">
        <f>IF(AND(OR(Projektgrundlagen!$I$24,Projektgrundlagen!$I$25),'D Besondere Leistung'!#REF!=TRUE),'D Besondere Leistung'!#REF!&amp;" "&amp;'D Besondere Leistung'!#REF!&amp;" "&amp;'D Besondere Leistung'!#REF!,"")</f>
        <v>#REF!</v>
      </c>
      <c r="C203" s="646" t="e">
        <f>IF(AND(OR(Projektgrundlagen!$I$24,Projektgrundlagen!$I$25),'D Besondere Leistung'!#REF!=TRUE),'D Besondere Leistung'!#REF!,"")</f>
        <v>#REF!</v>
      </c>
      <c r="D203" s="646" t="e">
        <f>IF(AND(OR(Projektgrundlagen!$I$24,Projektgrundlagen!$I$25),'D Besondere Leistung'!#REF!=TRUE),'D Besondere Leistung'!#REF!,"")</f>
        <v>#REF!</v>
      </c>
      <c r="E203" s="646" t="e">
        <f>IF(AND(OR(Projektgrundlagen!$I$24,Projektgrundlagen!$I$25),'D Besondere Leistung'!#REF!=TRUE),'D Besondere Leistung'!#REF!,"")</f>
        <v>#REF!</v>
      </c>
      <c r="F203" s="646" t="e">
        <f>IF(AND(OR(Projektgrundlagen!$I$24,Projektgrundlagen!$I$25),'D Besondere Leistung'!#REF!=TRUE),'D Besondere Leistung'!#REF!,"")</f>
        <v>#REF!</v>
      </c>
      <c r="G203" s="654"/>
      <c r="H203" s="655"/>
    </row>
    <row r="204" spans="2:8" ht="14.25">
      <c r="B204" t="e">
        <f>IF(AND(OR(Projektgrundlagen!$I$24,Projektgrundlagen!$I$25),'D Besondere Leistung'!#REF!=TRUE),'D Besondere Leistung'!#REF!&amp;" "&amp;'D Besondere Leistung'!#REF!&amp;" "&amp;'D Besondere Leistung'!#REF!,"")</f>
        <v>#REF!</v>
      </c>
      <c r="C204" s="646" t="e">
        <f>IF(AND(OR(Projektgrundlagen!$I$24,Projektgrundlagen!$I$25),'D Besondere Leistung'!#REF!=TRUE),'D Besondere Leistung'!#REF!,"")</f>
        <v>#REF!</v>
      </c>
      <c r="D204" s="646" t="e">
        <f>IF(AND(OR(Projektgrundlagen!$I$24,Projektgrundlagen!$I$25),'D Besondere Leistung'!#REF!=TRUE),'D Besondere Leistung'!#REF!,"")</f>
        <v>#REF!</v>
      </c>
      <c r="E204" s="646" t="e">
        <f>IF(AND(OR(Projektgrundlagen!$I$24,Projektgrundlagen!$I$25),'D Besondere Leistung'!#REF!=TRUE),'D Besondere Leistung'!#REF!,"")</f>
        <v>#REF!</v>
      </c>
      <c r="F204" s="646" t="e">
        <f>IF(AND(OR(Projektgrundlagen!$I$24,Projektgrundlagen!$I$25),'D Besondere Leistung'!#REF!=TRUE),'D Besondere Leistung'!#REF!,"")</f>
        <v>#REF!</v>
      </c>
      <c r="G204" s="654"/>
      <c r="H204" s="655"/>
    </row>
    <row r="205" spans="2:8" ht="14.25">
      <c r="B205" t="e">
        <f>IF(AND(OR(Projektgrundlagen!$I$24,Projektgrundlagen!$I$25),'D Besondere Leistung'!#REF!=TRUE),'D Besondere Leistung'!#REF!&amp;" "&amp;'D Besondere Leistung'!#REF!&amp;" "&amp;'D Besondere Leistung'!#REF!,"")</f>
        <v>#REF!</v>
      </c>
      <c r="C205" s="646" t="e">
        <f>IF(AND(OR(Projektgrundlagen!$I$24,Projektgrundlagen!$I$25),'D Besondere Leistung'!#REF!=TRUE),'D Besondere Leistung'!#REF!,"")</f>
        <v>#REF!</v>
      </c>
      <c r="D205" s="646" t="e">
        <f>IF(AND(OR(Projektgrundlagen!$I$24,Projektgrundlagen!$I$25),'D Besondere Leistung'!#REF!=TRUE),'D Besondere Leistung'!#REF!,"")</f>
        <v>#REF!</v>
      </c>
      <c r="E205" s="646" t="e">
        <f>IF(AND(OR(Projektgrundlagen!$I$24,Projektgrundlagen!$I$25),'D Besondere Leistung'!#REF!=TRUE),'D Besondere Leistung'!#REF!,"")</f>
        <v>#REF!</v>
      </c>
      <c r="F205" s="646" t="e">
        <f>IF(AND(OR(Projektgrundlagen!$I$24,Projektgrundlagen!$I$25),'D Besondere Leistung'!#REF!=TRUE),'D Besondere Leistung'!#REF!,"")</f>
        <v>#REF!</v>
      </c>
      <c r="G205" s="654"/>
      <c r="H205" s="655"/>
    </row>
    <row r="206" spans="2:8" ht="14.25">
      <c r="B206" t="e">
        <f>IF(AND(OR(Projektgrundlagen!$I$24,Projektgrundlagen!$I$25),'D Besondere Leistung'!#REF!=TRUE),'D Besondere Leistung'!#REF!&amp;" "&amp;'D Besondere Leistung'!#REF!&amp;" "&amp;'D Besondere Leistung'!#REF!,"")</f>
        <v>#REF!</v>
      </c>
      <c r="C206" s="646" t="e">
        <f>IF(AND(OR(Projektgrundlagen!$I$24,Projektgrundlagen!$I$25),'D Besondere Leistung'!#REF!=TRUE),'D Besondere Leistung'!#REF!,"")</f>
        <v>#REF!</v>
      </c>
      <c r="D206" s="646" t="e">
        <f>IF(AND(OR(Projektgrundlagen!$I$24,Projektgrundlagen!$I$25),'D Besondere Leistung'!#REF!=TRUE),'D Besondere Leistung'!#REF!,"")</f>
        <v>#REF!</v>
      </c>
      <c r="E206" s="646" t="e">
        <f>IF(AND(OR(Projektgrundlagen!$I$24,Projektgrundlagen!$I$25),'D Besondere Leistung'!#REF!=TRUE),'D Besondere Leistung'!#REF!,"")</f>
        <v>#REF!</v>
      </c>
      <c r="F206" s="646" t="e">
        <f>IF(AND(OR(Projektgrundlagen!$I$24,Projektgrundlagen!$I$25),'D Besondere Leistung'!#REF!=TRUE),'D Besondere Leistung'!#REF!,"")</f>
        <v>#REF!</v>
      </c>
      <c r="G206" s="654"/>
      <c r="H206" s="655"/>
    </row>
    <row r="207" spans="2:8" ht="14.25">
      <c r="B207" t="e">
        <f>IF(AND(OR(Projektgrundlagen!$I$24,Projektgrundlagen!$I$25),'D Besondere Leistung'!#REF!=TRUE),'D Besondere Leistung'!#REF!&amp;" "&amp;'D Besondere Leistung'!#REF!&amp;" "&amp;'D Besondere Leistung'!F74,"")</f>
        <v>#REF!</v>
      </c>
      <c r="C207" s="646" t="e">
        <f>IF(AND(OR(Projektgrundlagen!$I$24,Projektgrundlagen!$I$25),'D Besondere Leistung'!#REF!=TRUE),'D Besondere Leistung'!#REF!,"")</f>
        <v>#REF!</v>
      </c>
      <c r="D207" s="646" t="e">
        <f>IF(AND(OR(Projektgrundlagen!$I$24,Projektgrundlagen!$I$25),'D Besondere Leistung'!#REF!=TRUE),'D Besondere Leistung'!#REF!,"")</f>
        <v>#REF!</v>
      </c>
      <c r="E207" s="646" t="e">
        <f>IF(AND(OR(Projektgrundlagen!$I$24,Projektgrundlagen!$I$25),'D Besondere Leistung'!#REF!=TRUE),'D Besondere Leistung'!#REF!,"")</f>
        <v>#REF!</v>
      </c>
      <c r="F207" s="646" t="e">
        <f>IF(AND(OR(Projektgrundlagen!$I$24,Projektgrundlagen!$I$25),'D Besondere Leistung'!#REF!=TRUE),'D Besondere Leistung'!#REF!,"")</f>
        <v>#REF!</v>
      </c>
      <c r="G207" s="654"/>
      <c r="H207" s="655"/>
    </row>
    <row r="208" spans="2:8" ht="14.25">
      <c r="B208" t="str">
        <f>IF(AND(OR(Projektgrundlagen!$I$24,Projektgrundlagen!$I$25),'D Besondere Leistung'!M74=TRUE),'D Besondere Leistung'!C74&amp;" "&amp;'D Besondere Leistung'!F74&amp;" "&amp;'D Besondere Leistung'!F75,"")</f>
        <v/>
      </c>
      <c r="C208" s="646" t="str">
        <f>IF(AND(OR(Projektgrundlagen!$I$24,Projektgrundlagen!$I$25),'D Besondere Leistung'!M74=TRUE),'D Besondere Leistung'!H74,"")</f>
        <v/>
      </c>
      <c r="D208" s="646" t="str">
        <f>IF(AND(OR(Projektgrundlagen!$I$24,Projektgrundlagen!$I$25),'D Besondere Leistung'!M74=TRUE),'D Besondere Leistung'!I74,"")</f>
        <v/>
      </c>
      <c r="E208" s="646" t="str">
        <f>IF(AND(OR(Projektgrundlagen!$I$24,Projektgrundlagen!$I$25),'D Besondere Leistung'!M74=TRUE),'D Besondere Leistung'!J74,"")</f>
        <v/>
      </c>
      <c r="F208" s="646" t="str">
        <f>IF(AND(OR(Projektgrundlagen!$I$24,Projektgrundlagen!$I$25),'D Besondere Leistung'!M74=TRUE),'D Besondere Leistung'!K74,"")</f>
        <v/>
      </c>
      <c r="G208" s="654"/>
      <c r="H208" s="655"/>
    </row>
    <row r="209" spans="2:8" ht="14.25">
      <c r="B209" t="str">
        <f>IF(AND(OR(Projektgrundlagen!$I$24,Projektgrundlagen!$I$25),'D Besondere Leistung'!M75=TRUE),'D Besondere Leistung'!C75&amp;" "&amp;'D Besondere Leistung'!F75&amp;" "&amp;'D Besondere Leistung'!F76,"")</f>
        <v/>
      </c>
      <c r="C209" s="646" t="str">
        <f>IF(AND(OR(Projektgrundlagen!$I$24,Projektgrundlagen!$I$25),'D Besondere Leistung'!M75=TRUE),'D Besondere Leistung'!H75,"")</f>
        <v/>
      </c>
      <c r="D209" s="646" t="str">
        <f>IF(AND(OR(Projektgrundlagen!$I$24,Projektgrundlagen!$I$25),'D Besondere Leistung'!M75=TRUE),'D Besondere Leistung'!I75,"")</f>
        <v/>
      </c>
      <c r="E209" s="646" t="str">
        <f>IF(AND(OR(Projektgrundlagen!$I$24,Projektgrundlagen!$I$25),'D Besondere Leistung'!M75=TRUE),'D Besondere Leistung'!J75,"")</f>
        <v/>
      </c>
      <c r="F209" s="646" t="str">
        <f>IF(AND(OR(Projektgrundlagen!$I$24,Projektgrundlagen!$I$25),'D Besondere Leistung'!M75=TRUE),'D Besondere Leistung'!K75,"")</f>
        <v/>
      </c>
      <c r="G209" s="654"/>
      <c r="H209" s="655"/>
    </row>
    <row r="210" spans="2:8" ht="14.25">
      <c r="B210" t="str">
        <f>IF(AND(OR(Projektgrundlagen!$I$24,Projektgrundlagen!$I$25),'D Besondere Leistung'!M76=TRUE),'D Besondere Leistung'!C76&amp;" "&amp;'D Besondere Leistung'!F76&amp;" "&amp;'D Besondere Leistung'!F77,"")</f>
        <v/>
      </c>
      <c r="C210" s="646" t="str">
        <f>IF(AND(OR(Projektgrundlagen!$I$24,Projektgrundlagen!$I$25),'D Besondere Leistung'!M76=TRUE),'D Besondere Leistung'!H76,"")</f>
        <v/>
      </c>
      <c r="D210" s="646" t="str">
        <f>IF(AND(OR(Projektgrundlagen!$I$24,Projektgrundlagen!$I$25),'D Besondere Leistung'!M76=TRUE),'D Besondere Leistung'!I76,"")</f>
        <v/>
      </c>
      <c r="E210" s="646" t="str">
        <f>IF(AND(OR(Projektgrundlagen!$I$24,Projektgrundlagen!$I$25),'D Besondere Leistung'!M76=TRUE),'D Besondere Leistung'!J76,"")</f>
        <v/>
      </c>
      <c r="F210" s="646" t="str">
        <f>IF(AND(OR(Projektgrundlagen!$I$24,Projektgrundlagen!$I$25),'D Besondere Leistung'!M76=TRUE),'D Besondere Leistung'!K76,"")</f>
        <v/>
      </c>
      <c r="G210" s="654"/>
      <c r="H210" s="655"/>
    </row>
    <row r="211" spans="2:8" ht="14.25">
      <c r="B211" t="str">
        <f>IF(AND(OR(Projektgrundlagen!$I$24,Projektgrundlagen!$I$25),'D Besondere Leistung'!M77=TRUE),'D Besondere Leistung'!C77&amp;" "&amp;'D Besondere Leistung'!F77&amp;" "&amp;'D Besondere Leistung'!#REF!,"")</f>
        <v/>
      </c>
      <c r="C211" s="646" t="str">
        <f>IF(AND(OR(Projektgrundlagen!$I$24,Projektgrundlagen!$I$25),'D Besondere Leistung'!M77=TRUE),'D Besondere Leistung'!H77,"")</f>
        <v/>
      </c>
      <c r="D211" s="646" t="str">
        <f>IF(AND(OR(Projektgrundlagen!$I$24,Projektgrundlagen!$I$25),'D Besondere Leistung'!M77=TRUE),'D Besondere Leistung'!I77,"")</f>
        <v/>
      </c>
      <c r="E211" s="646" t="str">
        <f>IF(AND(OR(Projektgrundlagen!$I$24,Projektgrundlagen!$I$25),'D Besondere Leistung'!M77=TRUE),'D Besondere Leistung'!J77,"")</f>
        <v/>
      </c>
      <c r="F211" s="646" t="str">
        <f>IF(AND(OR(Projektgrundlagen!$I$24,Projektgrundlagen!$I$25),'D Besondere Leistung'!M77=TRUE),'D Besondere Leistung'!K77,"")</f>
        <v/>
      </c>
      <c r="G211" s="654"/>
      <c r="H211" s="655"/>
    </row>
    <row r="212" spans="2:8" ht="14.25">
      <c r="B212" t="e">
        <f>IF(AND(OR(Projektgrundlagen!$I$24,Projektgrundlagen!$I$25),'D Besondere Leistung'!#REF!=TRUE),'D Besondere Leistung'!#REF!&amp;" "&amp;'D Besondere Leistung'!#REF!&amp;" "&amp;'D Besondere Leistung'!F78,"")</f>
        <v>#REF!</v>
      </c>
      <c r="C212" s="646" t="e">
        <f>IF(AND(OR(Projektgrundlagen!$I$24,Projektgrundlagen!$I$25),'D Besondere Leistung'!#REF!=TRUE),'D Besondere Leistung'!#REF!,"")</f>
        <v>#REF!</v>
      </c>
      <c r="D212" s="646" t="e">
        <f>IF(AND(OR(Projektgrundlagen!$I$24,Projektgrundlagen!$I$25),'D Besondere Leistung'!#REF!=TRUE),'D Besondere Leistung'!#REF!,"")</f>
        <v>#REF!</v>
      </c>
      <c r="E212" s="646" t="e">
        <f>IF(AND(OR(Projektgrundlagen!$I$24,Projektgrundlagen!$I$25),'D Besondere Leistung'!#REF!=TRUE),'D Besondere Leistung'!#REF!,"")</f>
        <v>#REF!</v>
      </c>
      <c r="F212" s="646" t="e">
        <f>IF(AND(OR(Projektgrundlagen!$I$24,Projektgrundlagen!$I$25),'D Besondere Leistung'!#REF!=TRUE),'D Besondere Leistung'!#REF!,"")</f>
        <v>#REF!</v>
      </c>
      <c r="G212" s="654"/>
      <c r="H212" s="655"/>
    </row>
    <row r="213" spans="2:8" ht="14.25">
      <c r="B213" t="str">
        <f>IF(AND(OR(Projektgrundlagen!$I$24,Projektgrundlagen!$I$25),'D Besondere Leistung'!M78=TRUE),'D Besondere Leistung'!C78&amp;" "&amp;'D Besondere Leistung'!F78&amp;" "&amp;'D Besondere Leistung'!F79,"")</f>
        <v/>
      </c>
      <c r="C213" s="646" t="str">
        <f>IF(AND(OR(Projektgrundlagen!$I$24,Projektgrundlagen!$I$25),'D Besondere Leistung'!M78=TRUE),'D Besondere Leistung'!H78,"")</f>
        <v/>
      </c>
      <c r="D213" s="646" t="str">
        <f>IF(AND(OR(Projektgrundlagen!$I$24,Projektgrundlagen!$I$25),'D Besondere Leistung'!M78=TRUE),'D Besondere Leistung'!I78,"")</f>
        <v/>
      </c>
      <c r="E213" s="646" t="str">
        <f>IF(AND(OR(Projektgrundlagen!$I$24,Projektgrundlagen!$I$25),'D Besondere Leistung'!M78=TRUE),'D Besondere Leistung'!J78,"")</f>
        <v/>
      </c>
      <c r="F213" s="646" t="str">
        <f>IF(AND(OR(Projektgrundlagen!$I$24,Projektgrundlagen!$I$25),'D Besondere Leistung'!M78=TRUE),'D Besondere Leistung'!K78,"")</f>
        <v/>
      </c>
      <c r="G213" s="654"/>
      <c r="H213" s="655"/>
    </row>
    <row r="214" spans="2:8" ht="14.25">
      <c r="B214" t="str">
        <f>IF(AND(OR(Projektgrundlagen!$I$24,Projektgrundlagen!$I$25),'D Besondere Leistung'!M79=TRUE),'D Besondere Leistung'!C79&amp;" "&amp;'D Besondere Leistung'!F79&amp;" "&amp;'D Besondere Leistung'!F80,"")</f>
        <v/>
      </c>
      <c r="C214" s="646" t="str">
        <f>IF(AND(OR(Projektgrundlagen!$I$24,Projektgrundlagen!$I$25),'D Besondere Leistung'!M79=TRUE),'D Besondere Leistung'!H79,"")</f>
        <v/>
      </c>
      <c r="D214" s="646" t="str">
        <f>IF(AND(OR(Projektgrundlagen!$I$24,Projektgrundlagen!$I$25),'D Besondere Leistung'!M79=TRUE),'D Besondere Leistung'!I79,"")</f>
        <v/>
      </c>
      <c r="E214" s="646" t="str">
        <f>IF(AND(OR(Projektgrundlagen!$I$24,Projektgrundlagen!$I$25),'D Besondere Leistung'!M79=TRUE),'D Besondere Leistung'!J79,"")</f>
        <v/>
      </c>
      <c r="F214" s="646" t="str">
        <f>IF(AND(OR(Projektgrundlagen!$I$24,Projektgrundlagen!$I$25),'D Besondere Leistung'!M79=TRUE),'D Besondere Leistung'!K79,"")</f>
        <v/>
      </c>
      <c r="G214" s="654"/>
      <c r="H214" s="655"/>
    </row>
    <row r="215" spans="2:8" ht="14.25">
      <c r="B215" t="str">
        <f>IF(AND(OR(Projektgrundlagen!$I$24,Projektgrundlagen!$I$25),'D Besondere Leistung'!M80=TRUE),'D Besondere Leistung'!C80&amp;" "&amp;'D Besondere Leistung'!F80&amp;" "&amp;'D Besondere Leistung'!F81,"")</f>
        <v/>
      </c>
      <c r="C215" s="646" t="str">
        <f>IF(AND(OR(Projektgrundlagen!$I$24,Projektgrundlagen!$I$25),'D Besondere Leistung'!M80=TRUE),'D Besondere Leistung'!H80,"")</f>
        <v/>
      </c>
      <c r="D215" s="646" t="str">
        <f>IF(AND(OR(Projektgrundlagen!$I$24,Projektgrundlagen!$I$25),'D Besondere Leistung'!M80=TRUE),'D Besondere Leistung'!I80,"")</f>
        <v/>
      </c>
      <c r="E215" s="646" t="str">
        <f>IF(AND(OR(Projektgrundlagen!$I$24,Projektgrundlagen!$I$25),'D Besondere Leistung'!M80=TRUE),'D Besondere Leistung'!J80,"")</f>
        <v/>
      </c>
      <c r="F215" s="646" t="str">
        <f>IF(AND(OR(Projektgrundlagen!$I$24,Projektgrundlagen!$I$25),'D Besondere Leistung'!M80=TRUE),'D Besondere Leistung'!K80,"")</f>
        <v/>
      </c>
      <c r="G215" s="654"/>
      <c r="H215" s="655"/>
    </row>
    <row r="216" spans="2:8" ht="14.25">
      <c r="B216" t="str">
        <f>IF(AND(OR(Projektgrundlagen!$I$24,Projektgrundlagen!$I$25),'D Besondere Leistung'!M81=TRUE),'D Besondere Leistung'!C81&amp;" "&amp;'D Besondere Leistung'!F81&amp;" "&amp;'D Besondere Leistung'!F82,"")</f>
        <v/>
      </c>
      <c r="C216" s="646" t="str">
        <f>IF(AND(OR(Projektgrundlagen!$I$24,Projektgrundlagen!$I$25),'D Besondere Leistung'!M81=TRUE),'D Besondere Leistung'!H81,"")</f>
        <v/>
      </c>
      <c r="D216" s="646" t="str">
        <f>IF(AND(OR(Projektgrundlagen!$I$24,Projektgrundlagen!$I$25),'D Besondere Leistung'!M81=TRUE),'D Besondere Leistung'!I81,"")</f>
        <v/>
      </c>
      <c r="E216" s="646" t="str">
        <f>IF(AND(OR(Projektgrundlagen!$I$24,Projektgrundlagen!$I$25),'D Besondere Leistung'!M81=TRUE),'D Besondere Leistung'!J81,"")</f>
        <v/>
      </c>
      <c r="F216" s="646" t="str">
        <f>IF(AND(OR(Projektgrundlagen!$I$24,Projektgrundlagen!$I$25),'D Besondere Leistung'!M81=TRUE),'D Besondere Leistung'!K81,"")</f>
        <v/>
      </c>
      <c r="G216" s="654"/>
      <c r="H216" s="655"/>
    </row>
    <row r="217" spans="2:8" ht="14.25">
      <c r="B217" t="str">
        <f>IF(AND(OR(Projektgrundlagen!$I$24,Projektgrundlagen!$I$25),'D Besondere Leistung'!M82=TRUE),'D Besondere Leistung'!C82&amp;" "&amp;'D Besondere Leistung'!F82&amp;" "&amp;'D Besondere Leistung'!F83,"")</f>
        <v/>
      </c>
      <c r="C217" s="646" t="str">
        <f>IF(AND(OR(Projektgrundlagen!$I$24,Projektgrundlagen!$I$25),'D Besondere Leistung'!M82=TRUE),'D Besondere Leistung'!H82,"")</f>
        <v/>
      </c>
      <c r="D217" s="646" t="str">
        <f>IF(AND(OR(Projektgrundlagen!$I$24,Projektgrundlagen!$I$25),'D Besondere Leistung'!M82=TRUE),'D Besondere Leistung'!I82,"")</f>
        <v/>
      </c>
      <c r="E217" s="646" t="str">
        <f>IF(AND(OR(Projektgrundlagen!$I$24,Projektgrundlagen!$I$25),'D Besondere Leistung'!M82=TRUE),'D Besondere Leistung'!J82,"")</f>
        <v/>
      </c>
      <c r="F217" s="646" t="str">
        <f>IF(AND(OR(Projektgrundlagen!$I$24,Projektgrundlagen!$I$25),'D Besondere Leistung'!M82=TRUE),'D Besondere Leistung'!K82,"")</f>
        <v/>
      </c>
      <c r="G217" s="654"/>
      <c r="H217" s="655"/>
    </row>
    <row r="218" spans="2:8" ht="14.25">
      <c r="B218" t="str">
        <f>IF(AND(OR(Projektgrundlagen!$I$24,Projektgrundlagen!$I$25),'D Besondere Leistung'!M83=TRUE),'D Besondere Leistung'!C83&amp;" "&amp;'D Besondere Leistung'!F83&amp;" "&amp;'D Besondere Leistung'!F84,"")</f>
        <v/>
      </c>
      <c r="C218" s="646" t="str">
        <f>IF(AND(OR(Projektgrundlagen!$I$24,Projektgrundlagen!$I$25),'D Besondere Leistung'!M83=TRUE),'D Besondere Leistung'!H83,"")</f>
        <v/>
      </c>
      <c r="D218" s="646" t="str">
        <f>IF(AND(OR(Projektgrundlagen!$I$24,Projektgrundlagen!$I$25),'D Besondere Leistung'!M83=TRUE),'D Besondere Leistung'!I83,"")</f>
        <v/>
      </c>
      <c r="E218" s="646" t="str">
        <f>IF(AND(OR(Projektgrundlagen!$I$24,Projektgrundlagen!$I$25),'D Besondere Leistung'!M83=TRUE),'D Besondere Leistung'!J83,"")</f>
        <v/>
      </c>
      <c r="F218" s="646" t="str">
        <f>IF(AND(OR(Projektgrundlagen!$I$24,Projektgrundlagen!$I$25),'D Besondere Leistung'!M83=TRUE),'D Besondere Leistung'!K83,"")</f>
        <v/>
      </c>
      <c r="G218" s="654"/>
      <c r="H218" s="655"/>
    </row>
    <row r="219" spans="2:8" ht="14.25">
      <c r="B219" t="str">
        <f>IF(AND(OR(Projektgrundlagen!$I$24,Projektgrundlagen!$I$25),'D Besondere Leistung'!M84=TRUE),'D Besondere Leistung'!C84&amp;" "&amp;'D Besondere Leistung'!F84&amp;" "&amp;'D Besondere Leistung'!F85,"")</f>
        <v/>
      </c>
      <c r="C219" s="646" t="str">
        <f>IF(AND(OR(Projektgrundlagen!$I$24,Projektgrundlagen!$I$25),'D Besondere Leistung'!M84=TRUE),'D Besondere Leistung'!H84,"")</f>
        <v/>
      </c>
      <c r="D219" s="646" t="str">
        <f>IF(AND(OR(Projektgrundlagen!$I$24,Projektgrundlagen!$I$25),'D Besondere Leistung'!M84=TRUE),'D Besondere Leistung'!I84,"")</f>
        <v/>
      </c>
      <c r="E219" s="646" t="str">
        <f>IF(AND(OR(Projektgrundlagen!$I$24,Projektgrundlagen!$I$25),'D Besondere Leistung'!M84=TRUE),'D Besondere Leistung'!J84,"")</f>
        <v/>
      </c>
      <c r="F219" s="646" t="str">
        <f>IF(AND(OR(Projektgrundlagen!$I$24,Projektgrundlagen!$I$25),'D Besondere Leistung'!M84=TRUE),'D Besondere Leistung'!K84,"")</f>
        <v/>
      </c>
      <c r="G219" s="654"/>
      <c r="H219" s="655"/>
    </row>
    <row r="220" spans="2:8" ht="14.25">
      <c r="B220" t="str">
        <f>IF(AND(OR(Projektgrundlagen!$I$24,Projektgrundlagen!$I$25),'D Besondere Leistung'!M85=TRUE),'D Besondere Leistung'!C85&amp;" "&amp;'D Besondere Leistung'!F85&amp;" "&amp;'D Besondere Leistung'!F86,"")</f>
        <v/>
      </c>
      <c r="C220" s="646" t="str">
        <f>IF(AND(OR(Projektgrundlagen!$I$24,Projektgrundlagen!$I$25),'D Besondere Leistung'!M85=TRUE),'D Besondere Leistung'!H85,"")</f>
        <v/>
      </c>
      <c r="D220" s="646" t="str">
        <f>IF(AND(OR(Projektgrundlagen!$I$24,Projektgrundlagen!$I$25),'D Besondere Leistung'!M85=TRUE),'D Besondere Leistung'!I85,"")</f>
        <v/>
      </c>
      <c r="E220" s="646" t="str">
        <f>IF(AND(OR(Projektgrundlagen!$I$24,Projektgrundlagen!$I$25),'D Besondere Leistung'!M85=TRUE),'D Besondere Leistung'!J85,"")</f>
        <v/>
      </c>
      <c r="F220" s="646" t="str">
        <f>IF(AND(OR(Projektgrundlagen!$I$24,Projektgrundlagen!$I$25),'D Besondere Leistung'!M85=TRUE),'D Besondere Leistung'!K85,"")</f>
        <v/>
      </c>
      <c r="G220" s="654"/>
      <c r="H220" s="655"/>
    </row>
    <row r="221" spans="2:8" ht="14.25">
      <c r="B221" t="str">
        <f>IF(AND(OR(Projektgrundlagen!$I$24,Projektgrundlagen!$I$25),'D Besondere Leistung'!M86=TRUE),'D Besondere Leistung'!C86&amp;" "&amp;'D Besondere Leistung'!F86&amp;" "&amp;'D Besondere Leistung'!F87,"")</f>
        <v/>
      </c>
      <c r="C221" s="646" t="str">
        <f>IF(AND(OR(Projektgrundlagen!$I$24,Projektgrundlagen!$I$25),'D Besondere Leistung'!M86=TRUE),'D Besondere Leistung'!H86,"")</f>
        <v/>
      </c>
      <c r="D221" s="646" t="str">
        <f>IF(AND(OR(Projektgrundlagen!$I$24,Projektgrundlagen!$I$25),'D Besondere Leistung'!M86=TRUE),'D Besondere Leistung'!I86,"")</f>
        <v/>
      </c>
      <c r="E221" s="646" t="str">
        <f>IF(AND(OR(Projektgrundlagen!$I$24,Projektgrundlagen!$I$25),'D Besondere Leistung'!M86=TRUE),'D Besondere Leistung'!J86,"")</f>
        <v/>
      </c>
      <c r="F221" s="646" t="str">
        <f>IF(AND(OR(Projektgrundlagen!$I$24,Projektgrundlagen!$I$25),'D Besondere Leistung'!M86=TRUE),'D Besondere Leistung'!K86,"")</f>
        <v/>
      </c>
      <c r="G221" s="654"/>
      <c r="H221" s="655"/>
    </row>
    <row r="222" spans="2:8" ht="14.25">
      <c r="B222" t="str">
        <f>IF(AND(OR(Projektgrundlagen!$I$24,Projektgrundlagen!$I$25),'D Besondere Leistung'!M87=TRUE),'D Besondere Leistung'!C87&amp;" "&amp;'D Besondere Leistung'!F87&amp;" "&amp;'D Besondere Leistung'!F88,"")</f>
        <v/>
      </c>
      <c r="C222" s="646" t="str">
        <f>IF(AND(OR(Projektgrundlagen!$I$24,Projektgrundlagen!$I$25),'D Besondere Leistung'!M87=TRUE),'D Besondere Leistung'!H87,"")</f>
        <v/>
      </c>
      <c r="D222" s="646" t="str">
        <f>IF(AND(OR(Projektgrundlagen!$I$24,Projektgrundlagen!$I$25),'D Besondere Leistung'!M87=TRUE),'D Besondere Leistung'!I87,"")</f>
        <v/>
      </c>
      <c r="E222" s="646" t="str">
        <f>IF(AND(OR(Projektgrundlagen!$I$24,Projektgrundlagen!$I$25),'D Besondere Leistung'!M87=TRUE),'D Besondere Leistung'!J87,"")</f>
        <v/>
      </c>
      <c r="F222" s="646" t="str">
        <f>IF(AND(OR(Projektgrundlagen!$I$24,Projektgrundlagen!$I$25),'D Besondere Leistung'!M87=TRUE),'D Besondere Leistung'!K87,"")</f>
        <v/>
      </c>
      <c r="G222" s="654"/>
      <c r="H222" s="655"/>
    </row>
    <row r="223" spans="2:8" ht="14.25">
      <c r="B223" t="str">
        <f>IF(AND(OR(Projektgrundlagen!$I$24,Projektgrundlagen!$I$25),'D Besondere Leistung'!M88=TRUE),'D Besondere Leistung'!C88&amp;" "&amp;'D Besondere Leistung'!F88&amp;" "&amp;'D Besondere Leistung'!F89,"")</f>
        <v/>
      </c>
      <c r="C223" s="646" t="str">
        <f>IF(AND(OR(Projektgrundlagen!$I$24,Projektgrundlagen!$I$25),'D Besondere Leistung'!M88=TRUE),'D Besondere Leistung'!H88,"")</f>
        <v/>
      </c>
      <c r="D223" s="646" t="str">
        <f>IF(AND(OR(Projektgrundlagen!$I$24,Projektgrundlagen!$I$25),'D Besondere Leistung'!M88=TRUE),'D Besondere Leistung'!I88,"")</f>
        <v/>
      </c>
      <c r="E223" s="646" t="str">
        <f>IF(AND(OR(Projektgrundlagen!$I$24,Projektgrundlagen!$I$25),'D Besondere Leistung'!M88=TRUE),'D Besondere Leistung'!J88,"")</f>
        <v/>
      </c>
      <c r="F223" s="646" t="str">
        <f>IF(AND(OR(Projektgrundlagen!$I$24,Projektgrundlagen!$I$25),'D Besondere Leistung'!M88=TRUE),'D Besondere Leistung'!K88,"")</f>
        <v/>
      </c>
      <c r="G223" s="654"/>
      <c r="H223" s="655"/>
    </row>
    <row r="224" spans="2:8" ht="14.25">
      <c r="B224" t="str">
        <f>IF(AND(OR(Projektgrundlagen!$I$24,Projektgrundlagen!$I$25),'D Besondere Leistung'!M89=TRUE),'D Besondere Leistung'!C89&amp;" "&amp;'D Besondere Leistung'!F89&amp;" "&amp;'D Besondere Leistung'!F90,"")</f>
        <v/>
      </c>
      <c r="C224" s="646" t="str">
        <f>IF(AND(OR(Projektgrundlagen!$I$24,Projektgrundlagen!$I$25),'D Besondere Leistung'!M89=TRUE),'D Besondere Leistung'!H89,"")</f>
        <v/>
      </c>
      <c r="D224" s="646" t="str">
        <f>IF(AND(OR(Projektgrundlagen!$I$24,Projektgrundlagen!$I$25),'D Besondere Leistung'!M89=TRUE),'D Besondere Leistung'!I89,"")</f>
        <v/>
      </c>
      <c r="E224" s="646" t="str">
        <f>IF(AND(OR(Projektgrundlagen!$I$24,Projektgrundlagen!$I$25),'D Besondere Leistung'!M89=TRUE),'D Besondere Leistung'!J89,"")</f>
        <v/>
      </c>
      <c r="F224" s="646" t="str">
        <f>IF(AND(OR(Projektgrundlagen!$I$24,Projektgrundlagen!$I$25),'D Besondere Leistung'!M89=TRUE),'D Besondere Leistung'!K89,"")</f>
        <v/>
      </c>
      <c r="G224" s="654"/>
      <c r="H224" s="655"/>
    </row>
    <row r="225" spans="2:8" ht="14.25">
      <c r="B225" t="str">
        <f>IF(AND(OR(Projektgrundlagen!$I$24,Projektgrundlagen!$I$25),'D Besondere Leistung'!M90=TRUE),'D Besondere Leistung'!C90&amp;" "&amp;'D Besondere Leistung'!F90&amp;" "&amp;'D Besondere Leistung'!F91,"")</f>
        <v/>
      </c>
      <c r="C225" s="646" t="str">
        <f>IF(AND(OR(Projektgrundlagen!$I$24,Projektgrundlagen!$I$25),'D Besondere Leistung'!M90=TRUE),'D Besondere Leistung'!H90,"")</f>
        <v/>
      </c>
      <c r="D225" s="646" t="str">
        <f>IF(AND(OR(Projektgrundlagen!$I$24,Projektgrundlagen!$I$25),'D Besondere Leistung'!M90=TRUE),'D Besondere Leistung'!I90,"")</f>
        <v/>
      </c>
      <c r="E225" s="646" t="str">
        <f>IF(AND(OR(Projektgrundlagen!$I$24,Projektgrundlagen!$I$25),'D Besondere Leistung'!M90=TRUE),'D Besondere Leistung'!J90,"")</f>
        <v/>
      </c>
      <c r="F225" s="646" t="str">
        <f>IF(AND(OR(Projektgrundlagen!$I$24,Projektgrundlagen!$I$25),'D Besondere Leistung'!M90=TRUE),'D Besondere Leistung'!K90,"")</f>
        <v/>
      </c>
      <c r="G225" s="654"/>
      <c r="H225" s="655"/>
    </row>
    <row r="226" spans="2:8" ht="14.25">
      <c r="B226" t="str">
        <f>IF(AND(OR(Projektgrundlagen!$I$24,Projektgrundlagen!$I$25),'D Besondere Leistung'!M91=TRUE),'D Besondere Leistung'!C91&amp;" "&amp;'D Besondere Leistung'!F91&amp;" "&amp;'D Besondere Leistung'!F92,"")</f>
        <v/>
      </c>
      <c r="C226" s="646" t="str">
        <f>IF(AND(OR(Projektgrundlagen!$I$24,Projektgrundlagen!$I$25),'D Besondere Leistung'!M91=TRUE),'D Besondere Leistung'!H91,"")</f>
        <v/>
      </c>
      <c r="D226" s="646" t="str">
        <f>IF(AND(OR(Projektgrundlagen!$I$24,Projektgrundlagen!$I$25),'D Besondere Leistung'!M91=TRUE),'D Besondere Leistung'!I91,"")</f>
        <v/>
      </c>
      <c r="E226" s="646" t="str">
        <f>IF(AND(OR(Projektgrundlagen!$I$24,Projektgrundlagen!$I$25),'D Besondere Leistung'!M91=TRUE),'D Besondere Leistung'!J91,"")</f>
        <v/>
      </c>
      <c r="F226" s="646" t="str">
        <f>IF(AND(OR(Projektgrundlagen!$I$24,Projektgrundlagen!$I$25),'D Besondere Leistung'!M91=TRUE),'D Besondere Leistung'!K91,"")</f>
        <v/>
      </c>
      <c r="G226" s="654"/>
      <c r="H226" s="655"/>
    </row>
    <row r="227" spans="2:8" ht="14.25">
      <c r="B227" t="str">
        <f>IF(AND(OR(Projektgrundlagen!$I$24,Projektgrundlagen!$I$25),'D Besondere Leistung'!M92=TRUE),'D Besondere Leistung'!C92&amp;" "&amp;'D Besondere Leistung'!F92&amp;" "&amp;'D Besondere Leistung'!F93,"")</f>
        <v/>
      </c>
      <c r="C227" s="646" t="str">
        <f>IF(AND(OR(Projektgrundlagen!$I$24,Projektgrundlagen!$I$25),'D Besondere Leistung'!M92=TRUE),'D Besondere Leistung'!H92,"")</f>
        <v/>
      </c>
      <c r="D227" s="646" t="str">
        <f>IF(AND(OR(Projektgrundlagen!$I$24,Projektgrundlagen!$I$25),'D Besondere Leistung'!M92=TRUE),'D Besondere Leistung'!I92,"")</f>
        <v/>
      </c>
      <c r="E227" s="646" t="str">
        <f>IF(AND(OR(Projektgrundlagen!$I$24,Projektgrundlagen!$I$25),'D Besondere Leistung'!M92=TRUE),'D Besondere Leistung'!J92,"")</f>
        <v/>
      </c>
      <c r="F227" s="646" t="str">
        <f>IF(AND(OR(Projektgrundlagen!$I$24,Projektgrundlagen!$I$25),'D Besondere Leistung'!M92=TRUE),'D Besondere Leistung'!K92,"")</f>
        <v/>
      </c>
      <c r="G227" s="654"/>
      <c r="H227" s="655"/>
    </row>
    <row r="228" spans="2:8" ht="14.25">
      <c r="B228" t="str">
        <f>IF(AND(OR(Projektgrundlagen!$I$24,Projektgrundlagen!$I$25),'D Besondere Leistung'!M93=TRUE),'D Besondere Leistung'!C93&amp;" "&amp;'D Besondere Leistung'!F93&amp;" "&amp;'D Besondere Leistung'!F94,"")</f>
        <v/>
      </c>
      <c r="C228" s="646" t="str">
        <f>IF(AND(OR(Projektgrundlagen!$I$24,Projektgrundlagen!$I$25),'D Besondere Leistung'!M93=TRUE),'D Besondere Leistung'!H93,"")</f>
        <v/>
      </c>
      <c r="D228" s="646" t="str">
        <f>IF(AND(OR(Projektgrundlagen!$I$24,Projektgrundlagen!$I$25),'D Besondere Leistung'!M93=TRUE),'D Besondere Leistung'!I93,"")</f>
        <v/>
      </c>
      <c r="E228" s="646" t="str">
        <f>IF(AND(OR(Projektgrundlagen!$I$24,Projektgrundlagen!$I$25),'D Besondere Leistung'!M93=TRUE),'D Besondere Leistung'!J93,"")</f>
        <v/>
      </c>
      <c r="F228" s="646" t="str">
        <f>IF(AND(OR(Projektgrundlagen!$I$24,Projektgrundlagen!$I$25),'D Besondere Leistung'!M93=TRUE),'D Besondere Leistung'!K93,"")</f>
        <v/>
      </c>
      <c r="G228" s="654"/>
      <c r="H228" s="655"/>
    </row>
    <row r="229" spans="2:8" ht="14.25">
      <c r="B229" t="str">
        <f>IF(AND(OR(Projektgrundlagen!$I$24,Projektgrundlagen!$I$25),'D Besondere Leistung'!M94=TRUE),'D Besondere Leistung'!C94&amp;" "&amp;'D Besondere Leistung'!F94&amp;" "&amp;'D Besondere Leistung'!F95,"")</f>
        <v/>
      </c>
      <c r="C229" s="646" t="str">
        <f>IF(AND(OR(Projektgrundlagen!$I$24,Projektgrundlagen!$I$25),'D Besondere Leistung'!M94=TRUE),'D Besondere Leistung'!H94,"")</f>
        <v/>
      </c>
      <c r="D229" s="646" t="str">
        <f>IF(AND(OR(Projektgrundlagen!$I$24,Projektgrundlagen!$I$25),'D Besondere Leistung'!M94=TRUE),'D Besondere Leistung'!I94,"")</f>
        <v/>
      </c>
      <c r="E229" s="646" t="str">
        <f>IF(AND(OR(Projektgrundlagen!$I$24,Projektgrundlagen!$I$25),'D Besondere Leistung'!M94=TRUE),'D Besondere Leistung'!J94,"")</f>
        <v/>
      </c>
      <c r="F229" s="646" t="str">
        <f>IF(AND(OR(Projektgrundlagen!$I$24,Projektgrundlagen!$I$25),'D Besondere Leistung'!M94=TRUE),'D Besondere Leistung'!K94,"")</f>
        <v/>
      </c>
      <c r="G229" s="654"/>
      <c r="H229" s="655"/>
    </row>
    <row r="230" spans="2:8" ht="14.25">
      <c r="B230" t="str">
        <f>IF(AND(OR(Projektgrundlagen!$I$24,Projektgrundlagen!$I$25),'D Besondere Leistung'!M95=TRUE),'D Besondere Leistung'!C95&amp;" "&amp;'D Besondere Leistung'!F95&amp;" "&amp;'D Besondere Leistung'!F96,"")</f>
        <v/>
      </c>
      <c r="C230" s="646" t="str">
        <f>IF(AND(OR(Projektgrundlagen!$I$24,Projektgrundlagen!$I$25),'D Besondere Leistung'!M95=TRUE),'D Besondere Leistung'!H95,"")</f>
        <v/>
      </c>
      <c r="D230" s="646" t="str">
        <f>IF(AND(OR(Projektgrundlagen!$I$24,Projektgrundlagen!$I$25),'D Besondere Leistung'!M95=TRUE),'D Besondere Leistung'!I95,"")</f>
        <v/>
      </c>
      <c r="E230" s="646" t="str">
        <f>IF(AND(OR(Projektgrundlagen!$I$24,Projektgrundlagen!$I$25),'D Besondere Leistung'!M95=TRUE),'D Besondere Leistung'!J95,"")</f>
        <v/>
      </c>
      <c r="F230" s="646" t="str">
        <f>IF(AND(OR(Projektgrundlagen!$I$24,Projektgrundlagen!$I$25),'D Besondere Leistung'!M95=TRUE),'D Besondere Leistung'!K95,"")</f>
        <v/>
      </c>
      <c r="G230" s="654"/>
      <c r="H230" s="655"/>
    </row>
    <row r="231" spans="2:8" ht="14.25">
      <c r="B231" t="str">
        <f>IF(AND(OR(Projektgrundlagen!$I$24,Projektgrundlagen!$I$25),'D Besondere Leistung'!M96=TRUE),'D Besondere Leistung'!C96&amp;" "&amp;'D Besondere Leistung'!F96&amp;" "&amp;'D Besondere Leistung'!F97,"")</f>
        <v/>
      </c>
      <c r="C231" s="646" t="str">
        <f>IF(AND(OR(Projektgrundlagen!$I$24,Projektgrundlagen!$I$25),'D Besondere Leistung'!M96=TRUE),'D Besondere Leistung'!H96,"")</f>
        <v/>
      </c>
      <c r="D231" s="646" t="str">
        <f>IF(AND(OR(Projektgrundlagen!$I$24,Projektgrundlagen!$I$25),'D Besondere Leistung'!M96=TRUE),'D Besondere Leistung'!I96,"")</f>
        <v/>
      </c>
      <c r="E231" s="646" t="str">
        <f>IF(AND(OR(Projektgrundlagen!$I$24,Projektgrundlagen!$I$25),'D Besondere Leistung'!M96=TRUE),'D Besondere Leistung'!J96,"")</f>
        <v/>
      </c>
      <c r="F231" s="646" t="str">
        <f>IF(AND(OR(Projektgrundlagen!$I$24,Projektgrundlagen!$I$25),'D Besondere Leistung'!M96=TRUE),'D Besondere Leistung'!K96,"")</f>
        <v/>
      </c>
      <c r="G231" s="654"/>
      <c r="H231" s="655"/>
    </row>
    <row r="232" spans="2:8" ht="14.25">
      <c r="B232" t="str">
        <f>IF(AND(OR(Projektgrundlagen!$I$24,Projektgrundlagen!$I$25),'D Besondere Leistung'!M97=TRUE),'D Besondere Leistung'!C97&amp;" "&amp;'D Besondere Leistung'!F97&amp;" "&amp;'D Besondere Leistung'!F98,"")</f>
        <v/>
      </c>
      <c r="C232" s="646" t="str">
        <f>IF(AND(OR(Projektgrundlagen!$I$24,Projektgrundlagen!$I$25),'D Besondere Leistung'!M97=TRUE),'D Besondere Leistung'!H97,"")</f>
        <v/>
      </c>
      <c r="D232" s="646" t="str">
        <f>IF(AND(OR(Projektgrundlagen!$I$24,Projektgrundlagen!$I$25),'D Besondere Leistung'!M97=TRUE),'D Besondere Leistung'!I97,"")</f>
        <v/>
      </c>
      <c r="E232" s="646" t="str">
        <f>IF(AND(OR(Projektgrundlagen!$I$24,Projektgrundlagen!$I$25),'D Besondere Leistung'!M97=TRUE),'D Besondere Leistung'!J97,"")</f>
        <v/>
      </c>
      <c r="F232" s="646" t="str">
        <f>IF(AND(OR(Projektgrundlagen!$I$24,Projektgrundlagen!$I$25),'D Besondere Leistung'!M97=TRUE),'D Besondere Leistung'!K97,"")</f>
        <v/>
      </c>
      <c r="G232" s="654"/>
      <c r="H232" s="655"/>
    </row>
    <row r="233" spans="2:8" ht="14.25">
      <c r="B233" t="str">
        <f>IF(AND(OR(Projektgrundlagen!$I$24,Projektgrundlagen!$I$25),'D Besondere Leistung'!M98=TRUE),'D Besondere Leistung'!C98&amp;" "&amp;'D Besondere Leistung'!F98&amp;" "&amp;'D Besondere Leistung'!F99,"")</f>
        <v/>
      </c>
      <c r="C233" s="646" t="str">
        <f>IF(AND(OR(Projektgrundlagen!$I$24,Projektgrundlagen!$I$25),'D Besondere Leistung'!M98=TRUE),'D Besondere Leistung'!H98,"")</f>
        <v/>
      </c>
      <c r="D233" s="646" t="str">
        <f>IF(AND(OR(Projektgrundlagen!$I$24,Projektgrundlagen!$I$25),'D Besondere Leistung'!M98=TRUE),'D Besondere Leistung'!I98,"")</f>
        <v/>
      </c>
      <c r="E233" s="646" t="str">
        <f>IF(AND(OR(Projektgrundlagen!$I$24,Projektgrundlagen!$I$25),'D Besondere Leistung'!M98=TRUE),'D Besondere Leistung'!J98,"")</f>
        <v/>
      </c>
      <c r="F233" s="646" t="str">
        <f>IF(AND(OR(Projektgrundlagen!$I$24,Projektgrundlagen!$I$25),'D Besondere Leistung'!M98=TRUE),'D Besondere Leistung'!K98,"")</f>
        <v/>
      </c>
      <c r="G233" s="654"/>
      <c r="H233" s="655"/>
    </row>
    <row r="234" spans="2:8" ht="14.25">
      <c r="B234" t="str">
        <f>IF(AND(OR(Projektgrundlagen!$I$24,Projektgrundlagen!$I$25),'D Besondere Leistung'!M99=TRUE),'D Besondere Leistung'!C99&amp;" "&amp;'D Besondere Leistung'!F99&amp;" "&amp;'D Besondere Leistung'!F100,"")</f>
        <v/>
      </c>
      <c r="C234" s="646" t="str">
        <f>IF(AND(OR(Projektgrundlagen!$I$24,Projektgrundlagen!$I$25),'D Besondere Leistung'!M99=TRUE),'D Besondere Leistung'!H99,"")</f>
        <v/>
      </c>
      <c r="D234" s="646" t="str">
        <f>IF(AND(OR(Projektgrundlagen!$I$24,Projektgrundlagen!$I$25),'D Besondere Leistung'!M99=TRUE),'D Besondere Leistung'!I99,"")</f>
        <v/>
      </c>
      <c r="E234" s="646" t="str">
        <f>IF(AND(OR(Projektgrundlagen!$I$24,Projektgrundlagen!$I$25),'D Besondere Leistung'!M99=TRUE),'D Besondere Leistung'!J99,"")</f>
        <v/>
      </c>
      <c r="F234" s="646" t="str">
        <f>IF(AND(OR(Projektgrundlagen!$I$24,Projektgrundlagen!$I$25),'D Besondere Leistung'!M99=TRUE),'D Besondere Leistung'!K99,"")</f>
        <v/>
      </c>
      <c r="G234" s="654"/>
      <c r="H234" s="655"/>
    </row>
    <row r="235" spans="2:8" ht="14.25">
      <c r="B235" t="str">
        <f>IF(AND(OR(Projektgrundlagen!$I$24,Projektgrundlagen!$I$25),'D Besondere Leistung'!M100=TRUE),'D Besondere Leistung'!C100&amp;" "&amp;'D Besondere Leistung'!F100&amp;" "&amp;'D Besondere Leistung'!F101,"")</f>
        <v/>
      </c>
      <c r="C235" s="646" t="str">
        <f>IF(AND(OR(Projektgrundlagen!$I$24,Projektgrundlagen!$I$25),'D Besondere Leistung'!M100=TRUE),'D Besondere Leistung'!H100,"")</f>
        <v/>
      </c>
      <c r="D235" s="646" t="str">
        <f>IF(AND(OR(Projektgrundlagen!$I$24,Projektgrundlagen!$I$25),'D Besondere Leistung'!M100=TRUE),'D Besondere Leistung'!I100,"")</f>
        <v/>
      </c>
      <c r="E235" s="646" t="str">
        <f>IF(AND(OR(Projektgrundlagen!$I$24,Projektgrundlagen!$I$25),'D Besondere Leistung'!M100=TRUE),'D Besondere Leistung'!J100,"")</f>
        <v/>
      </c>
      <c r="F235" s="646" t="str">
        <f>IF(AND(OR(Projektgrundlagen!$I$24,Projektgrundlagen!$I$25),'D Besondere Leistung'!M100=TRUE),'D Besondere Leistung'!K100,"")</f>
        <v/>
      </c>
      <c r="G235" s="654"/>
      <c r="H235" s="655"/>
    </row>
    <row r="236" spans="2:8" ht="14.25">
      <c r="B236" t="str">
        <f>IF(AND(OR(Projektgrundlagen!$I$24,Projektgrundlagen!$I$25),'D Besondere Leistung'!M101=TRUE),'D Besondere Leistung'!C101&amp;" "&amp;'D Besondere Leistung'!F101&amp;" "&amp;'D Besondere Leistung'!F102,"")</f>
        <v/>
      </c>
      <c r="C236" s="646" t="str">
        <f>IF(AND(OR(Projektgrundlagen!$I$24,Projektgrundlagen!$I$25),'D Besondere Leistung'!M101=TRUE),'D Besondere Leistung'!H101,"")</f>
        <v/>
      </c>
      <c r="D236" s="646" t="str">
        <f>IF(AND(OR(Projektgrundlagen!$I$24,Projektgrundlagen!$I$25),'D Besondere Leistung'!M101=TRUE),'D Besondere Leistung'!I101,"")</f>
        <v/>
      </c>
      <c r="E236" s="646" t="str">
        <f>IF(AND(OR(Projektgrundlagen!$I$24,Projektgrundlagen!$I$25),'D Besondere Leistung'!M101=TRUE),'D Besondere Leistung'!J101,"")</f>
        <v/>
      </c>
      <c r="F236" s="646" t="str">
        <f>IF(AND(OR(Projektgrundlagen!$I$24,Projektgrundlagen!$I$25),'D Besondere Leistung'!M101=TRUE),'D Besondere Leistung'!K101,"")</f>
        <v/>
      </c>
      <c r="G236" s="654"/>
      <c r="H236" s="655"/>
    </row>
    <row r="237" spans="2:8" ht="14.25">
      <c r="B237" t="str">
        <f>IF(AND(OR(Projektgrundlagen!$I$24,Projektgrundlagen!$I$25),'D Besondere Leistung'!M102=TRUE),'D Besondere Leistung'!C102&amp;" "&amp;'D Besondere Leistung'!F102&amp;" "&amp;'D Besondere Leistung'!F103,"")</f>
        <v/>
      </c>
      <c r="C237" s="646" t="str">
        <f>IF(AND(OR(Projektgrundlagen!$I$24,Projektgrundlagen!$I$25),'D Besondere Leistung'!M102=TRUE),'D Besondere Leistung'!H102,"")</f>
        <v/>
      </c>
      <c r="D237" s="646" t="str">
        <f>IF(AND(OR(Projektgrundlagen!$I$24,Projektgrundlagen!$I$25),'D Besondere Leistung'!M102=TRUE),'D Besondere Leistung'!I102,"")</f>
        <v/>
      </c>
      <c r="E237" s="646" t="str">
        <f>IF(AND(OR(Projektgrundlagen!$I$24,Projektgrundlagen!$I$25),'D Besondere Leistung'!M102=TRUE),'D Besondere Leistung'!J102,"")</f>
        <v/>
      </c>
      <c r="F237" s="646" t="str">
        <f>IF(AND(OR(Projektgrundlagen!$I$24,Projektgrundlagen!$I$25),'D Besondere Leistung'!M102=TRUE),'D Besondere Leistung'!K102,"")</f>
        <v/>
      </c>
      <c r="G237" s="654"/>
      <c r="H237" s="655"/>
    </row>
    <row r="238" spans="2:8" ht="14.25">
      <c r="B238" t="str">
        <f>IF(AND(OR(Projektgrundlagen!$I$24,Projektgrundlagen!$I$25),'D Besondere Leistung'!M103=TRUE),'D Besondere Leistung'!C103&amp;" "&amp;'D Besondere Leistung'!F103&amp;" "&amp;'D Besondere Leistung'!F104,"")</f>
        <v/>
      </c>
      <c r="C238" s="646" t="str">
        <f>IF(AND(OR(Projektgrundlagen!$I$24,Projektgrundlagen!$I$25),'D Besondere Leistung'!M103=TRUE),'D Besondere Leistung'!H103,"")</f>
        <v/>
      </c>
      <c r="D238" s="646" t="str">
        <f>IF(AND(OR(Projektgrundlagen!$I$24,Projektgrundlagen!$I$25),'D Besondere Leistung'!M103=TRUE),'D Besondere Leistung'!I103,"")</f>
        <v/>
      </c>
      <c r="E238" s="646" t="str">
        <f>IF(AND(OR(Projektgrundlagen!$I$24,Projektgrundlagen!$I$25),'D Besondere Leistung'!M103=TRUE),'D Besondere Leistung'!J103,"")</f>
        <v/>
      </c>
      <c r="F238" s="646" t="str">
        <f>IF(AND(OR(Projektgrundlagen!$I$24,Projektgrundlagen!$I$25),'D Besondere Leistung'!M103=TRUE),'D Besondere Leistung'!K103,"")</f>
        <v/>
      </c>
      <c r="G238" s="654"/>
      <c r="H238" s="655"/>
    </row>
    <row r="239" spans="2:8" ht="14.25">
      <c r="B239" t="str">
        <f>IF(AND(OR(Projektgrundlagen!$I$24,Projektgrundlagen!$I$25),'D Besondere Leistung'!M104=TRUE),'D Besondere Leistung'!C104&amp;" "&amp;'D Besondere Leistung'!F104&amp;" "&amp;'D Besondere Leistung'!F105,"")</f>
        <v/>
      </c>
      <c r="C239" s="646" t="str">
        <f>IF(AND(OR(Projektgrundlagen!$I$24,Projektgrundlagen!$I$25),'D Besondere Leistung'!M104=TRUE),'D Besondere Leistung'!H104,"")</f>
        <v/>
      </c>
      <c r="D239" s="646" t="str">
        <f>IF(AND(OR(Projektgrundlagen!$I$24,Projektgrundlagen!$I$25),'D Besondere Leistung'!M104=TRUE),'D Besondere Leistung'!I104,"")</f>
        <v/>
      </c>
      <c r="E239" s="646" t="str">
        <f>IF(AND(OR(Projektgrundlagen!$I$24,Projektgrundlagen!$I$25),'D Besondere Leistung'!M104=TRUE),'D Besondere Leistung'!J104,"")</f>
        <v/>
      </c>
      <c r="F239" s="646" t="str">
        <f>IF(AND(OR(Projektgrundlagen!$I$24,Projektgrundlagen!$I$25),'D Besondere Leistung'!M104=TRUE),'D Besondere Leistung'!K104,"")</f>
        <v/>
      </c>
      <c r="G239" s="654"/>
      <c r="H239" s="655"/>
    </row>
    <row r="240" spans="2:8" ht="14.25">
      <c r="B240" t="str">
        <f>IF(AND(OR(Projektgrundlagen!$I$24,Projektgrundlagen!$I$25),'D Besondere Leistung'!M105=TRUE),'D Besondere Leistung'!C105&amp;" "&amp;'D Besondere Leistung'!F105&amp;" "&amp;'D Besondere Leistung'!F106,"")</f>
        <v/>
      </c>
      <c r="C240" s="646" t="str">
        <f>IF(AND(OR(Projektgrundlagen!$I$24,Projektgrundlagen!$I$25),'D Besondere Leistung'!M105=TRUE),'D Besondere Leistung'!H105,"")</f>
        <v/>
      </c>
      <c r="D240" s="646" t="str">
        <f>IF(AND(OR(Projektgrundlagen!$I$24,Projektgrundlagen!$I$25),'D Besondere Leistung'!M105=TRUE),'D Besondere Leistung'!I105,"")</f>
        <v/>
      </c>
      <c r="E240" s="646" t="str">
        <f>IF(AND(OR(Projektgrundlagen!$I$24,Projektgrundlagen!$I$25),'D Besondere Leistung'!M105=TRUE),'D Besondere Leistung'!J105,"")</f>
        <v/>
      </c>
      <c r="F240" s="646" t="str">
        <f>IF(AND(OR(Projektgrundlagen!$I$24,Projektgrundlagen!$I$25),'D Besondere Leistung'!M105=TRUE),'D Besondere Leistung'!K105,"")</f>
        <v/>
      </c>
      <c r="G240" s="654"/>
      <c r="H240" s="655"/>
    </row>
    <row r="241" spans="2:8" ht="14.25">
      <c r="B241" t="str">
        <f>IF(AND(OR(Projektgrundlagen!$I$24,Projektgrundlagen!$I$25),'D Besondere Leistung'!M106=TRUE),'D Besondere Leistung'!C106&amp;" "&amp;'D Besondere Leistung'!F106&amp;" "&amp;'D Besondere Leistung'!F107,"")</f>
        <v/>
      </c>
      <c r="C241" s="646" t="str">
        <f>IF(AND(OR(Projektgrundlagen!$I$24,Projektgrundlagen!$I$25),'D Besondere Leistung'!M106=TRUE),'D Besondere Leistung'!H106,"")</f>
        <v/>
      </c>
      <c r="D241" s="646" t="str">
        <f>IF(AND(OR(Projektgrundlagen!$I$24,Projektgrundlagen!$I$25),'D Besondere Leistung'!M106=TRUE),'D Besondere Leistung'!I106,"")</f>
        <v/>
      </c>
      <c r="E241" s="646" t="str">
        <f>IF(AND(OR(Projektgrundlagen!$I$24,Projektgrundlagen!$I$25),'D Besondere Leistung'!M106=TRUE),'D Besondere Leistung'!J106,"")</f>
        <v/>
      </c>
      <c r="F241" s="646" t="str">
        <f>IF(AND(OR(Projektgrundlagen!$I$24,Projektgrundlagen!$I$25),'D Besondere Leistung'!M106=TRUE),'D Besondere Leistung'!K106,"")</f>
        <v/>
      </c>
      <c r="G241" s="654"/>
      <c r="H241" s="655"/>
    </row>
    <row r="242" spans="2:8" ht="14.25">
      <c r="B242" t="str">
        <f>IF(AND(OR(Projektgrundlagen!$I$24,Projektgrundlagen!$I$25),'D Besondere Leistung'!M107=TRUE),'D Besondere Leistung'!C107&amp;" "&amp;'D Besondere Leistung'!F107&amp;" "&amp;'D Besondere Leistung'!F108,"")</f>
        <v/>
      </c>
      <c r="C242" s="646" t="str">
        <f>IF(AND(OR(Projektgrundlagen!$I$24,Projektgrundlagen!$I$25),'D Besondere Leistung'!M107=TRUE),'D Besondere Leistung'!H107,"")</f>
        <v/>
      </c>
      <c r="D242" s="646" t="str">
        <f>IF(AND(OR(Projektgrundlagen!$I$24,Projektgrundlagen!$I$25),'D Besondere Leistung'!M107=TRUE),'D Besondere Leistung'!I107,"")</f>
        <v/>
      </c>
      <c r="E242" s="646" t="str">
        <f>IF(AND(OR(Projektgrundlagen!$I$24,Projektgrundlagen!$I$25),'D Besondere Leistung'!M107=TRUE),'D Besondere Leistung'!J107,"")</f>
        <v/>
      </c>
      <c r="F242" s="646" t="str">
        <f>IF(AND(OR(Projektgrundlagen!$I$24,Projektgrundlagen!$I$25),'D Besondere Leistung'!M107=TRUE),'D Besondere Leistung'!K107,"")</f>
        <v/>
      </c>
      <c r="G242" s="654"/>
      <c r="H242" s="655"/>
    </row>
    <row r="243" spans="2:8" ht="14.25">
      <c r="B243" t="str">
        <f>IF(AND(OR(Projektgrundlagen!$I$24,Projektgrundlagen!$I$25),'D Besondere Leistung'!M108=TRUE),'D Besondere Leistung'!C108&amp;" "&amp;'D Besondere Leistung'!F108&amp;" "&amp;'D Besondere Leistung'!F109,"")</f>
        <v/>
      </c>
      <c r="C243" s="646" t="str">
        <f>IF(AND(OR(Projektgrundlagen!$I$24,Projektgrundlagen!$I$25),'D Besondere Leistung'!M108=TRUE),'D Besondere Leistung'!H108,"")</f>
        <v/>
      </c>
      <c r="D243" s="646" t="str">
        <f>IF(AND(OR(Projektgrundlagen!$I$24,Projektgrundlagen!$I$25),'D Besondere Leistung'!M108=TRUE),'D Besondere Leistung'!I108,"")</f>
        <v/>
      </c>
      <c r="E243" s="646" t="str">
        <f>IF(AND(OR(Projektgrundlagen!$I$24,Projektgrundlagen!$I$25),'D Besondere Leistung'!M108=TRUE),'D Besondere Leistung'!J108,"")</f>
        <v/>
      </c>
      <c r="F243" s="646" t="str">
        <f>IF(AND(OR(Projektgrundlagen!$I$24,Projektgrundlagen!$I$25),'D Besondere Leistung'!M108=TRUE),'D Besondere Leistung'!K108,"")</f>
        <v/>
      </c>
      <c r="G243" s="654"/>
      <c r="H243" s="655"/>
    </row>
    <row r="244" spans="2:8" ht="14.25">
      <c r="B244" t="str">
        <f>IF(AND(OR(Projektgrundlagen!$I$24,Projektgrundlagen!$I$25),'D Besondere Leistung'!M109=TRUE),'D Besondere Leistung'!C109&amp;" "&amp;'D Besondere Leistung'!F109&amp;" "&amp;'D Besondere Leistung'!F110,"")</f>
        <v/>
      </c>
      <c r="C244" s="646" t="str">
        <f>IF(AND(OR(Projektgrundlagen!$I$24,Projektgrundlagen!$I$25),'D Besondere Leistung'!M109=TRUE),'D Besondere Leistung'!H109,"")</f>
        <v/>
      </c>
      <c r="D244" s="646" t="str">
        <f>IF(AND(OR(Projektgrundlagen!$I$24,Projektgrundlagen!$I$25),'D Besondere Leistung'!M109=TRUE),'D Besondere Leistung'!I109,"")</f>
        <v/>
      </c>
      <c r="E244" s="646" t="str">
        <f>IF(AND(OR(Projektgrundlagen!$I$24,Projektgrundlagen!$I$25),'D Besondere Leistung'!M109=TRUE),'D Besondere Leistung'!J109,"")</f>
        <v/>
      </c>
      <c r="F244" s="646" t="str">
        <f>IF(AND(OR(Projektgrundlagen!$I$24,Projektgrundlagen!$I$25),'D Besondere Leistung'!M109=TRUE),'D Besondere Leistung'!K109,"")</f>
        <v/>
      </c>
      <c r="G244" s="654"/>
      <c r="H244" s="655"/>
    </row>
    <row r="245" spans="2:8" ht="14.25">
      <c r="B245" t="str">
        <f>IF(AND(OR(Projektgrundlagen!$I$24,Projektgrundlagen!$I$25),'D Besondere Leistung'!M110=TRUE),'D Besondere Leistung'!C110&amp;" "&amp;'D Besondere Leistung'!F110&amp;" "&amp;'D Besondere Leistung'!F111,"")</f>
        <v/>
      </c>
      <c r="C245" s="646" t="str">
        <f>IF(AND(OR(Projektgrundlagen!$I$24,Projektgrundlagen!$I$25),'D Besondere Leistung'!M110=TRUE),'D Besondere Leistung'!H110,"")</f>
        <v/>
      </c>
      <c r="D245" s="646" t="str">
        <f>IF(AND(OR(Projektgrundlagen!$I$24,Projektgrundlagen!$I$25),'D Besondere Leistung'!M110=TRUE),'D Besondere Leistung'!I110,"")</f>
        <v/>
      </c>
      <c r="E245" s="646" t="str">
        <f>IF(AND(OR(Projektgrundlagen!$I$24,Projektgrundlagen!$I$25),'D Besondere Leistung'!M110=TRUE),'D Besondere Leistung'!J110,"")</f>
        <v/>
      </c>
      <c r="F245" s="646" t="str">
        <f>IF(AND(OR(Projektgrundlagen!$I$24,Projektgrundlagen!$I$25),'D Besondere Leistung'!M110=TRUE),'D Besondere Leistung'!K110,"")</f>
        <v/>
      </c>
      <c r="G245" s="654"/>
      <c r="H245" s="655"/>
    </row>
    <row r="246" spans="2:8" ht="14.25">
      <c r="B246" t="str">
        <f>IF(AND(OR(Projektgrundlagen!$I$24,Projektgrundlagen!$I$25),'D Besondere Leistung'!M111=TRUE),'D Besondere Leistung'!C111&amp;" "&amp;'D Besondere Leistung'!F111&amp;" "&amp;'D Besondere Leistung'!F112,"")</f>
        <v/>
      </c>
      <c r="C246" s="646" t="str">
        <f>IF(AND(OR(Projektgrundlagen!$I$24,Projektgrundlagen!$I$25),'D Besondere Leistung'!M111=TRUE),'D Besondere Leistung'!H111,"")</f>
        <v/>
      </c>
      <c r="D246" s="646" t="str">
        <f>IF(AND(OR(Projektgrundlagen!$I$24,Projektgrundlagen!$I$25),'D Besondere Leistung'!M111=TRUE),'D Besondere Leistung'!I111,"")</f>
        <v/>
      </c>
      <c r="E246" s="646" t="str">
        <f>IF(AND(OR(Projektgrundlagen!$I$24,Projektgrundlagen!$I$25),'D Besondere Leistung'!M111=TRUE),'D Besondere Leistung'!J111,"")</f>
        <v/>
      </c>
      <c r="F246" s="646" t="str">
        <f>IF(AND(OR(Projektgrundlagen!$I$24,Projektgrundlagen!$I$25),'D Besondere Leistung'!M111=TRUE),'D Besondere Leistung'!K111,"")</f>
        <v/>
      </c>
      <c r="G246" s="654"/>
      <c r="H246" s="655"/>
    </row>
    <row r="247" spans="2:8" ht="14.25">
      <c r="B247" t="str">
        <f>IF(AND(OR(Projektgrundlagen!$I$24,Projektgrundlagen!$I$25),'D Besondere Leistung'!M112=TRUE),'D Besondere Leistung'!C112&amp;" "&amp;'D Besondere Leistung'!F112&amp;" "&amp;'D Besondere Leistung'!F113,"")</f>
        <v/>
      </c>
      <c r="C247" s="646" t="str">
        <f>IF(AND(OR(Projektgrundlagen!$I$24,Projektgrundlagen!$I$25),'D Besondere Leistung'!M112=TRUE),'D Besondere Leistung'!H112,"")</f>
        <v/>
      </c>
      <c r="D247" s="646" t="str">
        <f>IF(AND(OR(Projektgrundlagen!$I$24,Projektgrundlagen!$I$25),'D Besondere Leistung'!M112=TRUE),'D Besondere Leistung'!I112,"")</f>
        <v/>
      </c>
      <c r="E247" s="646" t="str">
        <f>IF(AND(OR(Projektgrundlagen!$I$24,Projektgrundlagen!$I$25),'D Besondere Leistung'!M112=TRUE),'D Besondere Leistung'!J112,"")</f>
        <v/>
      </c>
      <c r="F247" s="646" t="str">
        <f>IF(AND(OR(Projektgrundlagen!$I$24,Projektgrundlagen!$I$25),'D Besondere Leistung'!M112=TRUE),'D Besondere Leistung'!K112,"")</f>
        <v/>
      </c>
      <c r="G247" s="654"/>
      <c r="H247" s="655"/>
    </row>
    <row r="248" spans="2:8" ht="14.25">
      <c r="B248" t="str">
        <f>IF(AND(OR(Projektgrundlagen!$I$24,Projektgrundlagen!$I$25),'D Besondere Leistung'!M113=TRUE),'D Besondere Leistung'!C113&amp;" "&amp;'D Besondere Leistung'!F113&amp;" "&amp;'D Besondere Leistung'!F114,"")</f>
        <v/>
      </c>
      <c r="C248" s="646" t="str">
        <f>IF(AND(OR(Projektgrundlagen!$I$24,Projektgrundlagen!$I$25),'D Besondere Leistung'!M113=TRUE),'D Besondere Leistung'!H113,"")</f>
        <v/>
      </c>
      <c r="D248" s="646" t="str">
        <f>IF(AND(OR(Projektgrundlagen!$I$24,Projektgrundlagen!$I$25),'D Besondere Leistung'!M113=TRUE),'D Besondere Leistung'!I113,"")</f>
        <v/>
      </c>
      <c r="E248" s="646" t="str">
        <f>IF(AND(OR(Projektgrundlagen!$I$24,Projektgrundlagen!$I$25),'D Besondere Leistung'!M113=TRUE),'D Besondere Leistung'!J113,"")</f>
        <v/>
      </c>
      <c r="F248" s="646" t="str">
        <f>IF(AND(OR(Projektgrundlagen!$I$24,Projektgrundlagen!$I$25),'D Besondere Leistung'!M113=TRUE),'D Besondere Leistung'!K113,"")</f>
        <v/>
      </c>
      <c r="G248" s="654"/>
      <c r="H248" s="655"/>
    </row>
    <row r="249" spans="2:8" ht="14.25">
      <c r="B249" t="str">
        <f>IF(AND(OR(Projektgrundlagen!$I$24,Projektgrundlagen!$I$25),'D Besondere Leistung'!M114=TRUE),'D Besondere Leistung'!C114&amp;" "&amp;'D Besondere Leistung'!F114&amp;" "&amp;'D Besondere Leistung'!F115,"")</f>
        <v/>
      </c>
      <c r="C249" s="646" t="str">
        <f>IF(AND(OR(Projektgrundlagen!$I$24,Projektgrundlagen!$I$25),'D Besondere Leistung'!M114=TRUE),'D Besondere Leistung'!H114,"")</f>
        <v/>
      </c>
      <c r="D249" s="646" t="str">
        <f>IF(AND(OR(Projektgrundlagen!$I$24,Projektgrundlagen!$I$25),'D Besondere Leistung'!M114=TRUE),'D Besondere Leistung'!I114,"")</f>
        <v/>
      </c>
      <c r="E249" s="646" t="str">
        <f>IF(AND(OR(Projektgrundlagen!$I$24,Projektgrundlagen!$I$25),'D Besondere Leistung'!M114=TRUE),'D Besondere Leistung'!J114,"")</f>
        <v/>
      </c>
      <c r="F249" s="646" t="str">
        <f>IF(AND(OR(Projektgrundlagen!$I$24,Projektgrundlagen!$I$25),'D Besondere Leistung'!M114=TRUE),'D Besondere Leistung'!K114,"")</f>
        <v/>
      </c>
      <c r="G249" s="654"/>
      <c r="H249" s="655"/>
    </row>
    <row r="250" spans="2:8" ht="14.25">
      <c r="B250" t="str">
        <f>IF(AND(OR(Projektgrundlagen!$I$24,Projektgrundlagen!$I$25),'D Besondere Leistung'!M115=TRUE),'D Besondere Leistung'!C115&amp;" "&amp;'D Besondere Leistung'!F115&amp;" "&amp;'D Besondere Leistung'!F116,"")</f>
        <v/>
      </c>
      <c r="C250" s="646" t="str">
        <f>IF(AND(OR(Projektgrundlagen!$I$24,Projektgrundlagen!$I$25),'D Besondere Leistung'!M115=TRUE),'D Besondere Leistung'!H115,"")</f>
        <v/>
      </c>
      <c r="D250" s="646" t="str">
        <f>IF(AND(OR(Projektgrundlagen!$I$24,Projektgrundlagen!$I$25),'D Besondere Leistung'!M115=TRUE),'D Besondere Leistung'!I115,"")</f>
        <v/>
      </c>
      <c r="E250" s="646" t="str">
        <f>IF(AND(OR(Projektgrundlagen!$I$24,Projektgrundlagen!$I$25),'D Besondere Leistung'!M115=TRUE),'D Besondere Leistung'!J115,"")</f>
        <v/>
      </c>
      <c r="F250" s="646" t="str">
        <f>IF(AND(OR(Projektgrundlagen!$I$24,Projektgrundlagen!$I$25),'D Besondere Leistung'!M115=TRUE),'D Besondere Leistung'!K115,"")</f>
        <v/>
      </c>
      <c r="G250" s="654"/>
      <c r="H250" s="655"/>
    </row>
    <row r="251" spans="2:8" ht="14.25">
      <c r="C251" s="646"/>
      <c r="D251" s="654"/>
      <c r="E251" s="655"/>
    </row>
    <row r="252" spans="2:8" ht="14.25">
      <c r="C252" s="646"/>
      <c r="D252" s="654"/>
      <c r="E252" s="655"/>
    </row>
    <row r="253" spans="2:8" ht="14.25">
      <c r="C253" s="646"/>
      <c r="D253" s="654"/>
      <c r="E253" s="655"/>
    </row>
    <row r="254" spans="2:8" ht="14.25">
      <c r="C254" s="646"/>
      <c r="D254" s="654"/>
      <c r="E254" s="655"/>
    </row>
    <row r="255" spans="2:8" ht="14.25">
      <c r="C255" s="646"/>
      <c r="D255" s="654"/>
      <c r="E255" s="655"/>
    </row>
    <row r="256" spans="2:8" ht="14.25">
      <c r="C256" s="646"/>
      <c r="D256" s="654"/>
    </row>
    <row r="257" spans="2:4" ht="14.25">
      <c r="C257" s="646"/>
      <c r="D257" s="654"/>
    </row>
    <row r="258" spans="2:4">
      <c r="C258" s="646"/>
    </row>
    <row r="259" spans="2:4">
      <c r="C259" s="646"/>
    </row>
    <row r="260" spans="2:4">
      <c r="C260" s="646"/>
    </row>
    <row r="261" spans="2:4">
      <c r="C261" s="646"/>
    </row>
    <row r="262" spans="2:4">
      <c r="B262" s="650"/>
      <c r="C262" s="646"/>
    </row>
    <row r="263" spans="2:4">
      <c r="B263" s="650"/>
      <c r="C263" s="646"/>
    </row>
    <row r="264" spans="2:4">
      <c r="B264" s="650"/>
      <c r="C264" s="646"/>
    </row>
    <row r="265" spans="2:4">
      <c r="B265" s="650"/>
      <c r="C265" s="646"/>
    </row>
    <row r="266" spans="2:4">
      <c r="B266" s="650"/>
      <c r="C266" s="646"/>
    </row>
    <row r="267" spans="2:4">
      <c r="B267" s="650"/>
      <c r="C267" s="646"/>
    </row>
    <row r="268" spans="2:4">
      <c r="C268" s="646"/>
    </row>
    <row r="269" spans="2:4">
      <c r="C269" s="646"/>
    </row>
    <row r="270" spans="2:4">
      <c r="C270" s="646"/>
    </row>
    <row r="271" spans="2:4">
      <c r="C271" s="646"/>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24</vt:i4>
      </vt:variant>
    </vt:vector>
  </HeadingPairs>
  <TitlesOfParts>
    <vt:vector size="33" baseType="lpstr">
      <vt:lpstr>Projektgrundlagen</vt:lpstr>
      <vt:lpstr>A Anrechenbare Kosten</vt:lpstr>
      <vt:lpstr>B Honorarzone</vt:lpstr>
      <vt:lpstr>StB-C1 Grundlstg mSt</vt:lpstr>
      <vt:lpstr>C Grundleistung</vt:lpstr>
      <vt:lpstr>D Besondere Leistung</vt:lpstr>
      <vt:lpstr>E Honorarberechnung</vt:lpstr>
      <vt:lpstr>F Honorarübersicht</vt:lpstr>
      <vt:lpstr>H §48 HOAI</vt:lpstr>
      <vt:lpstr>an_summe_angebot</vt:lpstr>
      <vt:lpstr>'A Anrechenbare Kosten'!Druckbereich</vt:lpstr>
      <vt:lpstr>'B Honorarzone'!Druckbereich</vt:lpstr>
      <vt:lpstr>'C Grundleistung'!Druckbereich</vt:lpstr>
      <vt:lpstr>'D Besondere Leistung'!Druckbereich</vt:lpstr>
      <vt:lpstr>'E Honorarberechnung'!Druckbereich</vt:lpstr>
      <vt:lpstr>'F Honorarübersicht'!Druckbereich</vt:lpstr>
      <vt:lpstr>'H §48 HOAI'!Druckbereich</vt:lpstr>
      <vt:lpstr>Projektgrundlagen!Druckbereich</vt:lpstr>
      <vt:lpstr>'StB-C1 Grundlstg mSt'!Druckbereich</vt:lpstr>
      <vt:lpstr>'C Grundleistung'!Drucktitel</vt:lpstr>
      <vt:lpstr>'D Besondere Leistung'!Drucktitel</vt:lpstr>
      <vt:lpstr>'E Honorarberechnung'!Drucktitel</vt:lpstr>
      <vt:lpstr>'F Honorarübersicht'!Drucktitel</vt:lpstr>
      <vt:lpstr>'StB-C1 Grundlstg mSt'!Drucktitel</vt:lpstr>
      <vt:lpstr>'H §48 HOAI'!Honorartafel</vt:lpstr>
      <vt:lpstr>Link_A_anrKosten</vt:lpstr>
      <vt:lpstr>Link_B_HonorarZ</vt:lpstr>
      <vt:lpstr>Link_E_Honorar</vt:lpstr>
      <vt:lpstr>Link_F_Uebersicht</vt:lpstr>
      <vt:lpstr>'H §48 HOAI'!Link_H_HOAI</vt:lpstr>
      <vt:lpstr>Link_StBC1_Grundlstg</vt:lpstr>
      <vt:lpstr>'C Grundleistung'!Link_StBC2_Grundlstg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Simon Mitterreiter</cp:lastModifiedBy>
  <cp:lastPrinted>2023-08-11T13:38:58Z</cp:lastPrinted>
  <dcterms:created xsi:type="dcterms:W3CDTF">2015-04-17T04:22:38Z</dcterms:created>
  <dcterms:modified xsi:type="dcterms:W3CDTF">2025-03-06T14:36:55Z</dcterms:modified>
</cp:coreProperties>
</file>