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Fördermittel\Fördermittel 2024\35_RBL\ZVNL\Ausschreibung\Final\"/>
    </mc:Choice>
  </mc:AlternateContent>
  <xr:revisionPtr revIDLastSave="0" documentId="13_ncr:1_{7B028975-43F0-41D4-A209-BD0F67779B41}" xr6:coauthVersionLast="47" xr6:coauthVersionMax="47" xr10:uidLastSave="{00000000-0000-0000-0000-000000000000}"/>
  <workbookProtection workbookAlgorithmName="SHA-512" workbookHashValue="WNt3mv0Z86BfEvrY4BVQHGYG/GITYl0xQlbuChoosplB9YxRy7arGBQU3CPnfEt+HVZo/i9ZppBtsC1rKu2YBw==" workbookSaltValue="/ST1nx7bltrwIbrhReWShQ==" workbookSpinCount="100000" lockStructure="1"/>
  <bookViews>
    <workbookView xWindow="-120" yWindow="-120" windowWidth="29040" windowHeight="15840" xr2:uid="{00000000-000D-0000-FFFF-FFFF00000000}"/>
  </bookViews>
  <sheets>
    <sheet name="LV ITCS RL v.2.6" sheetId="1" r:id="rId1"/>
  </sheets>
  <definedNames>
    <definedName name="_xlnm._FilterDatabase" localSheetId="0" hidden="1">'LV ITCS RL v.2.6'!$E$1:$E$129</definedName>
    <definedName name="Bieter">'LV ITCS RL v.2.6'!$J$5</definedName>
    <definedName name="_xlnm.Print_Area" localSheetId="0">'LV ITCS RL v.2.6'!$B$2:$N$129</definedName>
    <definedName name="_xlnm.Print_Titles" localSheetId="0">'LV ITCS RL v.2.6'!$2:$7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8" i="1" l="1"/>
  <c r="N43" i="1"/>
  <c r="N44" i="1"/>
  <c r="N49" i="1"/>
  <c r="N50" i="1"/>
  <c r="N62" i="1"/>
  <c r="N72" i="1"/>
  <c r="N10" i="1"/>
  <c r="L10" i="1"/>
  <c r="E14" i="1"/>
  <c r="N15" i="1"/>
  <c r="L15" i="1"/>
  <c r="N14" i="1"/>
  <c r="L14" i="1"/>
  <c r="E87" i="1"/>
  <c r="E86" i="1"/>
  <c r="E85" i="1"/>
  <c r="E84" i="1"/>
  <c r="N68" i="1"/>
  <c r="L68" i="1"/>
  <c r="N66" i="1"/>
  <c r="L66" i="1"/>
  <c r="E68" i="1"/>
  <c r="E66" i="1"/>
  <c r="E40" i="1"/>
  <c r="E39" i="1"/>
  <c r="E56" i="1"/>
  <c r="E58" i="1"/>
  <c r="E60" i="1"/>
  <c r="E52" i="1"/>
  <c r="E51" i="1"/>
  <c r="E50" i="1"/>
  <c r="E49" i="1"/>
  <c r="E48" i="1"/>
  <c r="E47" i="1"/>
  <c r="E46" i="1"/>
  <c r="E45" i="1"/>
  <c r="E44" i="1"/>
  <c r="E43" i="1"/>
  <c r="E42" i="1"/>
  <c r="E41" i="1"/>
  <c r="E23" i="1"/>
  <c r="E22" i="1"/>
  <c r="E20" i="1"/>
  <c r="E18" i="1"/>
  <c r="E16" i="1"/>
  <c r="E12" i="1"/>
  <c r="E10" i="1"/>
  <c r="E38" i="1"/>
  <c r="E37" i="1"/>
  <c r="L81" i="1"/>
  <c r="L80" i="1"/>
  <c r="L79" i="1"/>
  <c r="L78" i="1"/>
  <c r="L77" i="1"/>
  <c r="L72" i="1" l="1"/>
  <c r="L71" i="1"/>
  <c r="N71" i="1"/>
  <c r="N95" i="1"/>
  <c r="N94" i="1"/>
  <c r="L108" i="1"/>
  <c r="E108" i="1"/>
  <c r="L107" i="1"/>
  <c r="E107" i="1"/>
  <c r="L106" i="1"/>
  <c r="E106" i="1"/>
  <c r="L105" i="1"/>
  <c r="E105" i="1"/>
  <c r="L104" i="1"/>
  <c r="E104" i="1"/>
  <c r="N69" i="1"/>
  <c r="L69" i="1"/>
  <c r="L89" i="1"/>
  <c r="E89" i="1"/>
  <c r="N96" i="1" l="1"/>
  <c r="N125" i="1" s="1"/>
  <c r="L43" i="1"/>
  <c r="L44" i="1"/>
  <c r="L49" i="1"/>
  <c r="L50" i="1"/>
  <c r="E103" i="1"/>
  <c r="E102" i="1"/>
  <c r="E101" i="1"/>
  <c r="E80" i="1"/>
  <c r="E90" i="1"/>
  <c r="E81" i="1"/>
  <c r="E88" i="1"/>
  <c r="E79" i="1"/>
  <c r="E78" i="1"/>
  <c r="E77" i="1"/>
  <c r="N52" i="1"/>
  <c r="L52" i="1"/>
  <c r="N51" i="1"/>
  <c r="L51" i="1"/>
  <c r="N48" i="1"/>
  <c r="L48" i="1"/>
  <c r="N47" i="1"/>
  <c r="L47" i="1"/>
  <c r="N46" i="1"/>
  <c r="L46" i="1"/>
  <c r="N45" i="1"/>
  <c r="L45" i="1"/>
  <c r="N42" i="1"/>
  <c r="L42" i="1"/>
  <c r="N41" i="1"/>
  <c r="L41" i="1"/>
  <c r="N40" i="1"/>
  <c r="L40" i="1"/>
  <c r="N39" i="1"/>
  <c r="L39" i="1"/>
  <c r="N37" i="1"/>
  <c r="L37" i="1"/>
  <c r="N17" i="1"/>
  <c r="L17" i="1"/>
  <c r="N16" i="1"/>
  <c r="N114" i="1" s="1"/>
  <c r="L16" i="1"/>
  <c r="N21" i="1"/>
  <c r="L21" i="1"/>
  <c r="N20" i="1"/>
  <c r="L20" i="1"/>
  <c r="L82" i="1"/>
  <c r="L114" i="1" l="1"/>
  <c r="N70" i="1"/>
  <c r="L70" i="1"/>
  <c r="N67" i="1"/>
  <c r="L67" i="1"/>
  <c r="L73" i="1" s="1"/>
  <c r="N61" i="1"/>
  <c r="L61" i="1"/>
  <c r="N60" i="1"/>
  <c r="L60" i="1"/>
  <c r="N59" i="1"/>
  <c r="L59" i="1"/>
  <c r="N58" i="1"/>
  <c r="L58" i="1"/>
  <c r="N57" i="1"/>
  <c r="L57" i="1"/>
  <c r="N56" i="1"/>
  <c r="L56" i="1"/>
  <c r="N31" i="1"/>
  <c r="L31" i="1"/>
  <c r="N30" i="1"/>
  <c r="L30" i="1"/>
  <c r="L120" i="1" s="1"/>
  <c r="N29" i="1"/>
  <c r="L29" i="1"/>
  <c r="N28" i="1"/>
  <c r="L28" i="1"/>
  <c r="L103" i="1"/>
  <c r="L102" i="1"/>
  <c r="L101" i="1"/>
  <c r="L90" i="1"/>
  <c r="L88" i="1"/>
  <c r="L87" i="1"/>
  <c r="L86" i="1"/>
  <c r="L85" i="1"/>
  <c r="L84" i="1"/>
  <c r="L83" i="1"/>
  <c r="L62" i="1"/>
  <c r="N36" i="1"/>
  <c r="L36" i="1"/>
  <c r="N35" i="1"/>
  <c r="N53" i="1" s="1"/>
  <c r="L35" i="1"/>
  <c r="N27" i="1"/>
  <c r="L27" i="1"/>
  <c r="N26" i="1"/>
  <c r="L26" i="1"/>
  <c r="N25" i="1"/>
  <c r="L25" i="1"/>
  <c r="N23" i="1"/>
  <c r="L23" i="1"/>
  <c r="N22" i="1"/>
  <c r="L22" i="1"/>
  <c r="N18" i="1"/>
  <c r="L18" i="1"/>
  <c r="N19" i="1"/>
  <c r="L19" i="1"/>
  <c r="N24" i="1"/>
  <c r="N13" i="1"/>
  <c r="N12" i="1"/>
  <c r="N11" i="1"/>
  <c r="L24" i="1"/>
  <c r="L13" i="1"/>
  <c r="L12" i="1"/>
  <c r="L11" i="1"/>
  <c r="L112" i="1" s="1"/>
  <c r="L38" i="1"/>
  <c r="N117" i="1" l="1"/>
  <c r="L53" i="1"/>
  <c r="L121" i="1" s="1"/>
  <c r="N120" i="1"/>
  <c r="N115" i="1"/>
  <c r="N116" i="1"/>
  <c r="N119" i="1"/>
  <c r="N118" i="1"/>
  <c r="N113" i="1"/>
  <c r="L91" i="1"/>
  <c r="L124" i="1" s="1"/>
  <c r="L116" i="1"/>
  <c r="L115" i="1"/>
  <c r="L63" i="1"/>
  <c r="L122" i="1" s="1"/>
  <c r="L119" i="1"/>
  <c r="L117" i="1"/>
  <c r="N112" i="1"/>
  <c r="N32" i="1"/>
  <c r="N63" i="1"/>
  <c r="N122" i="1" s="1"/>
  <c r="L118" i="1"/>
  <c r="L113" i="1"/>
  <c r="L32" i="1"/>
  <c r="L123" i="1"/>
  <c r="N73" i="1"/>
  <c r="N123" i="1" s="1"/>
  <c r="L109" i="1"/>
  <c r="L126" i="1" s="1"/>
  <c r="N121" i="1"/>
  <c r="N129" i="1" l="1"/>
  <c r="L128" i="1"/>
</calcChain>
</file>

<file path=xl/sharedStrings.xml><?xml version="1.0" encoding="utf-8"?>
<sst xmlns="http://schemas.openxmlformats.org/spreadsheetml/2006/main" count="251" uniqueCount="168">
  <si>
    <t>2.1</t>
  </si>
  <si>
    <t>Invest</t>
  </si>
  <si>
    <t>PLAN</t>
  </si>
  <si>
    <t xml:space="preserve">
</t>
  </si>
  <si>
    <t>OPTION</t>
  </si>
  <si>
    <t>Angebot</t>
  </si>
  <si>
    <t>Bieter:</t>
  </si>
  <si>
    <t>LV-Pos.</t>
  </si>
  <si>
    <t>Kapitel LH</t>
  </si>
  <si>
    <t>Wertungspreis
Invest</t>
  </si>
  <si>
    <t xml:space="preserve">
PLAN = Geplante Menge
OPTION = optional</t>
  </si>
  <si>
    <t>6.1</t>
  </si>
  <si>
    <t>Tagessatz Projektleiter (inkl. Reisekosten etc.)</t>
  </si>
  <si>
    <t>Tagessatz Entwickler (inkl. Reisekosten etc.)</t>
  </si>
  <si>
    <t>Tagessatz Projektmitarbeiter (inkl. Reisekosten etc.)</t>
  </si>
  <si>
    <t>ZWISCHENSUMME:</t>
  </si>
  <si>
    <t>Beschreibung der geforderten Leistung</t>
  </si>
  <si>
    <t>5.1</t>
  </si>
  <si>
    <t>5.2</t>
  </si>
  <si>
    <t>5.4</t>
  </si>
  <si>
    <t>5.5</t>
  </si>
  <si>
    <t>5.6</t>
  </si>
  <si>
    <t>5.7</t>
  </si>
  <si>
    <t>4.1</t>
  </si>
  <si>
    <t>4.2</t>
  </si>
  <si>
    <t>1.1</t>
  </si>
  <si>
    <t>1.2</t>
  </si>
  <si>
    <t>1.3</t>
  </si>
  <si>
    <t>1.4</t>
  </si>
  <si>
    <t>1.5</t>
  </si>
  <si>
    <t>1.8</t>
  </si>
  <si>
    <t>2.3</t>
  </si>
  <si>
    <t>2.4</t>
  </si>
  <si>
    <t>2.5</t>
  </si>
  <si>
    <t>2.6</t>
  </si>
  <si>
    <t>2.7</t>
  </si>
  <si>
    <t>2.8</t>
  </si>
  <si>
    <t>2.9</t>
  </si>
  <si>
    <t>Kostenübersicht</t>
  </si>
  <si>
    <t>2.10</t>
  </si>
  <si>
    <t>Gewichtung</t>
  </si>
  <si>
    <t>Bestellmenge</t>
  </si>
  <si>
    <t>5.3</t>
  </si>
  <si>
    <t>2.2</t>
  </si>
  <si>
    <t>2.11</t>
  </si>
  <si>
    <t>2.12</t>
  </si>
  <si>
    <t>5.8</t>
  </si>
  <si>
    <t>5.9</t>
  </si>
  <si>
    <t>3.2</t>
  </si>
  <si>
    <t>3.3</t>
  </si>
  <si>
    <t>3.4</t>
  </si>
  <si>
    <t>3.1</t>
  </si>
  <si>
    <t>1.9</t>
  </si>
  <si>
    <t>1.10</t>
  </si>
  <si>
    <t>5.10</t>
  </si>
  <si>
    <t>5.11</t>
  </si>
  <si>
    <t>Paket 1 - ITCS-Software und Softwarelizenzen</t>
  </si>
  <si>
    <r>
      <t xml:space="preserve">
</t>
    </r>
    <r>
      <rPr>
        <b/>
        <sz val="11"/>
        <color theme="1"/>
        <rFont val="Calibri"/>
        <family val="2"/>
        <scheme val="minor"/>
      </rPr>
      <t>DFI-Sondertexte, HIM-Anwendung</t>
    </r>
    <r>
      <rPr>
        <sz val="11"/>
        <color theme="1"/>
        <rFont val="Calibri"/>
        <family val="2"/>
        <scheme val="minor"/>
      </rPr>
      <t xml:space="preserve">
- DFI-Sondertexteingaben
- HIM-Anbindung per Standardschnittstelle</t>
    </r>
  </si>
  <si>
    <t>1.11</t>
  </si>
  <si>
    <r>
      <rPr>
        <b/>
        <sz val="12"/>
        <color theme="1"/>
        <rFont val="Calibri"/>
        <family val="2"/>
        <scheme val="minor"/>
      </rPr>
      <t>Lizenzerweiterung Kartenmaterial GIS</t>
    </r>
    <r>
      <rPr>
        <sz val="11"/>
        <color theme="1"/>
        <rFont val="Calibri"/>
        <family val="2"/>
        <scheme val="minor"/>
      </rPr>
      <t xml:space="preserve">
- Gesamtgebiet Bundesrepublik Deutschland</t>
    </r>
  </si>
  <si>
    <t>Paket 2 - Schnittstellen ITCS</t>
  </si>
  <si>
    <t xml:space="preserve">          VDV 453 REF ANS (Client)</t>
  </si>
  <si>
    <t xml:space="preserve">          VDV 453 AND (Client)</t>
  </si>
  <si>
    <t xml:space="preserve">          VDV 453 VIS (Client)</t>
  </si>
  <si>
    <t xml:space="preserve">          VDV 453 REF ANS (Server)</t>
  </si>
  <si>
    <t>2.13</t>
  </si>
  <si>
    <t xml:space="preserve">          VDV 453 REF DFI (Server)</t>
  </si>
  <si>
    <t>2.15</t>
  </si>
  <si>
    <t xml:space="preserve">          VDV 453 DFI (Server)</t>
  </si>
  <si>
    <t>2.16</t>
  </si>
  <si>
    <t xml:space="preserve">          VDV 453 AND (Server)</t>
  </si>
  <si>
    <t>2.17</t>
  </si>
  <si>
    <t xml:space="preserve">          VDV 453 VIS (Server)</t>
  </si>
  <si>
    <t>2.18</t>
  </si>
  <si>
    <t xml:space="preserve">          VDV 454 REF AUS (Server)</t>
  </si>
  <si>
    <t xml:space="preserve">          VDV 454 AUS (Server)</t>
  </si>
  <si>
    <t>Paket 3 - IT  /  ITCS-Hardware und -Arbeitsplätze + Lizenzen</t>
  </si>
  <si>
    <t>Paket 5 - Projektleistungen</t>
  </si>
  <si>
    <t>Projekt Zentralsystem ITCS, ITCS-Clients und allen Mandanten</t>
  </si>
  <si>
    <t>Projektleitung ITCS</t>
  </si>
  <si>
    <t>Pflichtenheft (Zentralsystem ITCS, DMS, ITCS-Client, Schnittstellen)</t>
  </si>
  <si>
    <t>Dokumentation (Zentralsystem ITCS, Systemhandbuch Zentale und ITCS-Client, ITCS-Bedienhandbuch)</t>
  </si>
  <si>
    <t>Erstdatenversorgung und Inbetriebnahme Zentralsystem</t>
  </si>
  <si>
    <t>Installation und Inbetriebnahme ITCS-Client 
Typ "aktiver ITCS-Arbeitsplatz"</t>
  </si>
  <si>
    <t>5.12</t>
  </si>
  <si>
    <t>Tagessatz Schulung (inkl. Reisekosten etc.)</t>
  </si>
  <si>
    <t>Paket 1 - ITCS Software und Lizenzen - Kernfunktionen</t>
  </si>
  <si>
    <t>Paket 1 - ITCS Software und Lizenzen - Datenmanagement</t>
  </si>
  <si>
    <t>Paket 1 - ITCS Software und Lizenzen - Sprechfunkkommunikation GSM/VoIP - Option</t>
  </si>
  <si>
    <t>Paket 1 - ITCS Software und Lizenzen - Gruppenruf - Option</t>
  </si>
  <si>
    <t>Paket 1 - ITCS Software und Lizenzen - Überfall- und Notruf - Option</t>
  </si>
  <si>
    <t>Paket 1 - ITCS Software und Lizenzen - Antrittsüberwachung - Option</t>
  </si>
  <si>
    <t>Paket 1 - ITCS Software und Lizenzen - Erweiterung Kartenmaterial Bundesrepublik Deutschland</t>
  </si>
  <si>
    <t>Paket 2 - ITCS-Schnittstellen</t>
  </si>
  <si>
    <t>Paket 5 - Projektleistungen Zentralsystem</t>
  </si>
  <si>
    <t>Gesamtsumme WERTUNGSPREIS Invest (netto)</t>
  </si>
  <si>
    <t>Schnittstelle ITCS &lt;  VDV452 
(Netz- und Fahrplandaten)  Buspro Net</t>
  </si>
  <si>
    <t>Luftschnittstelle Mediator - Bordrechner Atron</t>
  </si>
  <si>
    <t>Ergänzendes Pflichtenheft
- beschränkt auf IT-Infrastruktur (VU)
  zur Anbindung des VU  (für 2 VU)</t>
  </si>
  <si>
    <r>
      <rPr>
        <b/>
        <sz val="11"/>
        <color theme="1"/>
        <rFont val="Calibri"/>
        <family val="2"/>
        <scheme val="minor"/>
      </rPr>
      <t xml:space="preserve">Anbindung Mitteldeutsche ZDD :
 </t>
    </r>
    <r>
      <rPr>
        <sz val="11"/>
        <color theme="1"/>
        <rFont val="Calibri"/>
        <family val="2"/>
        <scheme val="minor"/>
      </rPr>
      <t xml:space="preserve">    Lizenz für </t>
    </r>
    <r>
      <rPr>
        <u/>
        <sz val="11"/>
        <color theme="1"/>
        <rFont val="Calibri"/>
        <family val="2"/>
        <scheme val="minor"/>
      </rPr>
      <t>Abnehmer</t>
    </r>
    <r>
      <rPr>
        <sz val="11"/>
        <color theme="1"/>
        <rFont val="Calibri"/>
        <family val="2"/>
        <scheme val="minor"/>
      </rPr>
      <t>schnittstelle
     (ZDD NASA an RL-ITCS)
          VDV 453 ANS (Client)</t>
    </r>
  </si>
  <si>
    <r>
      <t xml:space="preserve">     Lizenz für </t>
    </r>
    <r>
      <rPr>
        <u/>
        <sz val="11"/>
        <color theme="1"/>
        <rFont val="Calibri"/>
        <family val="2"/>
        <scheme val="minor"/>
      </rPr>
      <t>Lieferanten</t>
    </r>
    <r>
      <rPr>
        <sz val="11"/>
        <color theme="1"/>
        <rFont val="Calibri"/>
        <family val="2"/>
        <scheme val="minor"/>
      </rPr>
      <t>schnittstelle
     (RL-ITCS an Mitteldeutsche ZDD )
          VDV 453 ANS (Server)</t>
    </r>
  </si>
  <si>
    <t>Schulungen</t>
  </si>
  <si>
    <t>Inbetriebnahme, Abstimmung und Dokumentation        
ZDD-Schnittstellen [optional]
-VDV 453/454 - Dienst (einzeln)</t>
  </si>
  <si>
    <t>Projektleitung ZDD-Schnittstellen Mitteldeutsche ZDD [optional]
-VDV 453/454 - Dienst (einzeln)</t>
  </si>
  <si>
    <t>Projektleitung ZDD-Schnittstellen  [Planung fest]
-VDV 453 ANS (Client)
-VDV 453 ANS (Server)
-VDV 453 REF DFI (Server)
-VDV 453 DFI (Server)
-VDV 454 REF AUS (Server)
-VDV 454 AUS (Server)</t>
  </si>
  <si>
    <t>Inbetriebnahme, Abstimmung und Dokumentation ZDD-Schnittstellen [Planung fest]
-VDV 453 ANS (Client)
-VDV 453 ANS (Server)
-VDV 453 REF DFI (Server)
-VDV 453 DFI (Server)
-VDV 454 REF AUS (Server)
-VDV 454 AUS (Server)</t>
  </si>
  <si>
    <t>Fahrtverlaufsdaten Schnittstelle FVE1</t>
  </si>
  <si>
    <t xml:space="preserve">Paket 4 - Smartphone oder Tablett als Bordrechner - Software </t>
  </si>
  <si>
    <t>Smartphone-Lizenz nach Anzahl Fahrzeuge (je Fzg.)
Android</t>
  </si>
  <si>
    <t>Tablett-Lizenz nach Anzahl Fahrzeuge (je Fzg.)
 IOS</t>
  </si>
  <si>
    <t>Paket 4 - Smartphone oder Tablett als Bordrechner - Software</t>
  </si>
  <si>
    <t>zum Vergabeverfahren ITCS RL</t>
  </si>
  <si>
    <t>Lizenz Sprachaufzeichnung für aktive ITCS-Arbeitsplatz</t>
  </si>
  <si>
    <r>
      <t xml:space="preserve">
</t>
    </r>
    <r>
      <rPr>
        <b/>
        <sz val="11"/>
        <color theme="1"/>
        <rFont val="Calibri"/>
        <family val="2"/>
        <scheme val="minor"/>
      </rPr>
      <t>Fahrtverlaufsdaten Bordrechner</t>
    </r>
    <r>
      <rPr>
        <sz val="11"/>
        <color theme="1"/>
        <rFont val="Calibri"/>
        <family val="2"/>
        <scheme val="minor"/>
      </rPr>
      <t xml:space="preserve">
- Statistikerweiterung auf Basis FVE1-Schnittstelle
    - Pünktlichkeitsanalyse
    - Fahrtzeitanalyse
    - Laufleistungsanalyse</t>
    </r>
  </si>
  <si>
    <r>
      <rPr>
        <b/>
        <sz val="12"/>
        <color theme="1"/>
        <rFont val="Calibri"/>
        <family val="2"/>
        <scheme val="minor"/>
      </rPr>
      <t xml:space="preserve">Datenmanagement - </t>
    </r>
    <r>
      <rPr>
        <b/>
        <sz val="12"/>
        <color indexed="8"/>
        <rFont val="Calibri"/>
        <family val="2"/>
      </rPr>
      <t>Basislizenz</t>
    </r>
    <r>
      <rPr>
        <sz val="11"/>
        <color indexed="8"/>
        <rFont val="Calibri"/>
        <family val="2"/>
      </rPr>
      <t xml:space="preserve">
Lizenz für Anzahl Fahrzeuge (je Fzg.)
- Mandantenfähiges DMS
- Import und Verwaltung von verschiedenen Fahrplanimporten der Unternehmen
- Mandantenfähige Pflege von unternehmensübergreifenden Anschlusssicherungspunkten</t>
    </r>
    <r>
      <rPr>
        <sz val="11"/>
        <color theme="1"/>
        <rFont val="Calibri"/>
        <family val="2"/>
        <scheme val="minor"/>
      </rPr>
      <t>, Anschlusseditor</t>
    </r>
  </si>
  <si>
    <r>
      <t xml:space="preserve">
</t>
    </r>
    <r>
      <rPr>
        <b/>
        <sz val="11"/>
        <color theme="1"/>
        <rFont val="Calibri"/>
        <family val="2"/>
        <scheme val="minor"/>
      </rPr>
      <t>DFI-Sondertexte, VDV 736 zukünftig</t>
    </r>
    <r>
      <rPr>
        <sz val="11"/>
        <color theme="1"/>
        <rFont val="Calibri"/>
        <family val="2"/>
        <scheme val="minor"/>
      </rPr>
      <t xml:space="preserve">
- Pflege von DFI-Themen im ITCS, Übermittlung über die VDV 736 bei der Mitteldeutschen Datendrehscheibe</t>
    </r>
  </si>
  <si>
    <r>
      <rPr>
        <b/>
        <sz val="11"/>
        <color theme="1"/>
        <rFont val="Calibri"/>
        <family val="2"/>
        <scheme val="minor"/>
      </rPr>
      <t>Lizenz Gruppenruf</t>
    </r>
    <r>
      <rPr>
        <sz val="11"/>
        <color theme="1"/>
        <rFont val="Calibri"/>
        <family val="2"/>
        <scheme val="minor"/>
      </rPr>
      <t xml:space="preserve">
- Gruppenruf GSM/[VOIP]
       für 1-2 Mandanten (200-350 Fzg.)</t>
    </r>
  </si>
  <si>
    <r>
      <rPr>
        <b/>
        <sz val="11"/>
        <color theme="1"/>
        <rFont val="Calibri"/>
        <family val="2"/>
        <scheme val="minor"/>
      </rPr>
      <t>Lizenz Überfall-/Notruf</t>
    </r>
    <r>
      <rPr>
        <sz val="11"/>
        <color theme="1"/>
        <rFont val="Calibri"/>
        <family val="2"/>
        <scheme val="minor"/>
      </rPr>
      <t xml:space="preserve">
- Priosierter Ruf
- Überfall / Notruf
              für 1-2 Mandanten (200-350 Fzg.)</t>
    </r>
  </si>
  <si>
    <r>
      <rPr>
        <b/>
        <sz val="11"/>
        <color theme="1"/>
        <rFont val="Calibri"/>
        <family val="2"/>
        <scheme val="minor"/>
      </rPr>
      <t>Lizenz Überwachungsfunkion</t>
    </r>
    <r>
      <rPr>
        <sz val="11"/>
        <color theme="1"/>
        <rFont val="Calibri"/>
        <family val="2"/>
        <scheme val="minor"/>
      </rPr>
      <t xml:space="preserve">
- Überwachungs- und Alarmfunktion
- Fahrtantritt und Dienstantrittsüberwachung
       für 1-2 Mandanten (200-350 Fzg.)</t>
    </r>
  </si>
  <si>
    <t>1.6</t>
  </si>
  <si>
    <t>1.7</t>
  </si>
  <si>
    <t>Erstdatenversorgung + Inbetriebnahme Mandant (für 2 weitere VU)</t>
  </si>
  <si>
    <t>TLH A 4.
4.5</t>
  </si>
  <si>
    <t>Paket 3 - IT- / ITCS-Lizenzkosten</t>
  </si>
  <si>
    <t xml:space="preserve">Paket 4 - Smartphone Software </t>
  </si>
  <si>
    <t>Einzelpreis
bei gleichzeitiger Bestellung
(inkl. Jahr 1 Gewährleistung)</t>
  </si>
  <si>
    <t>Lizenz je aktivem Arbeitsplatz
[Maximal zu berücksichtigende aktiver AP ca. 25, in Summe insgesamt maximal 50 Clients]</t>
  </si>
  <si>
    <t>Lizenz WEB-Client (z. B. über PC, Notebook, Tablet …)
[Maximal zu berücksichtigende WEB-AP ca. 10, in Summe insgesamt maximal 20 Clients]</t>
  </si>
  <si>
    <t>Sonstige Lizenzkosten
[Text und Anzahl kann überschrieben werden]</t>
  </si>
  <si>
    <t>Sonstige Schulungen
[Text und Anzahl kann überschrieben werden]</t>
  </si>
  <si>
    <t>4.3</t>
  </si>
  <si>
    <t>Wartung/Lizenzen</t>
  </si>
  <si>
    <t>Paket 6 - Wartung und Support</t>
  </si>
  <si>
    <t>Paket 7- Tagessätze für Dienstleistungen</t>
  </si>
  <si>
    <t>7.1</t>
  </si>
  <si>
    <t>7.2</t>
  </si>
  <si>
    <t>7.3</t>
  </si>
  <si>
    <t>7.4</t>
  </si>
  <si>
    <t>Tagessatz Projektleiter (ohne Reisekosten etc.)</t>
  </si>
  <si>
    <t>Tagessatz Entwickler (ohne. Reisekosten etc.)</t>
  </si>
  <si>
    <t>Tagessatz Projektmitarbeiter (ohne. Reisekosten etc.)</t>
  </si>
  <si>
    <t>Tagessatz Schulung (ohne. Reisekosten etc.)</t>
  </si>
  <si>
    <t>7.5</t>
  </si>
  <si>
    <t>7.6</t>
  </si>
  <si>
    <t>7.7</t>
  </si>
  <si>
    <t>7.8</t>
  </si>
  <si>
    <t>Paket 7 - Tagessätze für Dienstleistungen</t>
  </si>
  <si>
    <t>Wartung und Support des Zentralsystems ITCS
Jahr 2 bis 6 (5 Jahre)</t>
  </si>
  <si>
    <t>Sonstige Lizenzkosten Handgeräte
[Text und Anzahl kann überschrieben werden]</t>
  </si>
  <si>
    <t>Paket 6 -  Wartung und Support (Jahr 2 - 6)</t>
  </si>
  <si>
    <t>Lizenz, Wartung und Support
p.a. und p. Einheit
(Jahre 2 - 6)</t>
  </si>
  <si>
    <t>Wertungskosten
Lizenzen, Support und Wartung (5 Jahre)</t>
  </si>
  <si>
    <t>W Inv=</t>
  </si>
  <si>
    <t>W Fol =</t>
  </si>
  <si>
    <t>Gesamtsumme WERTUNGSKOSTEN Wartung, Support und Lizenzen (5 Jahre - netto)</t>
  </si>
  <si>
    <t>TLH B 5.16</t>
  </si>
  <si>
    <t>TLH B 5.5</t>
  </si>
  <si>
    <t>TLH B
5.3</t>
  </si>
  <si>
    <t xml:space="preserve">Schnittstelle ITCS &lt;  IVU.pool ISA
(Netz- und Fahrplandaten)  von Dritten </t>
  </si>
  <si>
    <t>BI-Schnittstelle RL</t>
  </si>
  <si>
    <r>
      <t xml:space="preserve">
</t>
    </r>
    <r>
      <rPr>
        <b/>
        <sz val="11"/>
        <color theme="1"/>
        <rFont val="Calibri"/>
        <family val="2"/>
        <scheme val="minor"/>
      </rPr>
      <t xml:space="preserve">Statistik ITCS Erweiterungen </t>
    </r>
    <r>
      <rPr>
        <sz val="11"/>
        <color theme="1"/>
        <rFont val="Calibri"/>
        <family val="2"/>
        <scheme val="minor"/>
      </rPr>
      <t xml:space="preserve">
- Zusätzliche Statistikerweiterungen aus Anforderungskatalog RL
    - Exportmöglichkeiten CSV erweitert
    - Export zum BI-Tool RL
    - Erweiterungen beim Bieter zum Standardumfang 
      (wenn erforderlich)</t>
    </r>
  </si>
  <si>
    <t>Paket 1 - ITCS Software und Lizenzen -  Statistik</t>
  </si>
  <si>
    <t>Paket 1 - ITCS Software und Lizenzen -  Störungsmanagement DFI Extern</t>
  </si>
  <si>
    <t>5.13</t>
  </si>
  <si>
    <r>
      <rPr>
        <b/>
        <sz val="11"/>
        <color theme="1"/>
        <rFont val="Calibri"/>
        <family val="2"/>
        <scheme val="minor"/>
      </rPr>
      <t>Lizenz Sprechfunkabwicklung</t>
    </r>
    <r>
      <rPr>
        <sz val="11"/>
        <color theme="1"/>
        <rFont val="Calibri"/>
        <family val="2"/>
        <scheme val="minor"/>
      </rPr>
      <t xml:space="preserve">
- Sprachkommunikation GSM/[VoIP]
• Einzelruf,
•  Rufweiterleitung 
       für 1-2 Mandanten (200-350 Fzg.)</t>
    </r>
  </si>
  <si>
    <t>v02-06   11.03.2025</t>
  </si>
  <si>
    <t>Formblatt Leistungsverzeichnis und Folgekosten</t>
  </si>
  <si>
    <r>
      <rPr>
        <b/>
        <sz val="12"/>
        <color theme="1"/>
        <rFont val="Calibri"/>
        <family val="2"/>
        <scheme val="minor"/>
      </rPr>
      <t xml:space="preserve">ITCS-Kernfunktionen - </t>
    </r>
    <r>
      <rPr>
        <b/>
        <sz val="12"/>
        <color indexed="8"/>
        <rFont val="Calibri"/>
        <family val="2"/>
      </rPr>
      <t xml:space="preserve">Basislizenz
</t>
    </r>
    <r>
      <rPr>
        <sz val="11"/>
        <color indexed="8"/>
        <rFont val="Calibri"/>
        <family val="2"/>
      </rPr>
      <t>Lizenz für Anzahl Fahrzeuge (je Fzg.)
- Rechteverwaltung
- Standorterfassung der Fahrzeuge
- Fahrplan-Soll-Ist-Vergleich
- Datenkommunikation Fahrzeug inkl. Meldungen + Weisungen
- GIS-Kartendarstellung
- Linienband (einfach, erweitertes und kompromiertes)
- Anschlusssicherung (intern)
- Anschlusssicherung (extern über VDV-Schnittstelle)
- Anschlusskoordination
- Tabellendarstellung Betriebszustand
- Checklisten und Handlungsanweisungen
- Rückblick / Historie-Stammdatenverwaltung
- Verwaltung Telefonbücher (dynamisch und temporär)
- Störungsmanagement  (Einsatzfahrt/Verstärkerfahrt/Umleitungen)
- Systemmonitoring (Statusüberwachung)
- Basisstatistik ITCS
    - Standardstatistik</t>
    </r>
    <r>
      <rPr>
        <b/>
        <sz val="12"/>
        <color rgb="FFFF0000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
    - Betriebsmeldungen, Störungen, Abweichungen
    - Notizbuch, Betriebstagebuch
    - Meldungen aus den Statusinformationen des ITCS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</si>
</sst>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(* #,##0.00_);_(* \(#,##0.00\);_(* &quot;-&quot;??_);_(@_)"/>
  </numFmts>
  <fonts count="26" x14ac:knownFonts="1">
    <font>
      <sz val="11"/>
      <color theme="1"/>
      <name val="Calibri"/>
      <family val="2"/>
      <scheme val="minor"/>
    </font>
    <font>
      <b/>
      <sz val="20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rgb="FFFF0000"/>
      <name val="Calibri"/>
      <family val="2"/>
    </font>
    <font>
      <b/>
      <sz val="2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/>
    <xf numFmtId="9" fontId="4" fillId="0" borderId="0" applyFont="0" applyFill="0" applyBorder="0" applyAlignment="0" applyProtection="0"/>
  </cellStyleXfs>
  <cellXfs count="236">
    <xf numFmtId="0" fontId="0" fillId="0" borderId="0" xfId="0"/>
    <xf numFmtId="49" fontId="3" fillId="0" borderId="0" xfId="2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16" fontId="0" fillId="0" borderId="7" xfId="0" quotePrefix="1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 shrinkToFit="1"/>
    </xf>
    <xf numFmtId="0" fontId="0" fillId="0" borderId="6" xfId="0" applyBorder="1" applyAlignment="1">
      <alignment horizontal="center" vertical="center"/>
    </xf>
    <xf numFmtId="0" fontId="6" fillId="2" borderId="13" xfId="0" applyFont="1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49" fontId="3" fillId="0" borderId="0" xfId="2" applyNumberFormat="1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8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textRotation="90"/>
    </xf>
    <xf numFmtId="0" fontId="10" fillId="2" borderId="17" xfId="0" applyFont="1" applyFill="1" applyBorder="1" applyAlignment="1">
      <alignment horizontal="center" vertical="center" textRotation="90" wrapText="1"/>
    </xf>
    <xf numFmtId="44" fontId="0" fillId="0" borderId="0" xfId="4" applyFont="1" applyAlignment="1">
      <alignment horizontal="center" vertical="center"/>
    </xf>
    <xf numFmtId="44" fontId="0" fillId="0" borderId="0" xfId="4" applyFont="1" applyAlignment="1">
      <alignment vertical="center"/>
    </xf>
    <xf numFmtId="44" fontId="0" fillId="0" borderId="0" xfId="4" applyFont="1" applyAlignment="1">
      <alignment horizontal="right" vertical="center" indent="1"/>
    </xf>
    <xf numFmtId="44" fontId="0" fillId="0" borderId="5" xfId="4" applyFont="1" applyBorder="1" applyAlignment="1">
      <alignment horizontal="right" vertical="center" indent="1"/>
    </xf>
    <xf numFmtId="44" fontId="0" fillId="0" borderId="10" xfId="4" applyFont="1" applyBorder="1" applyAlignment="1">
      <alignment horizontal="right" vertical="center" indent="1"/>
    </xf>
    <xf numFmtId="44" fontId="0" fillId="0" borderId="7" xfId="4" applyFont="1" applyBorder="1" applyAlignment="1">
      <alignment vertical="center"/>
    </xf>
    <xf numFmtId="44" fontId="0" fillId="0" borderId="7" xfId="4" applyFont="1" applyBorder="1" applyAlignment="1">
      <alignment horizontal="right" vertical="center" indent="1"/>
    </xf>
    <xf numFmtId="44" fontId="0" fillId="0" borderId="15" xfId="4" applyFont="1" applyBorder="1" applyAlignment="1">
      <alignment horizontal="right" vertical="center" indent="1"/>
    </xf>
    <xf numFmtId="44" fontId="0" fillId="0" borderId="6" xfId="4" applyFont="1" applyBorder="1" applyAlignment="1">
      <alignment vertical="center"/>
    </xf>
    <xf numFmtId="44" fontId="6" fillId="0" borderId="6" xfId="4" applyFont="1" applyBorder="1" applyAlignment="1">
      <alignment horizontal="center" vertical="center"/>
    </xf>
    <xf numFmtId="44" fontId="0" fillId="0" borderId="6" xfId="4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4" fontId="13" fillId="2" borderId="17" xfId="4" applyFont="1" applyFill="1" applyBorder="1" applyAlignment="1">
      <alignment horizontal="center" vertical="center" textRotation="90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2" borderId="17" xfId="0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5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/>
    </xf>
    <xf numFmtId="0" fontId="17" fillId="2" borderId="17" xfId="0" applyFont="1" applyFill="1" applyBorder="1" applyAlignment="1">
      <alignment horizontal="center" vertical="center" textRotation="90" wrapText="1"/>
    </xf>
    <xf numFmtId="165" fontId="5" fillId="0" borderId="0" xfId="0" applyNumberFormat="1" applyFont="1" applyAlignment="1">
      <alignment vertical="center"/>
    </xf>
    <xf numFmtId="0" fontId="5" fillId="2" borderId="17" xfId="0" applyFont="1" applyFill="1" applyBorder="1" applyAlignment="1">
      <alignment horizontal="left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textRotation="90" wrapText="1"/>
    </xf>
    <xf numFmtId="0" fontId="0" fillId="0" borderId="22" xfId="0" quotePrefix="1" applyBorder="1" applyAlignment="1">
      <alignment horizontal="center" vertical="center"/>
    </xf>
    <xf numFmtId="0" fontId="0" fillId="2" borderId="17" xfId="0" applyFill="1" applyBorder="1" applyAlignment="1">
      <alignment horizontal="center" vertical="center" textRotation="90" wrapText="1"/>
    </xf>
    <xf numFmtId="0" fontId="0" fillId="0" borderId="0" xfId="0" applyAlignment="1">
      <alignment horizontal="right" vertical="center" indent="1"/>
    </xf>
    <xf numFmtId="0" fontId="0" fillId="2" borderId="6" xfId="0" applyFill="1" applyBorder="1" applyAlignment="1">
      <alignment vertical="center"/>
    </xf>
    <xf numFmtId="0" fontId="0" fillId="2" borderId="6" xfId="0" applyFill="1" applyBorder="1" applyAlignment="1">
      <alignment horizontal="right" vertical="center" indent="1"/>
    </xf>
    <xf numFmtId="0" fontId="0" fillId="2" borderId="10" xfId="0" applyFill="1" applyBorder="1" applyAlignment="1">
      <alignment horizontal="right" vertical="center" indent="1"/>
    </xf>
    <xf numFmtId="0" fontId="0" fillId="0" borderId="4" xfId="0" quotePrefix="1" applyBorder="1" applyAlignment="1">
      <alignment horizontal="center" vertical="center"/>
    </xf>
    <xf numFmtId="165" fontId="0" fillId="0" borderId="4" xfId="0" applyNumberFormat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165" fontId="0" fillId="4" borderId="3" xfId="0" applyNumberFormat="1" applyFill="1" applyBorder="1" applyAlignment="1" applyProtection="1">
      <alignment horizontal="right" vertical="center"/>
      <protection locked="0"/>
    </xf>
    <xf numFmtId="165" fontId="0" fillId="3" borderId="1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165" fontId="0" fillId="0" borderId="3" xfId="0" applyNumberFormat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165" fontId="0" fillId="0" borderId="1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 wrapText="1"/>
    </xf>
    <xf numFmtId="9" fontId="4" fillId="3" borderId="1" xfId="21" applyFont="1" applyFill="1" applyBorder="1" applyAlignment="1">
      <alignment horizontal="center" vertical="center" wrapText="1"/>
    </xf>
    <xf numFmtId="165" fontId="0" fillId="4" borderId="23" xfId="0" applyNumberFormat="1" applyFill="1" applyBorder="1" applyAlignment="1" applyProtection="1">
      <alignment horizontal="right" vertical="center"/>
      <protection locked="0"/>
    </xf>
    <xf numFmtId="165" fontId="0" fillId="0" borderId="29" xfId="0" applyNumberFormat="1" applyBorder="1" applyAlignment="1">
      <alignment horizontal="right" vertical="center" indent="1"/>
    </xf>
    <xf numFmtId="0" fontId="0" fillId="0" borderId="3" xfId="0" applyBorder="1" applyAlignment="1">
      <alignment horizontal="left" vertical="center" wrapText="1"/>
    </xf>
    <xf numFmtId="165" fontId="0" fillId="4" borderId="1" xfId="0" applyNumberFormat="1" applyFill="1" applyBorder="1" applyAlignment="1" applyProtection="1">
      <alignment horizontal="right" vertical="center"/>
      <protection locked="0"/>
    </xf>
    <xf numFmtId="0" fontId="4" fillId="0" borderId="0" xfId="1" quotePrefix="1" applyNumberFormat="1" applyFont="1" applyFill="1" applyBorder="1" applyAlignment="1">
      <alignment horizontal="center" vertical="center"/>
    </xf>
    <xf numFmtId="165" fontId="0" fillId="0" borderId="0" xfId="0" applyNumberFormat="1" applyAlignment="1" applyProtection="1">
      <alignment horizontal="center" vertical="center"/>
      <protection locked="0"/>
    </xf>
    <xf numFmtId="165" fontId="5" fillId="0" borderId="0" xfId="0" applyNumberFormat="1" applyFont="1" applyAlignment="1">
      <alignment horizontal="right" vertical="center" indent="1"/>
    </xf>
    <xf numFmtId="0" fontId="7" fillId="3" borderId="6" xfId="1" quotePrefix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horizontal="right" vertical="center" wrapText="1" indent="1" shrinkToFit="1"/>
    </xf>
    <xf numFmtId="0" fontId="0" fillId="2" borderId="5" xfId="0" applyFill="1" applyBorder="1" applyAlignment="1">
      <alignment vertical="center"/>
    </xf>
    <xf numFmtId="0" fontId="0" fillId="0" borderId="3" xfId="0" quotePrefix="1" applyBorder="1" applyAlignment="1">
      <alignment horizontal="center" vertical="center" wrapText="1"/>
    </xf>
    <xf numFmtId="9" fontId="0" fillId="0" borderId="3" xfId="2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9" fontId="0" fillId="0" borderId="1" xfId="21" applyFon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3" xfId="0" quotePrefix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2" xfId="0" quotePrefix="1" applyBorder="1" applyAlignment="1">
      <alignment horizontal="center" vertical="center" wrapText="1"/>
    </xf>
    <xf numFmtId="49" fontId="3" fillId="0" borderId="0" xfId="2" applyNumberFormat="1" applyFont="1" applyAlignment="1">
      <alignment horizontal="right" vertical="center" wrapText="1" indent="1"/>
    </xf>
    <xf numFmtId="165" fontId="0" fillId="0" borderId="0" xfId="0" applyNumberFormat="1" applyAlignment="1">
      <alignment horizontal="right" vertical="center" indent="1"/>
    </xf>
    <xf numFmtId="0" fontId="0" fillId="2" borderId="5" xfId="0" applyFill="1" applyBorder="1" applyAlignment="1">
      <alignment horizontal="right" vertical="center" indent="1"/>
    </xf>
    <xf numFmtId="0" fontId="0" fillId="0" borderId="4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165" fontId="0" fillId="0" borderId="4" xfId="0" applyNumberFormat="1" applyBorder="1" applyAlignment="1">
      <alignment vertical="center"/>
    </xf>
    <xf numFmtId="165" fontId="0" fillId="0" borderId="5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9" fontId="0" fillId="0" borderId="1" xfId="21" applyFon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6" fillId="3" borderId="13" xfId="0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165" fontId="7" fillId="3" borderId="14" xfId="0" applyNumberFormat="1" applyFont="1" applyFill="1" applyBorder="1" applyAlignment="1">
      <alignment horizontal="right" vertical="center" indent="1"/>
    </xf>
    <xf numFmtId="0" fontId="23" fillId="3" borderId="13" xfId="0" applyFont="1" applyFill="1" applyBorder="1" applyAlignment="1">
      <alignment vertical="center"/>
    </xf>
    <xf numFmtId="0" fontId="7" fillId="3" borderId="9" xfId="0" applyFont="1" applyFill="1" applyBorder="1" applyAlignment="1">
      <alignment horizontal="right" vertical="center" indent="1"/>
    </xf>
    <xf numFmtId="0" fontId="0" fillId="0" borderId="23" xfId="0" applyBorder="1" applyAlignment="1">
      <alignment horizontal="left" vertical="center" wrapText="1"/>
    </xf>
    <xf numFmtId="0" fontId="9" fillId="0" borderId="22" xfId="0" quotePrefix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3" borderId="23" xfId="0" quotePrefix="1" applyFill="1" applyBorder="1" applyAlignment="1">
      <alignment horizontal="center" vertical="center"/>
    </xf>
    <xf numFmtId="9" fontId="0" fillId="0" borderId="22" xfId="21" applyFont="1" applyBorder="1" applyAlignment="1">
      <alignment horizontal="center" vertical="center" wrapText="1"/>
    </xf>
    <xf numFmtId="165" fontId="0" fillId="0" borderId="22" xfId="0" applyNumberFormat="1" applyBorder="1" applyAlignment="1">
      <alignment horizontal="right" vertical="center" indent="1"/>
    </xf>
    <xf numFmtId="165" fontId="0" fillId="4" borderId="22" xfId="0" applyNumberFormat="1" applyFill="1" applyBorder="1" applyAlignment="1" applyProtection="1">
      <alignment horizontal="right" vertical="center"/>
      <protection locked="0"/>
    </xf>
    <xf numFmtId="0" fontId="0" fillId="0" borderId="1" xfId="0" applyBorder="1" applyAlignment="1">
      <alignment horizontal="right" vertical="center"/>
    </xf>
    <xf numFmtId="16" fontId="0" fillId="0" borderId="1" xfId="0" quotePrefix="1" applyNumberFormat="1" applyBorder="1" applyAlignment="1">
      <alignment horizontal="center" vertical="center"/>
    </xf>
    <xf numFmtId="0" fontId="6" fillId="2" borderId="11" xfId="0" applyFont="1" applyFill="1" applyBorder="1" applyAlignment="1">
      <alignment vertical="center"/>
    </xf>
    <xf numFmtId="16" fontId="9" fillId="0" borderId="1" xfId="0" quotePrefix="1" applyNumberFormat="1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0" fontId="0" fillId="2" borderId="20" xfId="0" applyFill="1" applyBorder="1" applyAlignment="1">
      <alignment horizontal="right" vertical="center" indent="1"/>
    </xf>
    <xf numFmtId="0" fontId="0" fillId="2" borderId="14" xfId="0" applyFill="1" applyBorder="1" applyAlignment="1">
      <alignment horizontal="center" vertical="center" textRotation="90" wrapText="1"/>
    </xf>
    <xf numFmtId="165" fontId="0" fillId="0" borderId="25" xfId="0" applyNumberFormat="1" applyBorder="1" applyAlignment="1">
      <alignment horizontal="right" vertical="center" indent="1"/>
    </xf>
    <xf numFmtId="0" fontId="0" fillId="5" borderId="1" xfId="0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0" fillId="5" borderId="1" xfId="0" quotePrefix="1" applyFill="1" applyBorder="1" applyAlignment="1">
      <alignment horizontal="center" vertical="center"/>
    </xf>
    <xf numFmtId="16" fontId="7" fillId="3" borderId="0" xfId="0" quotePrefix="1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7" fillId="3" borderId="0" xfId="1" quotePrefix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65" fontId="7" fillId="3" borderId="0" xfId="0" applyNumberFormat="1" applyFont="1" applyFill="1" applyAlignment="1" applyProtection="1">
      <alignment horizontal="center" vertical="center"/>
      <protection locked="0"/>
    </xf>
    <xf numFmtId="165" fontId="7" fillId="3" borderId="0" xfId="0" applyNumberFormat="1" applyFont="1" applyFill="1" applyAlignment="1">
      <alignment horizontal="right" vertical="center"/>
    </xf>
    <xf numFmtId="165" fontId="7" fillId="3" borderId="0" xfId="0" applyNumberFormat="1" applyFont="1" applyFill="1" applyAlignment="1">
      <alignment horizontal="right" vertical="center" indent="1"/>
    </xf>
    <xf numFmtId="165" fontId="7" fillId="3" borderId="7" xfId="0" applyNumberFormat="1" applyFont="1" applyFill="1" applyBorder="1" applyAlignment="1" applyProtection="1">
      <alignment horizontal="center" vertical="center"/>
      <protection locked="0"/>
    </xf>
    <xf numFmtId="0" fontId="7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left" vertical="center"/>
    </xf>
    <xf numFmtId="16" fontId="7" fillId="3" borderId="12" xfId="0" quotePrefix="1" applyNumberFormat="1" applyFont="1" applyFill="1" applyBorder="1" applyAlignment="1">
      <alignment horizontal="center" vertical="center"/>
    </xf>
    <xf numFmtId="165" fontId="7" fillId="3" borderId="7" xfId="0" applyNumberFormat="1" applyFont="1" applyFill="1" applyBorder="1" applyAlignment="1">
      <alignment horizontal="right" vertical="center"/>
    </xf>
    <xf numFmtId="165" fontId="7" fillId="3" borderId="7" xfId="0" applyNumberFormat="1" applyFont="1" applyFill="1" applyBorder="1" applyAlignment="1">
      <alignment horizontal="right" vertical="center" indent="1"/>
    </xf>
    <xf numFmtId="165" fontId="7" fillId="3" borderId="15" xfId="0" applyNumberFormat="1" applyFont="1" applyFill="1" applyBorder="1" applyAlignment="1">
      <alignment horizontal="right" vertical="center" indent="1"/>
    </xf>
    <xf numFmtId="0" fontId="9" fillId="6" borderId="1" xfId="0" applyFont="1" applyFill="1" applyBorder="1" applyAlignment="1">
      <alignment horizontal="center" vertical="center"/>
    </xf>
    <xf numFmtId="0" fontId="0" fillId="6" borderId="1" xfId="0" quotePrefix="1" applyFill="1" applyBorder="1" applyAlignment="1">
      <alignment horizontal="center" vertical="center"/>
    </xf>
    <xf numFmtId="9" fontId="0" fillId="6" borderId="1" xfId="21" applyFont="1" applyFill="1" applyBorder="1" applyAlignment="1">
      <alignment horizontal="center" vertical="center" wrapText="1"/>
    </xf>
    <xf numFmtId="165" fontId="0" fillId="6" borderId="1" xfId="0" applyNumberFormat="1" applyFill="1" applyBorder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/>
    </xf>
    <xf numFmtId="0" fontId="0" fillId="6" borderId="3" xfId="0" quotePrefix="1" applyFill="1" applyBorder="1" applyAlignment="1">
      <alignment horizontal="center" vertical="center"/>
    </xf>
    <xf numFmtId="9" fontId="4" fillId="6" borderId="3" xfId="21" applyFont="1" applyFill="1" applyBorder="1" applyAlignment="1">
      <alignment horizontal="center" vertical="center" wrapText="1"/>
    </xf>
    <xf numFmtId="165" fontId="0" fillId="6" borderId="3" xfId="0" applyNumberFormat="1" applyFill="1" applyBorder="1" applyAlignment="1">
      <alignment horizontal="right" vertical="center" indent="1"/>
    </xf>
    <xf numFmtId="9" fontId="4" fillId="6" borderId="1" xfId="21" applyFont="1" applyFill="1" applyBorder="1" applyAlignment="1">
      <alignment horizontal="center" vertical="center" wrapText="1"/>
    </xf>
    <xf numFmtId="0" fontId="0" fillId="6" borderId="23" xfId="0" quotePrefix="1" applyFill="1" applyBorder="1" applyAlignment="1">
      <alignment horizontal="center" vertical="center"/>
    </xf>
    <xf numFmtId="9" fontId="4" fillId="6" borderId="23" xfId="21" applyFont="1" applyFill="1" applyBorder="1" applyAlignment="1">
      <alignment horizontal="center" vertical="center" wrapText="1"/>
    </xf>
    <xf numFmtId="165" fontId="0" fillId="6" borderId="23" xfId="0" applyNumberFormat="1" applyFill="1" applyBorder="1" applyAlignment="1">
      <alignment horizontal="right" vertical="center" indent="1"/>
    </xf>
    <xf numFmtId="165" fontId="0" fillId="6" borderId="22" xfId="0" applyNumberFormat="1" applyFill="1" applyBorder="1" applyAlignment="1">
      <alignment horizontal="right" vertical="center" indent="1"/>
    </xf>
    <xf numFmtId="0" fontId="0" fillId="6" borderId="22" xfId="0" quotePrefix="1" applyFill="1" applyBorder="1" applyAlignment="1">
      <alignment horizontal="center" vertical="center"/>
    </xf>
    <xf numFmtId="9" fontId="0" fillId="6" borderId="3" xfId="21" applyFont="1" applyFill="1" applyBorder="1" applyAlignment="1">
      <alignment horizontal="center" vertical="center" wrapText="1"/>
    </xf>
    <xf numFmtId="9" fontId="0" fillId="6" borderId="22" xfId="2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 indent="1"/>
    </xf>
    <xf numFmtId="0" fontId="5" fillId="3" borderId="6" xfId="0" applyFont="1" applyFill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0" xfId="0" applyBorder="1" applyAlignment="1">
      <alignment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27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165" fontId="0" fillId="0" borderId="18" xfId="0" applyNumberFormat="1" applyBorder="1" applyAlignment="1">
      <alignment horizontal="right" vertical="center" indent="1"/>
    </xf>
    <xf numFmtId="44" fontId="0" fillId="0" borderId="1" xfId="4" applyFont="1" applyBorder="1" applyAlignment="1">
      <alignment horizontal="right" vertical="center" indent="1"/>
    </xf>
    <xf numFmtId="165" fontId="0" fillId="0" borderId="22" xfId="0" applyNumberForma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9" fontId="0" fillId="0" borderId="27" xfId="21" applyFont="1" applyBorder="1" applyAlignment="1">
      <alignment horizontal="center" vertical="center"/>
    </xf>
    <xf numFmtId="165" fontId="0" fillId="0" borderId="30" xfId="0" applyNumberFormat="1" applyBorder="1" applyAlignment="1">
      <alignment horizontal="right" vertical="center" indent="1"/>
    </xf>
    <xf numFmtId="165" fontId="0" fillId="0" borderId="3" xfId="0" applyNumberFormat="1" applyBorder="1" applyAlignment="1">
      <alignment horizontal="center" vertical="center"/>
    </xf>
    <xf numFmtId="0" fontId="7" fillId="3" borderId="7" xfId="1" quotePrefix="1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 indent="1"/>
    </xf>
    <xf numFmtId="0" fontId="0" fillId="0" borderId="31" xfId="0" quotePrefix="1" applyBorder="1" applyAlignment="1">
      <alignment horizontal="center" vertical="center" wrapText="1"/>
    </xf>
    <xf numFmtId="0" fontId="0" fillId="2" borderId="9" xfId="0" applyFill="1" applyBorder="1" applyAlignment="1">
      <alignment horizontal="right" vertical="center" indent="1"/>
    </xf>
    <xf numFmtId="0" fontId="0" fillId="0" borderId="1" xfId="0" applyBorder="1" applyAlignment="1">
      <alignment horizontal="left" vertical="center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5" borderId="1" xfId="0" quotePrefix="1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9" fillId="5" borderId="1" xfId="0" applyFont="1" applyFill="1" applyBorder="1" applyAlignment="1" applyProtection="1">
      <alignment horizontal="center" vertical="center"/>
      <protection locked="0"/>
    </xf>
    <xf numFmtId="0" fontId="0" fillId="5" borderId="1" xfId="0" quotePrefix="1" applyFill="1" applyBorder="1" applyAlignment="1" applyProtection="1">
      <alignment horizontal="center" vertical="center"/>
      <protection locked="0"/>
    </xf>
    <xf numFmtId="0" fontId="0" fillId="5" borderId="23" xfId="0" quotePrefix="1" applyFill="1" applyBorder="1" applyAlignment="1" applyProtection="1">
      <alignment horizontal="center" vertical="center" wrapText="1"/>
      <protection locked="0"/>
    </xf>
    <xf numFmtId="0" fontId="6" fillId="2" borderId="27" xfId="0" applyFont="1" applyFill="1" applyBorder="1" applyAlignment="1">
      <alignment vertical="center"/>
    </xf>
    <xf numFmtId="0" fontId="22" fillId="2" borderId="18" xfId="0" applyFont="1" applyFill="1" applyBorder="1" applyAlignment="1">
      <alignment vertical="center"/>
    </xf>
    <xf numFmtId="0" fontId="22" fillId="2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0" borderId="22" xfId="0" quotePrefix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2" xfId="0" quotePrefix="1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3" xfId="0" quotePrefix="1" applyBorder="1" applyAlignment="1">
      <alignment horizontal="center" vertical="center"/>
    </xf>
    <xf numFmtId="0" fontId="0" fillId="0" borderId="23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9" fillId="0" borderId="22" xfId="0" quotePrefix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9" fillId="0" borderId="22" xfId="0" quotePrefix="1" applyFont="1" applyBorder="1" applyAlignment="1">
      <alignment horizontal="center" vertical="center"/>
    </xf>
    <xf numFmtId="0" fontId="0" fillId="0" borderId="26" xfId="0" quotePrefix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16" fontId="0" fillId="0" borderId="22" xfId="0" quotePrefix="1" applyNumberFormat="1" applyBorder="1" applyAlignment="1">
      <alignment horizontal="left" vertical="center" wrapText="1"/>
    </xf>
    <xf numFmtId="0" fontId="0" fillId="0" borderId="23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/>
    </xf>
    <xf numFmtId="0" fontId="9" fillId="0" borderId="23" xfId="0" quotePrefix="1" applyFont="1" applyBorder="1" applyAlignment="1">
      <alignment horizontal="center" vertical="center" wrapText="1"/>
    </xf>
    <xf numFmtId="0" fontId="0" fillId="0" borderId="23" xfId="0" quotePrefix="1" applyBorder="1" applyAlignment="1">
      <alignment horizontal="center" vertical="center"/>
    </xf>
    <xf numFmtId="0" fontId="0" fillId="0" borderId="26" xfId="0" quotePrefix="1" applyBorder="1" applyAlignment="1">
      <alignment horizontal="center" vertical="center" wrapText="1"/>
    </xf>
    <xf numFmtId="0" fontId="0" fillId="0" borderId="22" xfId="0" applyBorder="1" applyAlignment="1">
      <alignment horizontal="left" vertical="top" wrapText="1"/>
    </xf>
    <xf numFmtId="0" fontId="0" fillId="0" borderId="3" xfId="0" applyBorder="1" applyAlignment="1">
      <alignment vertical="top"/>
    </xf>
    <xf numFmtId="16" fontId="0" fillId="0" borderId="1" xfId="0" quotePrefix="1" applyNumberFormat="1" applyBorder="1" applyAlignment="1">
      <alignment horizontal="left" vertical="center" wrapText="1"/>
    </xf>
    <xf numFmtId="16" fontId="0" fillId="0" borderId="22" xfId="0" quotePrefix="1" applyNumberFormat="1" applyBorder="1" applyAlignment="1">
      <alignment horizontal="center" vertical="center"/>
    </xf>
    <xf numFmtId="0" fontId="25" fillId="0" borderId="5" xfId="0" applyFont="1" applyBorder="1" applyAlignment="1">
      <alignment horizontal="right" vertical="center" wrapText="1"/>
    </xf>
    <xf numFmtId="0" fontId="25" fillId="0" borderId="5" xfId="0" applyFont="1" applyBorder="1" applyAlignment="1">
      <alignment horizontal="right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4" fontId="6" fillId="4" borderId="13" xfId="4" applyFont="1" applyFill="1" applyBorder="1" applyAlignment="1" applyProtection="1">
      <alignment horizontal="center" vertical="center"/>
      <protection locked="0"/>
    </xf>
    <xf numFmtId="44" fontId="6" fillId="4" borderId="6" xfId="4" applyFont="1" applyFill="1" applyBorder="1" applyAlignment="1" applyProtection="1">
      <alignment horizontal="center" vertical="center"/>
      <protection locked="0"/>
    </xf>
    <xf numFmtId="44" fontId="6" fillId="4" borderId="9" xfId="4" applyFont="1" applyFill="1" applyBorder="1" applyAlignment="1" applyProtection="1">
      <alignment horizontal="center" vertical="center"/>
      <protection locked="0"/>
    </xf>
  </cellXfs>
  <cellStyles count="22">
    <cellStyle name="Komma" xfId="1" builtinId="3"/>
    <cellStyle name="Komma 2" xfId="3" xr:uid="{00000000-0005-0000-0000-000001000000}"/>
    <cellStyle name="Komma 2 2" xfId="17" xr:uid="{00000000-0005-0000-0000-000002000000}"/>
    <cellStyle name="Prozent" xfId="21" builtinId="5"/>
    <cellStyle name="Prozent 2" xfId="19" xr:uid="{00000000-0005-0000-0000-000004000000}"/>
    <cellStyle name="Standard" xfId="0" builtinId="0"/>
    <cellStyle name="Standard 2" xfId="6" xr:uid="{00000000-0005-0000-0000-000006000000}"/>
    <cellStyle name="Standard 2 2" xfId="7" xr:uid="{00000000-0005-0000-0000-000007000000}"/>
    <cellStyle name="Standard 2 2 2" xfId="8" xr:uid="{00000000-0005-0000-0000-000008000000}"/>
    <cellStyle name="Standard 2 3" xfId="20" xr:uid="{00000000-0005-0000-0000-000009000000}"/>
    <cellStyle name="Standard 3" xfId="9" xr:uid="{00000000-0005-0000-0000-00000A000000}"/>
    <cellStyle name="Standard 3 2" xfId="10" xr:uid="{00000000-0005-0000-0000-00000B000000}"/>
    <cellStyle name="Standard 4" xfId="11" xr:uid="{00000000-0005-0000-0000-00000C000000}"/>
    <cellStyle name="Standard 4 2" xfId="12" xr:uid="{00000000-0005-0000-0000-00000D000000}"/>
    <cellStyle name="Standard 5" xfId="5" xr:uid="{00000000-0005-0000-0000-00000E000000}"/>
    <cellStyle name="Standard 6" xfId="13" xr:uid="{00000000-0005-0000-0000-00000F000000}"/>
    <cellStyle name="Standard 6 2" xfId="14" xr:uid="{00000000-0005-0000-0000-000010000000}"/>
    <cellStyle name="Standard 7 2" xfId="15" xr:uid="{00000000-0005-0000-0000-000011000000}"/>
    <cellStyle name="Standard 8 2" xfId="16" xr:uid="{00000000-0005-0000-0000-000012000000}"/>
    <cellStyle name="Standard_02_01_Leistungsverzeichnis neu2_02_01 LV Schlussang 101020" xfId="2" xr:uid="{00000000-0005-0000-0000-000013000000}"/>
    <cellStyle name="Währung" xfId="4" builtinId="4"/>
    <cellStyle name="Währung 2" xfId="18" xr:uid="{00000000-0005-0000-0000-000015000000}"/>
  </cellStyles>
  <dxfs count="0"/>
  <tableStyles count="0" defaultTableStyle="TableStyleMedium2" defaultPivotStyle="PivotStyleLight16"/>
  <colors>
    <mruColors>
      <color rgb="FF79E80A"/>
      <color rgb="FFC2F4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299664</xdr:colOff>
      <xdr:row>1</xdr:row>
      <xdr:rowOff>64214</xdr:rowOff>
    </xdr:from>
    <xdr:to>
      <xdr:col>2</xdr:col>
      <xdr:colOff>897447</xdr:colOff>
      <xdr:row>2</xdr:row>
      <xdr:rowOff>284062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FCEDDA8-3474-94D9-CB12-FD9A45D97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664" y="64214"/>
          <a:ext cx="1225406" cy="5596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T1028"/>
  <sheetViews>
    <sheetView showGridLines="0" tabSelected="1" topLeftCell="B2" zoomScaleNormal="100" zoomScaleSheetLayoutView="85" workbookViewId="0">
      <selection activeCell="E3" sqref="E3:I3"/>
    </sheetView>
  </sheetViews>
  <sheetFormatPr baseColWidth="10" defaultColWidth="0" defaultRowHeight="15" zeroHeight="1" x14ac:dyDescent="0.25"/>
  <cols>
    <col min="1" max="1" width="2.7109375" style="5" hidden="1" customWidth="1"/>
    <col min="2" max="2" width="8.85546875" style="5" customWidth="1"/>
    <col min="3" max="3" width="59" style="40" customWidth="1"/>
    <col min="4" max="4" width="10.5703125" style="6" hidden="1" customWidth="1"/>
    <col min="5" max="5" width="12.140625" style="43" customWidth="1"/>
    <col min="6" max="6" width="10.7109375" style="2" customWidth="1"/>
    <col min="7" max="7" width="10.7109375" style="4" customWidth="1"/>
    <col min="8" max="8" width="15.7109375" style="27" customWidth="1"/>
    <col min="9" max="9" width="16.5703125" style="28" customWidth="1"/>
    <col min="10" max="10" width="6.28515625" style="28" bestFit="1" customWidth="1"/>
    <col min="11" max="11" width="2.7109375" style="28" customWidth="1"/>
    <col min="12" max="12" width="21.85546875" style="29" customWidth="1"/>
    <col min="13" max="13" width="3.140625" style="29" customWidth="1"/>
    <col min="14" max="14" width="19.42578125" style="29" bestFit="1" customWidth="1"/>
    <col min="15" max="20" width="0" style="5" hidden="1" customWidth="1"/>
    <col min="21" max="16384" width="11.42578125" style="5" hidden="1"/>
  </cols>
  <sheetData>
    <row r="1" spans="2:15" ht="15.75" hidden="1" thickBot="1" x14ac:dyDescent="0.3"/>
    <row r="2" spans="2:15" ht="25.9" customHeight="1" x14ac:dyDescent="0.25">
      <c r="B2" s="21" t="s">
        <v>3</v>
      </c>
      <c r="C2" s="229" t="s">
        <v>166</v>
      </c>
      <c r="D2" s="230"/>
      <c r="E2" s="230"/>
      <c r="F2" s="230"/>
      <c r="G2" s="230"/>
      <c r="H2" s="230"/>
      <c r="I2" s="230"/>
      <c r="J2" s="230"/>
      <c r="K2" s="230"/>
      <c r="L2" s="30"/>
      <c r="M2" s="30"/>
      <c r="N2" s="31"/>
    </row>
    <row r="3" spans="2:15" ht="30.6" customHeight="1" thickBot="1" x14ac:dyDescent="0.3">
      <c r="B3" s="13"/>
      <c r="C3" s="41"/>
      <c r="D3" s="46"/>
      <c r="E3" s="231" t="s">
        <v>111</v>
      </c>
      <c r="F3" s="232"/>
      <c r="G3" s="232"/>
      <c r="H3" s="232"/>
      <c r="I3" s="232"/>
      <c r="J3" s="38"/>
      <c r="K3" s="32"/>
      <c r="L3" s="33"/>
      <c r="M3" s="33"/>
      <c r="N3" s="34"/>
    </row>
    <row r="4" spans="2:15" ht="5.0999999999999996" customHeight="1" thickBot="1" x14ac:dyDescent="0.3">
      <c r="E4" s="44"/>
      <c r="F4" s="6"/>
      <c r="G4" s="14"/>
    </row>
    <row r="5" spans="2:15" ht="28.9" customHeight="1" thickBot="1" x14ac:dyDescent="0.3">
      <c r="B5" s="22"/>
      <c r="C5" s="23" t="s">
        <v>5</v>
      </c>
      <c r="D5" s="23"/>
      <c r="E5" s="45"/>
      <c r="F5" s="47"/>
      <c r="G5" s="10" t="s">
        <v>165</v>
      </c>
      <c r="H5" s="35"/>
      <c r="I5" s="36" t="s">
        <v>6</v>
      </c>
      <c r="J5" s="233"/>
      <c r="K5" s="234"/>
      <c r="L5" s="234"/>
      <c r="M5" s="234"/>
      <c r="N5" s="235"/>
    </row>
    <row r="6" spans="2:15" ht="5.0999999999999996" customHeight="1" thickBot="1" x14ac:dyDescent="0.3">
      <c r="E6" s="44"/>
      <c r="F6" s="6"/>
      <c r="G6" s="14"/>
      <c r="H6" s="28"/>
    </row>
    <row r="7" spans="2:15" ht="106.9" customHeight="1" thickBot="1" x14ac:dyDescent="0.3">
      <c r="B7" s="25" t="s">
        <v>7</v>
      </c>
      <c r="C7" s="42" t="s">
        <v>16</v>
      </c>
      <c r="D7" s="50"/>
      <c r="E7" s="52" t="s">
        <v>8</v>
      </c>
      <c r="F7" s="26" t="s">
        <v>10</v>
      </c>
      <c r="G7" s="48" t="s">
        <v>41</v>
      </c>
      <c r="H7" s="54" t="s">
        <v>125</v>
      </c>
      <c r="I7" s="54" t="s">
        <v>150</v>
      </c>
      <c r="J7" s="39" t="s">
        <v>40</v>
      </c>
      <c r="K7" s="37"/>
      <c r="L7" s="39" t="s">
        <v>9</v>
      </c>
      <c r="M7" s="37"/>
      <c r="N7" s="126" t="s">
        <v>151</v>
      </c>
    </row>
    <row r="8" spans="2:15" ht="14.25" customHeight="1" thickBot="1" x14ac:dyDescent="0.3">
      <c r="C8" s="5"/>
      <c r="D8" s="5"/>
      <c r="E8" s="5"/>
      <c r="F8" s="5"/>
      <c r="H8" s="5"/>
      <c r="I8" s="5"/>
      <c r="J8" s="5"/>
      <c r="K8" s="5"/>
      <c r="L8" s="5"/>
      <c r="M8" s="55"/>
      <c r="N8" s="55"/>
      <c r="O8" s="55"/>
    </row>
    <row r="9" spans="2:15" ht="19.5" thickBot="1" x14ac:dyDescent="0.3">
      <c r="B9" s="120" t="s">
        <v>56</v>
      </c>
      <c r="C9" s="80"/>
      <c r="D9" s="56"/>
      <c r="E9" s="80"/>
      <c r="F9" s="122"/>
      <c r="G9" s="80"/>
      <c r="H9" s="80"/>
      <c r="I9" s="80"/>
      <c r="J9" s="80"/>
      <c r="K9" s="80"/>
      <c r="L9" s="92"/>
      <c r="M9" s="92"/>
      <c r="N9" s="125"/>
    </row>
    <row r="10" spans="2:15" ht="160.9" customHeight="1" x14ac:dyDescent="0.25">
      <c r="B10" s="228" t="s">
        <v>25</v>
      </c>
      <c r="C10" s="199" t="s">
        <v>167</v>
      </c>
      <c r="D10" s="224"/>
      <c r="E10" s="213" t="str">
        <f>"TLH B 
5.
5.5.
5.3.
5.4.
5.8.
5.9.
5.12"</f>
        <v>TLH B 
5.
5.5.
5.3.
5.4.
5.8.
5.9.
5.12</v>
      </c>
      <c r="F10" s="145" t="s">
        <v>2</v>
      </c>
      <c r="G10" s="146">
        <v>200</v>
      </c>
      <c r="H10" s="73"/>
      <c r="I10" s="73"/>
      <c r="J10" s="147">
        <v>0.5</v>
      </c>
      <c r="K10" s="116"/>
      <c r="L10" s="148">
        <f>G10*H10*J10</f>
        <v>0</v>
      </c>
      <c r="M10" s="116"/>
      <c r="N10" s="148">
        <f>5*G10*J10*I10</f>
        <v>0</v>
      </c>
    </row>
    <row r="11" spans="2:15" ht="180" customHeight="1" thickBot="1" x14ac:dyDescent="0.3">
      <c r="B11" s="197"/>
      <c r="C11" s="200"/>
      <c r="D11" s="221"/>
      <c r="E11" s="197"/>
      <c r="F11" s="113" t="s">
        <v>4</v>
      </c>
      <c r="G11" s="18">
        <v>150</v>
      </c>
      <c r="H11" s="73"/>
      <c r="I11" s="73"/>
      <c r="J11" s="84">
        <v>0.5</v>
      </c>
      <c r="K11" s="65"/>
      <c r="L11" s="67">
        <f t="shared" ref="L11:L12" si="0">G11*H11*J11</f>
        <v>0</v>
      </c>
      <c r="M11" s="65"/>
      <c r="N11" s="67">
        <f t="shared" ref="N11:N31" si="1">5*G11*J11*I11</f>
        <v>0</v>
      </c>
    </row>
    <row r="12" spans="2:15" ht="77.25" customHeight="1" x14ac:dyDescent="0.25">
      <c r="B12" s="219" t="s">
        <v>26</v>
      </c>
      <c r="C12" s="199" t="s">
        <v>114</v>
      </c>
      <c r="D12" s="224"/>
      <c r="E12" s="213" t="str">
        <f>"TLH B 5.2"</f>
        <v>TLH B 5.2</v>
      </c>
      <c r="F12" s="149" t="s">
        <v>2</v>
      </c>
      <c r="G12" s="150">
        <v>200</v>
      </c>
      <c r="H12" s="62"/>
      <c r="I12" s="62"/>
      <c r="J12" s="151">
        <v>0.5</v>
      </c>
      <c r="K12" s="116"/>
      <c r="L12" s="152">
        <f t="shared" si="0"/>
        <v>0</v>
      </c>
      <c r="M12" s="116"/>
      <c r="N12" s="148">
        <f t="shared" si="1"/>
        <v>0</v>
      </c>
    </row>
    <row r="13" spans="2:15" ht="67.150000000000006" customHeight="1" thickBot="1" x14ac:dyDescent="0.3">
      <c r="B13" s="200"/>
      <c r="C13" s="200"/>
      <c r="D13" s="208"/>
      <c r="E13" s="197"/>
      <c r="F13" s="113" t="s">
        <v>4</v>
      </c>
      <c r="G13" s="18">
        <v>150</v>
      </c>
      <c r="H13" s="73"/>
      <c r="I13" s="73"/>
      <c r="J13" s="84">
        <v>0.5</v>
      </c>
      <c r="K13" s="65"/>
      <c r="L13" s="67">
        <f t="shared" ref="L13:L18" si="2">G13*H13*J13</f>
        <v>0</v>
      </c>
      <c r="M13" s="65"/>
      <c r="N13" s="67">
        <f t="shared" si="1"/>
        <v>0</v>
      </c>
    </row>
    <row r="14" spans="2:15" ht="67.150000000000006" customHeight="1" x14ac:dyDescent="0.25">
      <c r="B14" s="219" t="s">
        <v>27</v>
      </c>
      <c r="C14" s="225" t="s">
        <v>160</v>
      </c>
      <c r="D14" s="224"/>
      <c r="E14" s="213" t="str">
        <f>"TLH B 5.12"</f>
        <v>TLH B 5.12</v>
      </c>
      <c r="F14" s="149" t="s">
        <v>2</v>
      </c>
      <c r="G14" s="150">
        <v>200</v>
      </c>
      <c r="H14" s="62"/>
      <c r="I14" s="62"/>
      <c r="J14" s="151">
        <v>0.5</v>
      </c>
      <c r="K14" s="116"/>
      <c r="L14" s="152">
        <f t="shared" si="2"/>
        <v>0</v>
      </c>
      <c r="M14" s="116"/>
      <c r="N14" s="148">
        <f t="shared" ref="N14:N15" si="3">5*G14*J14*I14</f>
        <v>0</v>
      </c>
    </row>
    <row r="15" spans="2:15" ht="67.150000000000006" customHeight="1" thickBot="1" x14ac:dyDescent="0.3">
      <c r="B15" s="200"/>
      <c r="C15" s="226"/>
      <c r="D15" s="208"/>
      <c r="E15" s="197"/>
      <c r="F15" s="113" t="s">
        <v>4</v>
      </c>
      <c r="G15" s="18">
        <v>150</v>
      </c>
      <c r="H15" s="73"/>
      <c r="I15" s="73"/>
      <c r="J15" s="84">
        <v>0.5</v>
      </c>
      <c r="K15" s="65"/>
      <c r="L15" s="67">
        <f t="shared" si="2"/>
        <v>0</v>
      </c>
      <c r="M15" s="65"/>
      <c r="N15" s="67">
        <f t="shared" si="3"/>
        <v>0</v>
      </c>
    </row>
    <row r="16" spans="2:15" ht="45.6" customHeight="1" x14ac:dyDescent="0.25">
      <c r="B16" s="219" t="s">
        <v>28</v>
      </c>
      <c r="C16" s="225" t="s">
        <v>113</v>
      </c>
      <c r="D16" s="224"/>
      <c r="E16" s="213" t="str">
        <f>"TLH B 5.13"</f>
        <v>TLH B 5.13</v>
      </c>
      <c r="F16" s="149" t="s">
        <v>2</v>
      </c>
      <c r="G16" s="150">
        <v>200</v>
      </c>
      <c r="H16" s="62"/>
      <c r="I16" s="62"/>
      <c r="J16" s="151">
        <v>0.5</v>
      </c>
      <c r="K16" s="116"/>
      <c r="L16" s="152">
        <f t="shared" ref="L16:L17" si="4">G16*H16*J16</f>
        <v>0</v>
      </c>
      <c r="M16" s="116"/>
      <c r="N16" s="148">
        <f t="shared" si="1"/>
        <v>0</v>
      </c>
    </row>
    <row r="17" spans="1:14" ht="45.6" customHeight="1" thickBot="1" x14ac:dyDescent="0.3">
      <c r="B17" s="200"/>
      <c r="C17" s="226"/>
      <c r="D17" s="208"/>
      <c r="E17" s="197"/>
      <c r="F17" s="113" t="s">
        <v>4</v>
      </c>
      <c r="G17" s="18">
        <v>150</v>
      </c>
      <c r="H17" s="73"/>
      <c r="I17" s="73"/>
      <c r="J17" s="84">
        <v>0.5</v>
      </c>
      <c r="K17" s="65"/>
      <c r="L17" s="67">
        <f t="shared" si="4"/>
        <v>0</v>
      </c>
      <c r="M17" s="65"/>
      <c r="N17" s="67">
        <f t="shared" si="1"/>
        <v>0</v>
      </c>
    </row>
    <row r="18" spans="1:14" ht="33.6" customHeight="1" x14ac:dyDescent="0.25">
      <c r="B18" s="219" t="s">
        <v>29</v>
      </c>
      <c r="C18" s="225" t="s">
        <v>57</v>
      </c>
      <c r="D18" s="224"/>
      <c r="E18" s="213" t="str">
        <f>"TLH B 5.10"</f>
        <v>TLH B 5.10</v>
      </c>
      <c r="F18" s="145" t="s">
        <v>2</v>
      </c>
      <c r="G18" s="146">
        <v>200</v>
      </c>
      <c r="H18" s="73"/>
      <c r="I18" s="73"/>
      <c r="J18" s="153">
        <v>0.5</v>
      </c>
      <c r="K18" s="116"/>
      <c r="L18" s="148">
        <f t="shared" si="2"/>
        <v>0</v>
      </c>
      <c r="M18" s="116"/>
      <c r="N18" s="148">
        <f t="shared" ref="N18" si="5">5*G18*J18*I18</f>
        <v>0</v>
      </c>
    </row>
    <row r="19" spans="1:14" ht="33.6" customHeight="1" x14ac:dyDescent="0.25">
      <c r="B19" s="200"/>
      <c r="C19" s="226"/>
      <c r="D19" s="208"/>
      <c r="E19" s="197"/>
      <c r="F19" s="113" t="s">
        <v>4</v>
      </c>
      <c r="G19" s="18">
        <v>150</v>
      </c>
      <c r="H19" s="73"/>
      <c r="I19" s="73"/>
      <c r="J19" s="84">
        <v>0.5</v>
      </c>
      <c r="K19" s="65"/>
      <c r="L19" s="67">
        <f t="shared" ref="L19:L31" si="6">G19*H19*J19</f>
        <v>0</v>
      </c>
      <c r="M19" s="65"/>
      <c r="N19" s="67">
        <f t="shared" ref="N19:N22" si="7">5*G19*J19*I19</f>
        <v>0</v>
      </c>
    </row>
    <row r="20" spans="1:14" ht="36" customHeight="1" x14ac:dyDescent="0.25">
      <c r="B20" s="219" t="s">
        <v>119</v>
      </c>
      <c r="C20" s="225" t="s">
        <v>115</v>
      </c>
      <c r="D20" s="68"/>
      <c r="E20" s="213" t="str">
        <f>"TLH B 5.10"</f>
        <v>TLH B 5.10</v>
      </c>
      <c r="F20" s="149" t="s">
        <v>2</v>
      </c>
      <c r="G20" s="150">
        <v>200</v>
      </c>
      <c r="H20" s="62"/>
      <c r="I20" s="62"/>
      <c r="J20" s="151">
        <v>0.5</v>
      </c>
      <c r="K20" s="116"/>
      <c r="L20" s="152">
        <f t="shared" si="6"/>
        <v>0</v>
      </c>
      <c r="M20" s="116"/>
      <c r="N20" s="148">
        <f t="shared" si="7"/>
        <v>0</v>
      </c>
    </row>
    <row r="21" spans="1:14" ht="36" customHeight="1" thickBot="1" x14ac:dyDescent="0.3">
      <c r="B21" s="200"/>
      <c r="C21" s="226"/>
      <c r="D21" s="68"/>
      <c r="E21" s="197"/>
      <c r="F21" s="113" t="s">
        <v>4</v>
      </c>
      <c r="G21" s="18">
        <v>150</v>
      </c>
      <c r="H21" s="73"/>
      <c r="I21" s="73"/>
      <c r="J21" s="84">
        <v>0.5</v>
      </c>
      <c r="K21" s="65"/>
      <c r="L21" s="67">
        <f t="shared" ref="L21" si="8">G21*H21*J21</f>
        <v>0</v>
      </c>
      <c r="M21" s="65"/>
      <c r="N21" s="67">
        <f t="shared" ref="N21" si="9">5*G21*J21*I21</f>
        <v>0</v>
      </c>
    </row>
    <row r="22" spans="1:14" ht="40.15" customHeight="1" x14ac:dyDescent="0.25">
      <c r="B22" s="219" t="s">
        <v>120</v>
      </c>
      <c r="C22" s="211" t="s">
        <v>164</v>
      </c>
      <c r="D22" s="217"/>
      <c r="E22" s="121" t="str">
        <f>"TLH B 5.5"</f>
        <v>TLH B 5.5</v>
      </c>
      <c r="F22" s="149" t="s">
        <v>2</v>
      </c>
      <c r="G22" s="150">
        <v>200</v>
      </c>
      <c r="H22" s="62"/>
      <c r="I22" s="62"/>
      <c r="J22" s="151">
        <v>0.5</v>
      </c>
      <c r="K22" s="116"/>
      <c r="L22" s="152">
        <f t="shared" si="6"/>
        <v>0</v>
      </c>
      <c r="M22" s="116"/>
      <c r="N22" s="148">
        <f t="shared" si="7"/>
        <v>0</v>
      </c>
    </row>
    <row r="23" spans="1:14" ht="40.15" customHeight="1" thickBot="1" x14ac:dyDescent="0.3">
      <c r="B23" s="200"/>
      <c r="C23" s="211"/>
      <c r="D23" s="220"/>
      <c r="E23" s="121" t="str">
        <f>"TLH B 5.5"</f>
        <v>TLH B 5.5</v>
      </c>
      <c r="F23" s="113" t="s">
        <v>4</v>
      </c>
      <c r="G23" s="18">
        <v>150</v>
      </c>
      <c r="H23" s="70"/>
      <c r="I23" s="70"/>
      <c r="J23" s="84">
        <v>0.5</v>
      </c>
      <c r="K23" s="65"/>
      <c r="L23" s="67">
        <f t="shared" ref="L23" si="10">G23*H23*J23</f>
        <v>0</v>
      </c>
      <c r="M23" s="65"/>
      <c r="N23" s="67">
        <f t="shared" ref="N23" si="11">5*G23*J23*I23</f>
        <v>0</v>
      </c>
    </row>
    <row r="24" spans="1:14" ht="52.5" customHeight="1" x14ac:dyDescent="0.25">
      <c r="B24" s="227" t="s">
        <v>30</v>
      </c>
      <c r="C24" s="199" t="s">
        <v>116</v>
      </c>
      <c r="D24" s="217"/>
      <c r="E24" s="213" t="s">
        <v>156</v>
      </c>
      <c r="F24" s="149" t="s">
        <v>2</v>
      </c>
      <c r="G24" s="154">
        <v>200</v>
      </c>
      <c r="H24" s="73"/>
      <c r="I24" s="73"/>
      <c r="J24" s="155">
        <v>0.5</v>
      </c>
      <c r="K24" s="116"/>
      <c r="L24" s="156">
        <f t="shared" ref="L24:L25" si="12">G24*H24*J24</f>
        <v>0</v>
      </c>
      <c r="M24" s="116"/>
      <c r="N24" s="148">
        <f t="shared" si="1"/>
        <v>0</v>
      </c>
    </row>
    <row r="25" spans="1:14" ht="52.5" customHeight="1" thickBot="1" x14ac:dyDescent="0.3">
      <c r="B25" s="207"/>
      <c r="C25" s="200"/>
      <c r="D25" s="220"/>
      <c r="E25" s="197"/>
      <c r="F25" s="113" t="s">
        <v>4</v>
      </c>
      <c r="G25" s="18">
        <v>150</v>
      </c>
      <c r="H25" s="73"/>
      <c r="I25" s="70"/>
      <c r="J25" s="84">
        <v>0.5</v>
      </c>
      <c r="K25" s="65"/>
      <c r="L25" s="67">
        <f t="shared" si="12"/>
        <v>0</v>
      </c>
      <c r="M25" s="65"/>
      <c r="N25" s="67">
        <f t="shared" si="1"/>
        <v>0</v>
      </c>
    </row>
    <row r="26" spans="1:14" ht="49.9" customHeight="1" x14ac:dyDescent="0.25">
      <c r="B26" s="219" t="s">
        <v>52</v>
      </c>
      <c r="C26" s="199" t="s">
        <v>117</v>
      </c>
      <c r="D26" s="217"/>
      <c r="E26" s="213" t="s">
        <v>156</v>
      </c>
      <c r="F26" s="149" t="s">
        <v>2</v>
      </c>
      <c r="G26" s="154">
        <v>200</v>
      </c>
      <c r="H26" s="70"/>
      <c r="I26" s="73"/>
      <c r="J26" s="155">
        <v>0.5</v>
      </c>
      <c r="K26" s="116"/>
      <c r="L26" s="156">
        <f t="shared" ref="L26:L27" si="13">G26*H26*J26</f>
        <v>0</v>
      </c>
      <c r="M26" s="116"/>
      <c r="N26" s="148">
        <f t="shared" ref="N26:N27" si="14">5*G26*J26*I26</f>
        <v>0</v>
      </c>
    </row>
    <row r="27" spans="1:14" ht="49.9" customHeight="1" thickBot="1" x14ac:dyDescent="0.3">
      <c r="B27" s="200"/>
      <c r="C27" s="200"/>
      <c r="D27" s="220"/>
      <c r="E27" s="197"/>
      <c r="F27" s="113" t="s">
        <v>4</v>
      </c>
      <c r="G27" s="18">
        <v>150</v>
      </c>
      <c r="H27" s="73"/>
      <c r="I27" s="73"/>
      <c r="J27" s="84">
        <v>0.5</v>
      </c>
      <c r="K27" s="65"/>
      <c r="L27" s="67">
        <f t="shared" si="13"/>
        <v>0</v>
      </c>
      <c r="M27" s="65"/>
      <c r="N27" s="67">
        <f t="shared" si="14"/>
        <v>0</v>
      </c>
    </row>
    <row r="28" spans="1:14" ht="49.9" customHeight="1" x14ac:dyDescent="0.25">
      <c r="B28" s="227" t="s">
        <v>53</v>
      </c>
      <c r="C28" s="199" t="s">
        <v>118</v>
      </c>
      <c r="D28" s="217"/>
      <c r="E28" s="213" t="s">
        <v>156</v>
      </c>
      <c r="F28" s="145" t="s">
        <v>2</v>
      </c>
      <c r="G28" s="146">
        <v>200</v>
      </c>
      <c r="H28" s="73"/>
      <c r="I28" s="73"/>
      <c r="J28" s="155">
        <v>0.5</v>
      </c>
      <c r="K28" s="116"/>
      <c r="L28" s="156">
        <f t="shared" ref="L28" si="15">G28*H28*J28</f>
        <v>0</v>
      </c>
      <c r="M28" s="116"/>
      <c r="N28" s="148">
        <f t="shared" ref="N28:N29" si="16">5*G28*J28*I28</f>
        <v>0</v>
      </c>
    </row>
    <row r="29" spans="1:14" s="3" customFormat="1" ht="49.9" customHeight="1" x14ac:dyDescent="0.25">
      <c r="A29" s="5"/>
      <c r="B29" s="207"/>
      <c r="C29" s="200"/>
      <c r="D29" s="218"/>
      <c r="E29" s="197"/>
      <c r="F29" s="113" t="s">
        <v>4</v>
      </c>
      <c r="G29" s="18">
        <v>150</v>
      </c>
      <c r="H29" s="73"/>
      <c r="I29" s="73"/>
      <c r="J29" s="84">
        <v>0.5</v>
      </c>
      <c r="K29" s="65"/>
      <c r="L29" s="67">
        <f>G29*H29*J29</f>
        <v>0</v>
      </c>
      <c r="M29" s="65"/>
      <c r="N29" s="67">
        <f t="shared" si="16"/>
        <v>0</v>
      </c>
    </row>
    <row r="30" spans="1:14" s="3" customFormat="1" ht="49.9" customHeight="1" x14ac:dyDescent="0.25">
      <c r="A30" s="5"/>
      <c r="B30" s="219" t="s">
        <v>58</v>
      </c>
      <c r="C30" s="199" t="s">
        <v>59</v>
      </c>
      <c r="D30" s="196"/>
      <c r="E30" s="213" t="s">
        <v>157</v>
      </c>
      <c r="F30" s="145" t="s">
        <v>2</v>
      </c>
      <c r="G30" s="146">
        <v>200</v>
      </c>
      <c r="H30" s="73"/>
      <c r="I30" s="73"/>
      <c r="J30" s="153">
        <v>0.5</v>
      </c>
      <c r="K30" s="116"/>
      <c r="L30" s="148">
        <f t="shared" si="6"/>
        <v>0</v>
      </c>
      <c r="M30" s="116"/>
      <c r="N30" s="148">
        <f t="shared" si="1"/>
        <v>0</v>
      </c>
    </row>
    <row r="31" spans="1:14" s="3" customFormat="1" ht="49.9" customHeight="1" x14ac:dyDescent="0.25">
      <c r="A31" s="5"/>
      <c r="B31" s="200"/>
      <c r="C31" s="200"/>
      <c r="D31" s="197"/>
      <c r="E31" s="197"/>
      <c r="F31" s="113" t="s">
        <v>4</v>
      </c>
      <c r="G31" s="18">
        <v>250</v>
      </c>
      <c r="H31" s="62"/>
      <c r="I31" s="62"/>
      <c r="J31" s="84">
        <v>0.5</v>
      </c>
      <c r="K31" s="65"/>
      <c r="L31" s="67">
        <f t="shared" si="6"/>
        <v>0</v>
      </c>
      <c r="M31" s="65"/>
      <c r="N31" s="67">
        <f t="shared" si="1"/>
        <v>0</v>
      </c>
    </row>
    <row r="32" spans="1:14" s="3" customFormat="1" ht="16.5" thickBot="1" x14ac:dyDescent="0.3">
      <c r="A32" s="5"/>
      <c r="B32" s="141"/>
      <c r="C32" s="140" t="s">
        <v>56</v>
      </c>
      <c r="D32" s="175"/>
      <c r="E32" s="139"/>
      <c r="F32" s="139"/>
      <c r="G32" s="138"/>
      <c r="H32" s="142"/>
      <c r="I32" s="142" t="s">
        <v>15</v>
      </c>
      <c r="J32" s="139"/>
      <c r="K32" s="139"/>
      <c r="L32" s="143">
        <f>SUM(L10:L31)</f>
        <v>0</v>
      </c>
      <c r="M32" s="143"/>
      <c r="N32" s="144">
        <f>SUM(N10:N31)</f>
        <v>0</v>
      </c>
    </row>
    <row r="33" spans="1:14" s="9" customFormat="1" ht="10.15" customHeight="1" thickBot="1" x14ac:dyDescent="0.3">
      <c r="A33" s="3"/>
      <c r="F33" s="78"/>
      <c r="L33" s="79"/>
      <c r="M33" s="79"/>
      <c r="N33" s="79"/>
    </row>
    <row r="34" spans="1:14" ht="25.15" customHeight="1" thickBot="1" x14ac:dyDescent="0.3">
      <c r="A34" s="9"/>
      <c r="B34" s="11" t="s">
        <v>60</v>
      </c>
      <c r="C34" s="56"/>
      <c r="D34" s="56"/>
      <c r="E34" s="56"/>
      <c r="F34" s="20"/>
      <c r="G34" s="56"/>
      <c r="H34" s="56"/>
      <c r="I34" s="56"/>
      <c r="J34" s="56"/>
      <c r="K34" s="56"/>
      <c r="L34" s="57"/>
      <c r="M34" s="57"/>
      <c r="N34" s="183"/>
    </row>
    <row r="35" spans="1:14" ht="19.899999999999999" customHeight="1" thickBot="1" x14ac:dyDescent="0.3">
      <c r="A35" s="9"/>
      <c r="B35" s="223" t="s">
        <v>0</v>
      </c>
      <c r="C35" s="211" t="s">
        <v>96</v>
      </c>
      <c r="D35" s="182"/>
      <c r="E35" s="222" t="s">
        <v>155</v>
      </c>
      <c r="F35" s="149" t="s">
        <v>2</v>
      </c>
      <c r="G35" s="150">
        <v>1</v>
      </c>
      <c r="H35" s="62"/>
      <c r="I35" s="62"/>
      <c r="J35" s="151">
        <v>0.5</v>
      </c>
      <c r="K35" s="116"/>
      <c r="L35" s="152">
        <f t="shared" ref="L35:L36" si="17">G35*H35*J35</f>
        <v>0</v>
      </c>
      <c r="M35" s="65"/>
      <c r="N35" s="152">
        <f t="shared" ref="N35:N36" si="18">5*G35*J35*I35</f>
        <v>0</v>
      </c>
    </row>
    <row r="36" spans="1:14" x14ac:dyDescent="0.25">
      <c r="A36" s="9"/>
      <c r="B36" s="197"/>
      <c r="C36" s="200"/>
      <c r="D36" s="86"/>
      <c r="E36" s="197"/>
      <c r="F36" s="112" t="s">
        <v>4</v>
      </c>
      <c r="G36" s="53">
        <v>1</v>
      </c>
      <c r="H36" s="73"/>
      <c r="I36" s="73"/>
      <c r="J36" s="84">
        <v>0.5</v>
      </c>
      <c r="K36" s="65"/>
      <c r="L36" s="116">
        <f t="shared" si="17"/>
        <v>0</v>
      </c>
      <c r="M36" s="67"/>
      <c r="N36" s="67">
        <f t="shared" si="18"/>
        <v>0</v>
      </c>
    </row>
    <row r="37" spans="1:14" s="3" customFormat="1" ht="15.75" x14ac:dyDescent="0.25">
      <c r="A37" s="5"/>
      <c r="B37" s="119" t="s">
        <v>43</v>
      </c>
      <c r="C37" s="88" t="s">
        <v>97</v>
      </c>
      <c r="D37" s="81"/>
      <c r="E37" s="111" t="str">
        <f>"TLH B 5.13"</f>
        <v>TLH B 5.13</v>
      </c>
      <c r="F37" s="145" t="s">
        <v>2</v>
      </c>
      <c r="G37" s="158">
        <v>1</v>
      </c>
      <c r="H37" s="73"/>
      <c r="I37" s="73"/>
      <c r="J37" s="159">
        <v>1</v>
      </c>
      <c r="K37" s="67"/>
      <c r="L37" s="157">
        <f t="shared" ref="L37" si="19">G37*H37*J37</f>
        <v>0</v>
      </c>
      <c r="M37" s="71"/>
      <c r="N37" s="148">
        <f t="shared" ref="N37" si="20">5*G37*J37*I37</f>
        <v>0</v>
      </c>
    </row>
    <row r="38" spans="1:14" x14ac:dyDescent="0.25">
      <c r="B38" s="119" t="s">
        <v>31</v>
      </c>
      <c r="C38" s="72" t="s">
        <v>106</v>
      </c>
      <c r="D38" s="83"/>
      <c r="E38" s="111" t="str">
        <f>"TLH B 5.13"</f>
        <v>TLH B 5.13</v>
      </c>
      <c r="F38" s="51" t="s">
        <v>4</v>
      </c>
      <c r="G38" s="18">
        <v>1</v>
      </c>
      <c r="H38" s="73"/>
      <c r="I38" s="73"/>
      <c r="J38" s="84">
        <v>1</v>
      </c>
      <c r="K38" s="67"/>
      <c r="L38" s="67">
        <f t="shared" ref="L38:L52" si="21">G38*H38*J38</f>
        <v>0</v>
      </c>
      <c r="M38" s="64"/>
      <c r="N38" s="67">
        <f>5*G38*J38*I38</f>
        <v>0</v>
      </c>
    </row>
    <row r="39" spans="1:14" ht="30.75" thickBot="1" x14ac:dyDescent="0.3">
      <c r="B39" s="119" t="s">
        <v>32</v>
      </c>
      <c r="C39" s="88" t="s">
        <v>158</v>
      </c>
      <c r="D39" s="85"/>
      <c r="E39" s="111" t="str">
        <f>"TLH B 5.16 (318)"</f>
        <v>TLH B 5.16 (318)</v>
      </c>
      <c r="F39" s="145" t="s">
        <v>2</v>
      </c>
      <c r="G39" s="158">
        <v>1</v>
      </c>
      <c r="H39" s="117"/>
      <c r="I39" s="117"/>
      <c r="J39" s="160">
        <v>1</v>
      </c>
      <c r="K39" s="118"/>
      <c r="L39" s="157">
        <f t="shared" si="21"/>
        <v>0</v>
      </c>
      <c r="M39" s="71"/>
      <c r="N39" s="148">
        <f t="shared" ref="N39:N52" si="22">5*G39*J39*I39</f>
        <v>0</v>
      </c>
    </row>
    <row r="40" spans="1:14" ht="30.75" thickBot="1" x14ac:dyDescent="0.3">
      <c r="B40" s="119" t="s">
        <v>33</v>
      </c>
      <c r="C40" s="110" t="s">
        <v>159</v>
      </c>
      <c r="D40" s="85"/>
      <c r="E40" s="111" t="str">
        <f>"TLH B 5.12 (303+304)"</f>
        <v>TLH B 5.12 (303+304)</v>
      </c>
      <c r="F40" s="145" t="s">
        <v>2</v>
      </c>
      <c r="G40" s="158">
        <v>1</v>
      </c>
      <c r="H40" s="117"/>
      <c r="I40" s="117"/>
      <c r="J40" s="160">
        <v>1</v>
      </c>
      <c r="K40" s="118"/>
      <c r="L40" s="157">
        <f t="shared" si="21"/>
        <v>0</v>
      </c>
      <c r="M40" s="71"/>
      <c r="N40" s="148">
        <f t="shared" si="22"/>
        <v>0</v>
      </c>
    </row>
    <row r="41" spans="1:14" ht="60" x14ac:dyDescent="0.25">
      <c r="B41" s="119" t="s">
        <v>34</v>
      </c>
      <c r="C41" s="88" t="s">
        <v>99</v>
      </c>
      <c r="D41" s="86"/>
      <c r="E41" s="111" t="str">
        <f t="shared" ref="E41:E52" si="23">"TLH B 9."</f>
        <v>TLH B 9.</v>
      </c>
      <c r="F41" s="145" t="s">
        <v>2</v>
      </c>
      <c r="G41" s="158">
        <v>1</v>
      </c>
      <c r="H41" s="73"/>
      <c r="I41" s="73"/>
      <c r="J41" s="147">
        <v>1</v>
      </c>
      <c r="K41" s="118"/>
      <c r="L41" s="157">
        <f t="shared" si="21"/>
        <v>0</v>
      </c>
      <c r="M41" s="71"/>
      <c r="N41" s="148">
        <f t="shared" si="22"/>
        <v>0</v>
      </c>
    </row>
    <row r="42" spans="1:14" x14ac:dyDescent="0.25">
      <c r="B42" s="18" t="s">
        <v>35</v>
      </c>
      <c r="C42" s="72" t="s">
        <v>61</v>
      </c>
      <c r="D42" s="86"/>
      <c r="E42" s="51" t="str">
        <f t="shared" si="23"/>
        <v>TLH B 9.</v>
      </c>
      <c r="F42" s="145" t="s">
        <v>2</v>
      </c>
      <c r="G42" s="158">
        <v>1</v>
      </c>
      <c r="H42" s="73"/>
      <c r="I42" s="73"/>
      <c r="J42" s="147">
        <v>1</v>
      </c>
      <c r="K42" s="118"/>
      <c r="L42" s="157">
        <f t="shared" si="21"/>
        <v>0</v>
      </c>
      <c r="M42" s="71"/>
      <c r="N42" s="148">
        <f t="shared" si="22"/>
        <v>0</v>
      </c>
    </row>
    <row r="43" spans="1:14" s="3" customFormat="1" ht="15.75" x14ac:dyDescent="0.25">
      <c r="A43" s="5"/>
      <c r="B43" s="18" t="s">
        <v>36</v>
      </c>
      <c r="C43" s="72" t="s">
        <v>62</v>
      </c>
      <c r="D43" s="68"/>
      <c r="E43" s="51" t="str">
        <f t="shared" si="23"/>
        <v>TLH B 9.</v>
      </c>
      <c r="F43" s="51" t="s">
        <v>4</v>
      </c>
      <c r="G43" s="18">
        <v>1</v>
      </c>
      <c r="H43" s="73"/>
      <c r="I43" s="73"/>
      <c r="J43" s="84">
        <v>1</v>
      </c>
      <c r="K43" s="118"/>
      <c r="L43" s="67">
        <f t="shared" si="21"/>
        <v>0</v>
      </c>
      <c r="M43" s="64"/>
      <c r="N43" s="67">
        <f>5*G43*J43*I43</f>
        <v>0</v>
      </c>
    </row>
    <row r="44" spans="1:14" s="3" customFormat="1" ht="15.75" x14ac:dyDescent="0.25">
      <c r="A44" s="5"/>
      <c r="B44" s="18" t="s">
        <v>37</v>
      </c>
      <c r="C44" s="72" t="s">
        <v>63</v>
      </c>
      <c r="D44" s="68"/>
      <c r="E44" s="51" t="str">
        <f t="shared" si="23"/>
        <v>TLH B 9.</v>
      </c>
      <c r="F44" s="51" t="s">
        <v>4</v>
      </c>
      <c r="G44" s="18">
        <v>1</v>
      </c>
      <c r="H44" s="73"/>
      <c r="I44" s="73"/>
      <c r="J44" s="84">
        <v>1</v>
      </c>
      <c r="K44" s="118"/>
      <c r="L44" s="67">
        <f t="shared" ref="L44" si="24">G44*H44*J44</f>
        <v>0</v>
      </c>
      <c r="M44" s="64"/>
      <c r="N44" s="67">
        <f>5*G44*J44*I44</f>
        <v>0</v>
      </c>
    </row>
    <row r="45" spans="1:14" s="3" customFormat="1" ht="48.75" customHeight="1" x14ac:dyDescent="0.25">
      <c r="A45" s="5"/>
      <c r="B45" s="18" t="s">
        <v>39</v>
      </c>
      <c r="C45" s="88" t="s">
        <v>100</v>
      </c>
      <c r="D45" s="68"/>
      <c r="E45" s="51" t="str">
        <f t="shared" si="23"/>
        <v>TLH B 9.</v>
      </c>
      <c r="F45" s="145" t="s">
        <v>2</v>
      </c>
      <c r="G45" s="158">
        <v>1</v>
      </c>
      <c r="H45" s="73"/>
      <c r="I45" s="73"/>
      <c r="J45" s="147">
        <v>1</v>
      </c>
      <c r="K45" s="118"/>
      <c r="L45" s="157">
        <f t="shared" si="21"/>
        <v>0</v>
      </c>
      <c r="M45" s="71"/>
      <c r="N45" s="148">
        <f t="shared" si="22"/>
        <v>0</v>
      </c>
    </row>
    <row r="46" spans="1:14" s="3" customFormat="1" ht="15.75" x14ac:dyDescent="0.25">
      <c r="A46" s="5"/>
      <c r="B46" s="18" t="s">
        <v>44</v>
      </c>
      <c r="C46" s="72" t="s">
        <v>64</v>
      </c>
      <c r="D46" s="68"/>
      <c r="E46" s="51" t="str">
        <f t="shared" si="23"/>
        <v>TLH B 9.</v>
      </c>
      <c r="F46" s="145" t="s">
        <v>2</v>
      </c>
      <c r="G46" s="158">
        <v>1</v>
      </c>
      <c r="H46" s="73"/>
      <c r="I46" s="73"/>
      <c r="J46" s="147">
        <v>1</v>
      </c>
      <c r="K46" s="118"/>
      <c r="L46" s="157">
        <f t="shared" si="21"/>
        <v>0</v>
      </c>
      <c r="M46" s="71"/>
      <c r="N46" s="148">
        <f t="shared" si="22"/>
        <v>0</v>
      </c>
    </row>
    <row r="47" spans="1:14" s="3" customFormat="1" ht="15.75" x14ac:dyDescent="0.25">
      <c r="A47" s="5"/>
      <c r="B47" s="18" t="s">
        <v>45</v>
      </c>
      <c r="C47" s="88" t="s">
        <v>66</v>
      </c>
      <c r="D47" s="68"/>
      <c r="E47" s="51" t="str">
        <f t="shared" si="23"/>
        <v>TLH B 9.</v>
      </c>
      <c r="F47" s="145" t="s">
        <v>2</v>
      </c>
      <c r="G47" s="158">
        <v>1</v>
      </c>
      <c r="H47" s="73"/>
      <c r="I47" s="73"/>
      <c r="J47" s="147">
        <v>1</v>
      </c>
      <c r="K47" s="118"/>
      <c r="L47" s="157">
        <f t="shared" si="21"/>
        <v>0</v>
      </c>
      <c r="M47" s="71"/>
      <c r="N47" s="148">
        <f t="shared" si="22"/>
        <v>0</v>
      </c>
    </row>
    <row r="48" spans="1:14" s="3" customFormat="1" ht="15.75" x14ac:dyDescent="0.25">
      <c r="A48" s="5"/>
      <c r="B48" s="18" t="s">
        <v>65</v>
      </c>
      <c r="C48" s="88" t="s">
        <v>68</v>
      </c>
      <c r="D48" s="68"/>
      <c r="E48" s="51" t="str">
        <f t="shared" si="23"/>
        <v>TLH B 9.</v>
      </c>
      <c r="F48" s="145" t="s">
        <v>2</v>
      </c>
      <c r="G48" s="158">
        <v>1</v>
      </c>
      <c r="H48" s="73"/>
      <c r="I48" s="73"/>
      <c r="J48" s="147">
        <v>1</v>
      </c>
      <c r="K48" s="118"/>
      <c r="L48" s="157">
        <f t="shared" si="21"/>
        <v>0</v>
      </c>
      <c r="M48" s="71"/>
      <c r="N48" s="148">
        <f t="shared" si="22"/>
        <v>0</v>
      </c>
    </row>
    <row r="49" spans="1:14" s="9" customFormat="1" ht="10.9" customHeight="1" x14ac:dyDescent="0.25">
      <c r="A49" s="3"/>
      <c r="B49" s="18" t="s">
        <v>67</v>
      </c>
      <c r="C49" s="72" t="s">
        <v>70</v>
      </c>
      <c r="D49" s="68"/>
      <c r="E49" s="51" t="str">
        <f t="shared" si="23"/>
        <v>TLH B 9.</v>
      </c>
      <c r="F49" s="51" t="s">
        <v>4</v>
      </c>
      <c r="G49" s="18">
        <v>1</v>
      </c>
      <c r="H49" s="73"/>
      <c r="I49" s="73"/>
      <c r="J49" s="84">
        <v>1</v>
      </c>
      <c r="K49" s="118"/>
      <c r="L49" s="67">
        <f t="shared" si="21"/>
        <v>0</v>
      </c>
      <c r="M49" s="64"/>
      <c r="N49" s="67">
        <f>5*G49*J49*I49</f>
        <v>0</v>
      </c>
    </row>
    <row r="50" spans="1:14" x14ac:dyDescent="0.25">
      <c r="A50" s="9"/>
      <c r="B50" s="18" t="s">
        <v>69</v>
      </c>
      <c r="C50" s="72" t="s">
        <v>72</v>
      </c>
      <c r="D50" s="68"/>
      <c r="E50" s="51" t="str">
        <f t="shared" si="23"/>
        <v>TLH B 9.</v>
      </c>
      <c r="F50" s="51" t="s">
        <v>4</v>
      </c>
      <c r="G50" s="18">
        <v>1</v>
      </c>
      <c r="H50" s="73"/>
      <c r="I50" s="73"/>
      <c r="J50" s="84">
        <v>1</v>
      </c>
      <c r="K50" s="118"/>
      <c r="L50" s="67">
        <f t="shared" ref="L50" si="25">G50*H50*J50</f>
        <v>0</v>
      </c>
      <c r="M50" s="64"/>
      <c r="N50" s="67">
        <f>5*G50*J50*I50</f>
        <v>0</v>
      </c>
    </row>
    <row r="51" spans="1:14" x14ac:dyDescent="0.25">
      <c r="A51" s="9"/>
      <c r="B51" s="18" t="s">
        <v>71</v>
      </c>
      <c r="C51" s="184" t="s">
        <v>74</v>
      </c>
      <c r="D51" s="68"/>
      <c r="E51" s="51" t="str">
        <f t="shared" si="23"/>
        <v>TLH B 9.</v>
      </c>
      <c r="F51" s="145" t="s">
        <v>2</v>
      </c>
      <c r="G51" s="146">
        <v>1</v>
      </c>
      <c r="H51" s="73"/>
      <c r="I51" s="73"/>
      <c r="J51" s="147">
        <v>1</v>
      </c>
      <c r="K51" s="118"/>
      <c r="L51" s="148">
        <f t="shared" si="21"/>
        <v>0</v>
      </c>
      <c r="M51" s="67"/>
      <c r="N51" s="148">
        <f t="shared" si="22"/>
        <v>0</v>
      </c>
    </row>
    <row r="52" spans="1:14" ht="24.75" customHeight="1" x14ac:dyDescent="0.25">
      <c r="A52" s="9"/>
      <c r="B52" s="18" t="s">
        <v>73</v>
      </c>
      <c r="C52" s="88" t="s">
        <v>75</v>
      </c>
      <c r="D52" s="24"/>
      <c r="E52" s="51" t="str">
        <f t="shared" si="23"/>
        <v>TLH B 9.</v>
      </c>
      <c r="F52" s="145" t="s">
        <v>2</v>
      </c>
      <c r="G52" s="146">
        <v>1</v>
      </c>
      <c r="H52" s="73"/>
      <c r="I52" s="73"/>
      <c r="J52" s="147">
        <v>1</v>
      </c>
      <c r="K52" s="118"/>
      <c r="L52" s="148">
        <f t="shared" si="21"/>
        <v>0</v>
      </c>
      <c r="M52" s="67"/>
      <c r="N52" s="148">
        <f t="shared" si="22"/>
        <v>0</v>
      </c>
    </row>
    <row r="53" spans="1:14" ht="16.5" thickBot="1" x14ac:dyDescent="0.3">
      <c r="B53" s="141"/>
      <c r="C53" s="140" t="s">
        <v>60</v>
      </c>
      <c r="D53" s="175"/>
      <c r="E53" s="139"/>
      <c r="F53" s="139"/>
      <c r="G53" s="138"/>
      <c r="H53" s="142"/>
      <c r="I53" s="142" t="s">
        <v>15</v>
      </c>
      <c r="J53" s="139"/>
      <c r="K53" s="139"/>
      <c r="L53" s="143">
        <f>SUM(L35:L52)</f>
        <v>0</v>
      </c>
      <c r="M53" s="143"/>
      <c r="N53" s="144">
        <f>SUM(N35:N52)</f>
        <v>0</v>
      </c>
    </row>
    <row r="54" spans="1:14" ht="15.75" thickBot="1" x14ac:dyDescent="0.3">
      <c r="B54" s="7"/>
      <c r="C54" s="8"/>
      <c r="D54" s="74"/>
      <c r="E54" s="2"/>
      <c r="F54" s="4"/>
      <c r="G54" s="75"/>
      <c r="H54" s="16"/>
      <c r="I54" s="49"/>
      <c r="J54" s="2"/>
      <c r="K54" s="2"/>
      <c r="L54" s="76"/>
      <c r="M54" s="76"/>
      <c r="N54" s="55"/>
    </row>
    <row r="55" spans="1:14" ht="19.5" thickBot="1" x14ac:dyDescent="0.3">
      <c r="B55" s="120" t="s">
        <v>76</v>
      </c>
      <c r="C55" s="80"/>
      <c r="D55" s="56"/>
      <c r="E55" s="80"/>
      <c r="F55" s="122"/>
      <c r="G55" s="80"/>
      <c r="H55" s="80"/>
      <c r="I55" s="80"/>
      <c r="J55" s="80"/>
      <c r="K55" s="80"/>
      <c r="L55" s="92"/>
      <c r="M55" s="92"/>
      <c r="N55" s="58"/>
    </row>
    <row r="56" spans="1:14" ht="30.6" customHeight="1" x14ac:dyDescent="0.25">
      <c r="B56" s="198" t="s">
        <v>51</v>
      </c>
      <c r="C56" s="199" t="s">
        <v>126</v>
      </c>
      <c r="D56" s="208"/>
      <c r="E56" s="213" t="str">
        <f>"TLH B 6.4.2"</f>
        <v>TLH B 6.4.2</v>
      </c>
      <c r="F56" s="145" t="s">
        <v>2</v>
      </c>
      <c r="G56" s="146">
        <v>25</v>
      </c>
      <c r="H56" s="73"/>
      <c r="I56" s="73"/>
      <c r="J56" s="153">
        <v>0.5</v>
      </c>
      <c r="K56" s="179"/>
      <c r="L56" s="148">
        <f t="shared" ref="L56:L57" si="26">G56*H56*J56</f>
        <v>0</v>
      </c>
      <c r="M56" s="116"/>
      <c r="N56" s="148">
        <f t="shared" ref="N56:N57" si="27">5*G56*J56*I56</f>
        <v>0</v>
      </c>
    </row>
    <row r="57" spans="1:14" ht="30.6" customHeight="1" x14ac:dyDescent="0.25">
      <c r="B57" s="197"/>
      <c r="C57" s="200"/>
      <c r="D57" s="208"/>
      <c r="E57" s="214"/>
      <c r="F57" s="113" t="s">
        <v>4</v>
      </c>
      <c r="G57" s="18">
        <v>25</v>
      </c>
      <c r="H57" s="73"/>
      <c r="I57" s="73"/>
      <c r="J57" s="84">
        <v>0.5</v>
      </c>
      <c r="K57" s="180"/>
      <c r="L57" s="67">
        <f t="shared" si="26"/>
        <v>0</v>
      </c>
      <c r="M57" s="65"/>
      <c r="N57" s="67">
        <f t="shared" si="27"/>
        <v>0</v>
      </c>
    </row>
    <row r="58" spans="1:14" ht="26.45" customHeight="1" x14ac:dyDescent="0.25">
      <c r="B58" s="205" t="s">
        <v>48</v>
      </c>
      <c r="C58" s="199" t="s">
        <v>127</v>
      </c>
      <c r="D58" s="196"/>
      <c r="E58" s="213" t="str">
        <f>"TLH B 6.4.3
7.5"</f>
        <v>TLH B 6.4.3
7.5</v>
      </c>
      <c r="F58" s="149" t="s">
        <v>2</v>
      </c>
      <c r="G58" s="146">
        <v>10</v>
      </c>
      <c r="H58" s="73"/>
      <c r="I58" s="73"/>
      <c r="J58" s="155">
        <v>0.5</v>
      </c>
      <c r="K58" s="179"/>
      <c r="L58" s="156">
        <f t="shared" ref="L58:L62" si="28">G58*H58*J58</f>
        <v>0</v>
      </c>
      <c r="M58" s="116"/>
      <c r="N58" s="148">
        <f t="shared" ref="N58:N59" si="29">5*G58*J58*I58</f>
        <v>0</v>
      </c>
    </row>
    <row r="59" spans="1:14" ht="26.45" customHeight="1" x14ac:dyDescent="0.25">
      <c r="B59" s="206"/>
      <c r="C59" s="211"/>
      <c r="D59" s="208"/>
      <c r="E59" s="214"/>
      <c r="F59" s="113" t="s">
        <v>4</v>
      </c>
      <c r="G59" s="18">
        <v>10</v>
      </c>
      <c r="H59" s="73"/>
      <c r="I59" s="73"/>
      <c r="J59" s="84">
        <v>0.5</v>
      </c>
      <c r="K59" s="180"/>
      <c r="L59" s="67">
        <f t="shared" si="28"/>
        <v>0</v>
      </c>
      <c r="M59" s="65"/>
      <c r="N59" s="67">
        <f t="shared" si="29"/>
        <v>0</v>
      </c>
    </row>
    <row r="60" spans="1:14" x14ac:dyDescent="0.25">
      <c r="B60" s="205" t="s">
        <v>49</v>
      </c>
      <c r="C60" s="199" t="s">
        <v>112</v>
      </c>
      <c r="D60" s="196"/>
      <c r="E60" s="216" t="str">
        <f>"TLH B 5.7"</f>
        <v>TLH B 5.7</v>
      </c>
      <c r="F60" s="149" t="s">
        <v>2</v>
      </c>
      <c r="G60" s="154">
        <v>18</v>
      </c>
      <c r="H60" s="70"/>
      <c r="I60" s="70"/>
      <c r="J60" s="155">
        <v>0.5</v>
      </c>
      <c r="K60" s="179"/>
      <c r="L60" s="156">
        <f t="shared" si="28"/>
        <v>0</v>
      </c>
      <c r="M60" s="116"/>
      <c r="N60" s="148">
        <f t="shared" ref="N60:N61" si="30">5*G60*J60*I60</f>
        <v>0</v>
      </c>
    </row>
    <row r="61" spans="1:14" x14ac:dyDescent="0.25">
      <c r="B61" s="206"/>
      <c r="C61" s="211"/>
      <c r="D61" s="208"/>
      <c r="E61" s="221"/>
      <c r="F61" s="178" t="s">
        <v>4</v>
      </c>
      <c r="G61" s="53">
        <v>18</v>
      </c>
      <c r="H61" s="117"/>
      <c r="I61" s="117"/>
      <c r="J61" s="115">
        <v>0.5</v>
      </c>
      <c r="K61" s="180"/>
      <c r="L61" s="116">
        <f t="shared" si="28"/>
        <v>0</v>
      </c>
      <c r="M61" s="65"/>
      <c r="N61" s="116">
        <f t="shared" si="30"/>
        <v>0</v>
      </c>
    </row>
    <row r="62" spans="1:14" ht="93.6" customHeight="1" x14ac:dyDescent="0.25">
      <c r="B62" s="18" t="s">
        <v>50</v>
      </c>
      <c r="C62" s="185" t="s">
        <v>128</v>
      </c>
      <c r="D62" s="186"/>
      <c r="E62" s="187"/>
      <c r="F62" s="188" t="s">
        <v>4</v>
      </c>
      <c r="G62" s="189"/>
      <c r="H62" s="73"/>
      <c r="I62" s="73"/>
      <c r="J62" s="84">
        <v>1</v>
      </c>
      <c r="K62" s="118"/>
      <c r="L62" s="67">
        <f t="shared" si="28"/>
        <v>0</v>
      </c>
      <c r="M62" s="64"/>
      <c r="N62" s="67">
        <f>5*G62*J62*I62</f>
        <v>0</v>
      </c>
    </row>
    <row r="63" spans="1:14" ht="16.5" thickBot="1" x14ac:dyDescent="0.3">
      <c r="B63" s="141"/>
      <c r="C63" s="140" t="s">
        <v>76</v>
      </c>
      <c r="D63" s="175"/>
      <c r="E63" s="139"/>
      <c r="F63" s="139"/>
      <c r="G63" s="138"/>
      <c r="H63" s="142"/>
      <c r="I63" s="142" t="s">
        <v>15</v>
      </c>
      <c r="J63" s="139"/>
      <c r="K63" s="139"/>
      <c r="L63" s="143">
        <f>SUM(L56:L62)</f>
        <v>0</v>
      </c>
      <c r="M63" s="143"/>
      <c r="N63" s="144">
        <f>SUM(N56:N62)</f>
        <v>0</v>
      </c>
    </row>
    <row r="64" spans="1:14" ht="15.75" thickBot="1" x14ac:dyDescent="0.3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2:14" ht="19.5" thickBot="1" x14ac:dyDescent="0.3">
      <c r="B65" s="120" t="s">
        <v>107</v>
      </c>
      <c r="C65" s="80"/>
      <c r="D65" s="56"/>
      <c r="E65" s="80"/>
      <c r="F65" s="122"/>
      <c r="G65" s="80"/>
      <c r="H65" s="80"/>
      <c r="I65" s="80"/>
      <c r="J65" s="80"/>
      <c r="K65" s="80"/>
      <c r="L65" s="92"/>
      <c r="M65" s="92"/>
      <c r="N65" s="58"/>
    </row>
    <row r="66" spans="2:14" x14ac:dyDescent="0.25">
      <c r="B66" s="198" t="s">
        <v>23</v>
      </c>
      <c r="C66" s="199" t="s">
        <v>108</v>
      </c>
      <c r="D66" s="215"/>
      <c r="E66" s="216" t="str">
        <f>"TLH B 7.6"</f>
        <v>TLH B 7.6</v>
      </c>
      <c r="F66" s="113" t="s">
        <v>4</v>
      </c>
      <c r="G66" s="18">
        <v>10</v>
      </c>
      <c r="H66" s="73"/>
      <c r="I66" s="73"/>
      <c r="J66" s="84">
        <v>0.5</v>
      </c>
      <c r="K66" s="179"/>
      <c r="L66" s="67">
        <f t="shared" ref="L66" si="31">G66*H66*J66</f>
        <v>0</v>
      </c>
      <c r="M66" s="116"/>
      <c r="N66" s="67">
        <f t="shared" ref="N66" si="32">5*G66*J66*I66</f>
        <v>0</v>
      </c>
    </row>
    <row r="67" spans="2:14" ht="31.15" customHeight="1" x14ac:dyDescent="0.25">
      <c r="B67" s="209"/>
      <c r="C67" s="200"/>
      <c r="D67" s="208"/>
      <c r="E67" s="197"/>
      <c r="F67" s="113" t="s">
        <v>4</v>
      </c>
      <c r="G67" s="18">
        <v>10</v>
      </c>
      <c r="H67" s="62"/>
      <c r="I67" s="62"/>
      <c r="J67" s="84">
        <v>0.5</v>
      </c>
      <c r="K67" s="180"/>
      <c r="L67" s="67">
        <f t="shared" ref="L67:L69" si="33">G67*H67*J67</f>
        <v>0</v>
      </c>
      <c r="M67" s="65"/>
      <c r="N67" s="67">
        <f t="shared" ref="N67:N69" si="34">5*G67*J67*I67</f>
        <v>0</v>
      </c>
    </row>
    <row r="68" spans="2:14" ht="31.15" customHeight="1" x14ac:dyDescent="0.25">
      <c r="B68" s="198" t="s">
        <v>24</v>
      </c>
      <c r="C68" s="199" t="s">
        <v>109</v>
      </c>
      <c r="D68" s="208"/>
      <c r="E68" s="213" t="str">
        <f>"TLH B 6.4.3
7.5"</f>
        <v>TLH B 6.4.3
7.5</v>
      </c>
      <c r="F68" s="113" t="s">
        <v>4</v>
      </c>
      <c r="G68" s="18">
        <v>10</v>
      </c>
      <c r="H68" s="62"/>
      <c r="I68" s="62"/>
      <c r="J68" s="84">
        <v>0.5</v>
      </c>
      <c r="K68" s="179"/>
      <c r="L68" s="67">
        <f t="shared" ref="L68" si="35">G68*H68*J68</f>
        <v>0</v>
      </c>
      <c r="M68" s="116"/>
      <c r="N68" s="67">
        <f t="shared" ref="N68" si="36">5*G68*J68*I68</f>
        <v>0</v>
      </c>
    </row>
    <row r="69" spans="2:14" ht="31.15" customHeight="1" x14ac:dyDescent="0.25">
      <c r="B69" s="209"/>
      <c r="C69" s="200"/>
      <c r="D69" s="208"/>
      <c r="E69" s="214"/>
      <c r="F69" s="113" t="s">
        <v>4</v>
      </c>
      <c r="G69" s="18">
        <v>10</v>
      </c>
      <c r="H69" s="62"/>
      <c r="I69" s="62"/>
      <c r="J69" s="84">
        <v>0.5</v>
      </c>
      <c r="K69" s="180"/>
      <c r="L69" s="67">
        <f t="shared" si="33"/>
        <v>0</v>
      </c>
      <c r="M69" s="65"/>
      <c r="N69" s="67">
        <f t="shared" si="34"/>
        <v>0</v>
      </c>
    </row>
    <row r="70" spans="2:14" hidden="1" x14ac:dyDescent="0.25">
      <c r="B70" s="198" t="s">
        <v>130</v>
      </c>
      <c r="C70" s="199" t="s">
        <v>109</v>
      </c>
      <c r="D70" s="208"/>
      <c r="E70" s="212"/>
      <c r="F70" s="113" t="s">
        <v>4</v>
      </c>
      <c r="G70" s="114">
        <v>10</v>
      </c>
      <c r="H70" s="117"/>
      <c r="I70" s="117"/>
      <c r="J70" s="69">
        <v>0.5</v>
      </c>
      <c r="K70" s="118"/>
      <c r="L70" s="63">
        <f t="shared" ref="L70:L72" si="37">G70*H70*J70</f>
        <v>0</v>
      </c>
      <c r="M70" s="67"/>
      <c r="N70" s="63">
        <f t="shared" ref="N70:N71" si="38">5*G70*J70*I70</f>
        <v>0</v>
      </c>
    </row>
    <row r="71" spans="2:14" hidden="1" x14ac:dyDescent="0.25">
      <c r="B71" s="210"/>
      <c r="C71" s="200"/>
      <c r="D71" s="208"/>
      <c r="E71" s="197"/>
      <c r="F71" s="113" t="s">
        <v>4</v>
      </c>
      <c r="G71" s="53">
        <v>10</v>
      </c>
      <c r="H71" s="62"/>
      <c r="I71" s="62"/>
      <c r="J71" s="84">
        <v>0.5</v>
      </c>
      <c r="K71" s="118"/>
      <c r="L71" s="67">
        <f t="shared" si="37"/>
        <v>0</v>
      </c>
      <c r="M71" s="67"/>
      <c r="N71" s="67">
        <f t="shared" si="38"/>
        <v>0</v>
      </c>
    </row>
    <row r="72" spans="2:14" ht="76.150000000000006" customHeight="1" thickBot="1" x14ac:dyDescent="0.3">
      <c r="B72" s="18" t="s">
        <v>130</v>
      </c>
      <c r="C72" s="185" t="s">
        <v>148</v>
      </c>
      <c r="D72" s="190"/>
      <c r="E72" s="187"/>
      <c r="F72" s="188"/>
      <c r="G72" s="189"/>
      <c r="H72" s="73"/>
      <c r="I72" s="73"/>
      <c r="J72" s="84">
        <v>1</v>
      </c>
      <c r="K72" s="118"/>
      <c r="L72" s="67">
        <f t="shared" si="37"/>
        <v>0</v>
      </c>
      <c r="M72" s="67"/>
      <c r="N72" s="67">
        <f>5*G72*J72*I72</f>
        <v>0</v>
      </c>
    </row>
    <row r="73" spans="2:14" ht="16.5" thickBot="1" x14ac:dyDescent="0.3">
      <c r="B73" s="141"/>
      <c r="C73" s="140" t="s">
        <v>110</v>
      </c>
      <c r="D73" s="77"/>
      <c r="E73" s="139"/>
      <c r="F73" s="139"/>
      <c r="G73" s="138"/>
      <c r="H73" s="142"/>
      <c r="I73" s="142" t="s">
        <v>15</v>
      </c>
      <c r="J73" s="139"/>
      <c r="K73" s="139"/>
      <c r="L73" s="144">
        <f>SUM(L66:L72)</f>
        <v>0</v>
      </c>
      <c r="M73" s="143"/>
      <c r="N73" s="144">
        <f>SUM(N66:N72)</f>
        <v>0</v>
      </c>
    </row>
    <row r="74" spans="2:14" ht="15.75" thickBot="1" x14ac:dyDescent="0.3">
      <c r="B74" s="7"/>
      <c r="C74" s="8"/>
      <c r="D74" s="74"/>
      <c r="E74" s="2"/>
      <c r="F74" s="4"/>
      <c r="G74" s="75"/>
      <c r="H74" s="16"/>
      <c r="I74" s="49"/>
      <c r="J74" s="2"/>
      <c r="K74" s="2"/>
      <c r="L74" s="76"/>
      <c r="M74" s="76"/>
      <c r="N74" s="55"/>
    </row>
    <row r="75" spans="2:14" ht="19.5" thickBot="1" x14ac:dyDescent="0.3">
      <c r="B75" s="120" t="s">
        <v>77</v>
      </c>
      <c r="C75" s="56"/>
      <c r="D75" s="56"/>
      <c r="E75" s="56"/>
      <c r="F75" s="20"/>
      <c r="G75" s="56"/>
      <c r="H75" s="56"/>
      <c r="I75" s="56"/>
      <c r="J75" s="56"/>
      <c r="K75" s="56"/>
      <c r="L75" s="57"/>
      <c r="M75" s="57"/>
      <c r="N75" s="57"/>
    </row>
    <row r="76" spans="2:14" x14ac:dyDescent="0.25">
      <c r="B76" s="18"/>
      <c r="C76" s="95" t="s">
        <v>78</v>
      </c>
      <c r="D76" s="96"/>
      <c r="E76" s="97"/>
      <c r="F76" s="98"/>
      <c r="G76" s="59"/>
      <c r="H76" s="99"/>
      <c r="I76" s="99"/>
      <c r="J76" s="93"/>
      <c r="K76" s="100"/>
      <c r="L76" s="60"/>
      <c r="M76" s="61"/>
      <c r="N76" s="67"/>
    </row>
    <row r="77" spans="2:14" x14ac:dyDescent="0.25">
      <c r="B77" s="18" t="s">
        <v>17</v>
      </c>
      <c r="C77" s="88" t="s">
        <v>79</v>
      </c>
      <c r="D77" s="83"/>
      <c r="E77" s="87" t="str">
        <f>"TLH A 4."</f>
        <v>TLH A 4.</v>
      </c>
      <c r="F77" s="145" t="s">
        <v>2</v>
      </c>
      <c r="G77" s="158">
        <v>1</v>
      </c>
      <c r="H77" s="62"/>
      <c r="I77" s="124"/>
      <c r="J77" s="82">
        <v>1</v>
      </c>
      <c r="K77" s="123"/>
      <c r="L77" s="148">
        <f t="shared" ref="L77:L90" si="39">G77*H77*J77</f>
        <v>0</v>
      </c>
      <c r="M77" s="64"/>
      <c r="N77" s="124"/>
    </row>
    <row r="78" spans="2:14" ht="30" x14ac:dyDescent="0.25">
      <c r="B78" s="18" t="s">
        <v>18</v>
      </c>
      <c r="C78" s="88" t="s">
        <v>80</v>
      </c>
      <c r="D78" s="83"/>
      <c r="E78" s="87" t="str">
        <f>"TLH A 4."</f>
        <v>TLH A 4.</v>
      </c>
      <c r="F78" s="145" t="s">
        <v>2</v>
      </c>
      <c r="G78" s="158">
        <v>1</v>
      </c>
      <c r="H78" s="62"/>
      <c r="I78" s="124"/>
      <c r="J78" s="82">
        <v>1</v>
      </c>
      <c r="K78" s="123"/>
      <c r="L78" s="148">
        <f t="shared" si="39"/>
        <v>0</v>
      </c>
      <c r="M78" s="66"/>
      <c r="N78" s="124"/>
    </row>
    <row r="79" spans="2:14" ht="45" x14ac:dyDescent="0.25">
      <c r="B79" s="18" t="s">
        <v>42</v>
      </c>
      <c r="C79" s="94" t="s">
        <v>98</v>
      </c>
      <c r="D79" s="83"/>
      <c r="E79" s="87" t="str">
        <f>"TLH A 4."</f>
        <v>TLH A 4.</v>
      </c>
      <c r="F79" s="145" t="s">
        <v>2</v>
      </c>
      <c r="G79" s="158">
        <v>1</v>
      </c>
      <c r="H79" s="62"/>
      <c r="I79" s="124"/>
      <c r="J79" s="82">
        <v>1</v>
      </c>
      <c r="K79" s="123"/>
      <c r="L79" s="148">
        <f t="shared" si="39"/>
        <v>0</v>
      </c>
      <c r="M79" s="66"/>
      <c r="N79" s="124"/>
    </row>
    <row r="80" spans="2:14" ht="30" x14ac:dyDescent="0.25">
      <c r="B80" s="18" t="s">
        <v>19</v>
      </c>
      <c r="C80" s="88" t="s">
        <v>81</v>
      </c>
      <c r="D80" s="83"/>
      <c r="E80" s="87" t="str">
        <f>"TLH A 4.
4.8"</f>
        <v>TLH A 4.
4.8</v>
      </c>
      <c r="F80" s="145" t="s">
        <v>2</v>
      </c>
      <c r="G80" s="158">
        <v>1</v>
      </c>
      <c r="H80" s="62"/>
      <c r="I80" s="124"/>
      <c r="J80" s="82">
        <v>1</v>
      </c>
      <c r="K80" s="123"/>
      <c r="L80" s="148">
        <f t="shared" si="39"/>
        <v>0</v>
      </c>
      <c r="M80" s="66"/>
      <c r="N80" s="124"/>
    </row>
    <row r="81" spans="2:14" ht="30" x14ac:dyDescent="0.25">
      <c r="B81" s="18" t="s">
        <v>20</v>
      </c>
      <c r="C81" s="88" t="s">
        <v>82</v>
      </c>
      <c r="D81" s="83"/>
      <c r="E81" s="87" t="str">
        <f>"TLH A 4.
4.5"</f>
        <v>TLH A 4.
4.5</v>
      </c>
      <c r="F81" s="145" t="s">
        <v>2</v>
      </c>
      <c r="G81" s="146">
        <v>1</v>
      </c>
      <c r="H81" s="62"/>
      <c r="I81" s="124"/>
      <c r="J81" s="82">
        <v>1</v>
      </c>
      <c r="K81" s="123"/>
      <c r="L81" s="148">
        <f t="shared" si="39"/>
        <v>0</v>
      </c>
      <c r="M81" s="66"/>
      <c r="N81" s="124"/>
    </row>
    <row r="82" spans="2:14" x14ac:dyDescent="0.25">
      <c r="B82" s="205" t="s">
        <v>21</v>
      </c>
      <c r="C82" s="207" t="s">
        <v>121</v>
      </c>
      <c r="D82" s="196"/>
      <c r="E82" s="203" t="s">
        <v>122</v>
      </c>
      <c r="F82" s="24" t="s">
        <v>4</v>
      </c>
      <c r="G82" s="18">
        <v>1</v>
      </c>
      <c r="H82" s="62"/>
      <c r="I82" s="124"/>
      <c r="J82" s="82">
        <v>0.5</v>
      </c>
      <c r="K82" s="123"/>
      <c r="L82" s="67">
        <f t="shared" si="39"/>
        <v>0</v>
      </c>
      <c r="M82" s="66"/>
      <c r="N82" s="124"/>
    </row>
    <row r="83" spans="2:14" x14ac:dyDescent="0.25">
      <c r="B83" s="206"/>
      <c r="C83" s="207"/>
      <c r="D83" s="208"/>
      <c r="E83" s="204"/>
      <c r="F83" s="24" t="s">
        <v>4</v>
      </c>
      <c r="G83" s="18">
        <v>1</v>
      </c>
      <c r="H83" s="73"/>
      <c r="I83" s="124"/>
      <c r="J83" s="84">
        <v>0.5</v>
      </c>
      <c r="K83" s="123"/>
      <c r="L83" s="67">
        <f t="shared" si="39"/>
        <v>0</v>
      </c>
      <c r="M83" s="66"/>
      <c r="N83" s="124"/>
    </row>
    <row r="84" spans="2:14" ht="105" x14ac:dyDescent="0.25">
      <c r="B84" s="18" t="s">
        <v>22</v>
      </c>
      <c r="C84" s="94" t="s">
        <v>104</v>
      </c>
      <c r="D84" s="89"/>
      <c r="E84" s="87" t="str">
        <f>"TLH A 4.
TLH B 9."</f>
        <v>TLH A 4.
TLH B 9.</v>
      </c>
      <c r="F84" s="145" t="s">
        <v>2</v>
      </c>
      <c r="G84" s="146">
        <v>1</v>
      </c>
      <c r="H84" s="62"/>
      <c r="I84" s="124"/>
      <c r="J84" s="159">
        <v>1</v>
      </c>
      <c r="K84" s="123"/>
      <c r="L84" s="148">
        <f t="shared" si="39"/>
        <v>0</v>
      </c>
      <c r="M84" s="66"/>
      <c r="N84" s="124"/>
    </row>
    <row r="85" spans="2:14" ht="120" x14ac:dyDescent="0.25">
      <c r="B85" s="18" t="s">
        <v>46</v>
      </c>
      <c r="C85" s="94" t="s">
        <v>105</v>
      </c>
      <c r="D85" s="89"/>
      <c r="E85" s="87" t="str">
        <f>"TLH A 4.
TLH B 9."</f>
        <v>TLH A 4.
TLH B 9.</v>
      </c>
      <c r="F85" s="145" t="s">
        <v>2</v>
      </c>
      <c r="G85" s="146">
        <v>1</v>
      </c>
      <c r="H85" s="62"/>
      <c r="I85" s="124"/>
      <c r="J85" s="159">
        <v>1</v>
      </c>
      <c r="K85" s="123"/>
      <c r="L85" s="148">
        <f t="shared" si="39"/>
        <v>0</v>
      </c>
      <c r="M85" s="66"/>
      <c r="N85" s="124"/>
    </row>
    <row r="86" spans="2:14" ht="45" x14ac:dyDescent="0.25">
      <c r="B86" s="18" t="s">
        <v>47</v>
      </c>
      <c r="C86" s="94" t="s">
        <v>103</v>
      </c>
      <c r="D86" s="89"/>
      <c r="E86" s="87" t="str">
        <f>"TLH A 4.
TLH B 9."</f>
        <v>TLH A 4.
TLH B 9.</v>
      </c>
      <c r="F86" s="24" t="s">
        <v>4</v>
      </c>
      <c r="G86" s="18">
        <v>4</v>
      </c>
      <c r="H86" s="62"/>
      <c r="I86" s="124"/>
      <c r="J86" s="159">
        <v>1</v>
      </c>
      <c r="K86" s="123"/>
      <c r="L86" s="148">
        <f t="shared" si="39"/>
        <v>0</v>
      </c>
      <c r="M86" s="66"/>
      <c r="N86" s="124"/>
    </row>
    <row r="87" spans="2:14" ht="45" x14ac:dyDescent="0.25">
      <c r="B87" s="18" t="s">
        <v>54</v>
      </c>
      <c r="C87" s="94" t="s">
        <v>102</v>
      </c>
      <c r="D87" s="89"/>
      <c r="E87" s="87" t="str">
        <f>"TLH A 4.
TLH B 9."</f>
        <v>TLH A 4.
TLH B 9.</v>
      </c>
      <c r="F87" s="24" t="s">
        <v>4</v>
      </c>
      <c r="G87" s="18">
        <v>4</v>
      </c>
      <c r="H87" s="62"/>
      <c r="I87" s="124"/>
      <c r="J87" s="159">
        <v>1</v>
      </c>
      <c r="K87" s="123"/>
      <c r="L87" s="148">
        <f t="shared" si="39"/>
        <v>0</v>
      </c>
      <c r="M87" s="66"/>
      <c r="N87" s="124"/>
    </row>
    <row r="88" spans="2:14" ht="30" x14ac:dyDescent="0.25">
      <c r="B88" s="18" t="s">
        <v>55</v>
      </c>
      <c r="C88" s="94" t="s">
        <v>83</v>
      </c>
      <c r="D88" s="89"/>
      <c r="E88" s="87" t="str">
        <f t="shared" ref="E88" si="40">"TLH A 4."</f>
        <v>TLH A 4.</v>
      </c>
      <c r="F88" s="145" t="s">
        <v>2</v>
      </c>
      <c r="G88" s="146">
        <v>20</v>
      </c>
      <c r="H88" s="62"/>
      <c r="I88" s="124"/>
      <c r="J88" s="159">
        <v>1</v>
      </c>
      <c r="K88" s="123"/>
      <c r="L88" s="148">
        <f t="shared" si="39"/>
        <v>0</v>
      </c>
      <c r="M88" s="66"/>
      <c r="N88" s="124"/>
    </row>
    <row r="89" spans="2:14" ht="30.75" thickBot="1" x14ac:dyDescent="0.3">
      <c r="B89" s="18" t="s">
        <v>84</v>
      </c>
      <c r="C89" s="88" t="s">
        <v>101</v>
      </c>
      <c r="D89" s="85"/>
      <c r="E89" s="87" t="str">
        <f>"TLH A 4.
4.7"</f>
        <v>TLH A 4.
4.7</v>
      </c>
      <c r="F89" s="145" t="s">
        <v>2</v>
      </c>
      <c r="G89" s="146">
        <v>1</v>
      </c>
      <c r="H89" s="73"/>
      <c r="I89" s="124"/>
      <c r="J89" s="147">
        <v>1</v>
      </c>
      <c r="K89" s="123"/>
      <c r="L89" s="148">
        <f t="shared" ref="L89" si="41">G89*H89*J89</f>
        <v>0</v>
      </c>
      <c r="M89" s="67"/>
      <c r="N89" s="124"/>
    </row>
    <row r="90" spans="2:14" ht="102" customHeight="1" thickBot="1" x14ac:dyDescent="0.3">
      <c r="B90" s="18" t="s">
        <v>163</v>
      </c>
      <c r="C90" s="128" t="s">
        <v>129</v>
      </c>
      <c r="D90" s="130"/>
      <c r="E90" s="177" t="str">
        <f>"TLH A 4.
4.7"</f>
        <v>TLH A 4.
4.7</v>
      </c>
      <c r="F90" s="129" t="s">
        <v>4</v>
      </c>
      <c r="G90" s="130"/>
      <c r="H90" s="73"/>
      <c r="I90" s="124"/>
      <c r="J90" s="84">
        <v>1</v>
      </c>
      <c r="K90" s="123"/>
      <c r="L90" s="67">
        <f t="shared" si="39"/>
        <v>0</v>
      </c>
      <c r="M90" s="67"/>
      <c r="N90" s="124"/>
    </row>
    <row r="91" spans="2:14" ht="16.5" thickBot="1" x14ac:dyDescent="0.3">
      <c r="B91" s="141"/>
      <c r="C91" s="140" t="s">
        <v>77</v>
      </c>
      <c r="D91" s="77"/>
      <c r="E91" s="139"/>
      <c r="F91" s="139"/>
      <c r="G91" s="138"/>
      <c r="H91" s="142"/>
      <c r="I91" s="142" t="s">
        <v>15</v>
      </c>
      <c r="J91" s="139"/>
      <c r="K91" s="139"/>
      <c r="L91" s="143">
        <f>SUM(L76:L90)</f>
        <v>0</v>
      </c>
      <c r="M91" s="143"/>
      <c r="N91" s="144"/>
    </row>
    <row r="92" spans="2:14" ht="16.5" thickBot="1" x14ac:dyDescent="0.3">
      <c r="B92" s="131"/>
      <c r="C92" s="132"/>
      <c r="D92" s="133"/>
      <c r="E92" s="134"/>
      <c r="F92" s="134"/>
      <c r="G92" s="135"/>
      <c r="H92" s="136"/>
      <c r="I92" s="136"/>
      <c r="J92" s="134"/>
      <c r="K92" s="134"/>
      <c r="L92" s="137"/>
      <c r="M92" s="137"/>
      <c r="N92" s="137"/>
    </row>
    <row r="93" spans="2:14" ht="19.5" thickBot="1" x14ac:dyDescent="0.3">
      <c r="B93" s="120" t="s">
        <v>132</v>
      </c>
      <c r="C93" s="80"/>
      <c r="D93" s="56"/>
      <c r="E93" s="80"/>
      <c r="F93" s="122"/>
      <c r="G93" s="80"/>
      <c r="H93" s="80"/>
      <c r="I93" s="80"/>
      <c r="J93" s="80"/>
      <c r="K93" s="80"/>
      <c r="L93" s="92"/>
      <c r="M93" s="92"/>
      <c r="N93" s="58"/>
    </row>
    <row r="94" spans="2:14" ht="14.45" customHeight="1" x14ac:dyDescent="0.25">
      <c r="B94" s="198" t="s">
        <v>11</v>
      </c>
      <c r="C94" s="199" t="s">
        <v>147</v>
      </c>
      <c r="D94" s="201"/>
      <c r="E94" s="201"/>
      <c r="F94" s="145" t="s">
        <v>2</v>
      </c>
      <c r="G94" s="146">
        <v>1</v>
      </c>
      <c r="H94" s="124"/>
      <c r="I94" s="73"/>
      <c r="J94" s="153">
        <v>0.5</v>
      </c>
      <c r="K94" s="118"/>
      <c r="L94" s="124"/>
      <c r="M94" s="67"/>
      <c r="N94" s="148">
        <f t="shared" ref="N94:N95" si="42">5*G94*J94*I94</f>
        <v>0</v>
      </c>
    </row>
    <row r="95" spans="2:14" ht="15.75" thickBot="1" x14ac:dyDescent="0.3">
      <c r="B95" s="197"/>
      <c r="C95" s="200"/>
      <c r="D95" s="202"/>
      <c r="E95" s="202"/>
      <c r="F95" s="24" t="s">
        <v>4</v>
      </c>
      <c r="G95" s="18">
        <v>1</v>
      </c>
      <c r="H95" s="124"/>
      <c r="I95" s="73"/>
      <c r="J95" s="84">
        <v>0.5</v>
      </c>
      <c r="K95" s="118"/>
      <c r="L95" s="124"/>
      <c r="M95" s="67"/>
      <c r="N95" s="67">
        <f t="shared" si="42"/>
        <v>0</v>
      </c>
    </row>
    <row r="96" spans="2:14" ht="16.5" thickBot="1" x14ac:dyDescent="0.3">
      <c r="B96" s="141"/>
      <c r="C96" s="140" t="s">
        <v>132</v>
      </c>
      <c r="D96" s="77"/>
      <c r="E96" s="139"/>
      <c r="F96" s="139"/>
      <c r="G96" s="138"/>
      <c r="H96" s="142"/>
      <c r="I96" s="142" t="s">
        <v>15</v>
      </c>
      <c r="J96" s="142"/>
      <c r="K96" s="139"/>
      <c r="L96" s="143"/>
      <c r="M96" s="143"/>
      <c r="N96" s="143">
        <f>SUM(N94:N95)</f>
        <v>0</v>
      </c>
    </row>
    <row r="97" spans="2:14" ht="15.75" x14ac:dyDescent="0.25">
      <c r="B97" s="131"/>
      <c r="C97" s="132"/>
      <c r="D97" s="133"/>
      <c r="E97" s="134"/>
      <c r="F97" s="134"/>
      <c r="G97" s="135"/>
      <c r="H97" s="136"/>
      <c r="I97" s="136"/>
      <c r="J97" s="134"/>
      <c r="K97" s="134"/>
      <c r="L97" s="137"/>
      <c r="M97" s="137"/>
      <c r="N97" s="137"/>
    </row>
    <row r="98" spans="2:14" ht="15.75" x14ac:dyDescent="0.25">
      <c r="B98" s="131"/>
      <c r="C98" s="132"/>
      <c r="D98" s="133"/>
      <c r="E98" s="134"/>
      <c r="F98" s="134"/>
      <c r="G98" s="135"/>
      <c r="H98" s="136"/>
      <c r="I98" s="136"/>
      <c r="J98" s="134"/>
      <c r="K98" s="134"/>
      <c r="L98" s="137"/>
      <c r="M98" s="137"/>
      <c r="N98" s="137"/>
    </row>
    <row r="99" spans="2:14" ht="15.75" thickBot="1" x14ac:dyDescent="0.3">
      <c r="C99" s="5"/>
      <c r="D99" s="5"/>
      <c r="E99" s="4"/>
      <c r="F99" s="4"/>
      <c r="G99" s="5"/>
      <c r="H99" s="4"/>
      <c r="I99" s="5"/>
      <c r="J99" s="4"/>
      <c r="K99" s="5"/>
      <c r="L99" s="55"/>
      <c r="M99" s="55"/>
      <c r="N99" s="91"/>
    </row>
    <row r="100" spans="2:14" ht="19.5" thickBot="1" x14ac:dyDescent="0.3">
      <c r="B100" s="120" t="s">
        <v>133</v>
      </c>
      <c r="C100" s="80"/>
      <c r="D100" s="56"/>
      <c r="E100" s="80"/>
      <c r="F100" s="122"/>
      <c r="G100" s="80"/>
      <c r="H100" s="80"/>
      <c r="I100" s="80"/>
      <c r="J100" s="80"/>
      <c r="K100" s="80"/>
      <c r="L100" s="92"/>
      <c r="M100" s="92"/>
      <c r="N100" s="58"/>
    </row>
    <row r="101" spans="2:14" x14ac:dyDescent="0.25">
      <c r="B101" s="18" t="s">
        <v>134</v>
      </c>
      <c r="C101" s="88" t="s">
        <v>12</v>
      </c>
      <c r="D101" s="83"/>
      <c r="E101" s="24" t="str">
        <f t="shared" ref="E101:E108" si="43">"TLH A 4."</f>
        <v>TLH A 4.</v>
      </c>
      <c r="F101" s="83"/>
      <c r="G101" s="24">
        <v>15</v>
      </c>
      <c r="H101" s="73"/>
      <c r="I101" s="124"/>
      <c r="J101" s="172">
        <v>1</v>
      </c>
      <c r="K101" s="170"/>
      <c r="L101" s="173">
        <f t="shared" ref="L101:L108" si="44">G101*H101*J101</f>
        <v>0</v>
      </c>
      <c r="M101" s="67"/>
      <c r="N101" s="124"/>
    </row>
    <row r="102" spans="2:14" x14ac:dyDescent="0.25">
      <c r="B102" s="18" t="s">
        <v>135</v>
      </c>
      <c r="C102" s="88" t="s">
        <v>13</v>
      </c>
      <c r="D102" s="83"/>
      <c r="E102" s="87" t="str">
        <f t="shared" si="43"/>
        <v>TLH A 4.</v>
      </c>
      <c r="F102" s="83"/>
      <c r="G102" s="24">
        <v>10</v>
      </c>
      <c r="H102" s="73"/>
      <c r="I102" s="101"/>
      <c r="J102" s="172">
        <v>1</v>
      </c>
      <c r="K102" s="171"/>
      <c r="L102" s="173">
        <f t="shared" si="44"/>
        <v>0</v>
      </c>
      <c r="M102" s="67"/>
      <c r="N102" s="124"/>
    </row>
    <row r="103" spans="2:14" x14ac:dyDescent="0.25">
      <c r="B103" s="18" t="s">
        <v>136</v>
      </c>
      <c r="C103" s="88" t="s">
        <v>14</v>
      </c>
      <c r="D103" s="83"/>
      <c r="E103" s="87" t="str">
        <f t="shared" si="43"/>
        <v>TLH A 4.</v>
      </c>
      <c r="F103" s="83"/>
      <c r="G103" s="24">
        <v>10</v>
      </c>
      <c r="H103" s="73"/>
      <c r="I103" s="101"/>
      <c r="J103" s="172">
        <v>1</v>
      </c>
      <c r="K103" s="171"/>
      <c r="L103" s="173">
        <f t="shared" si="44"/>
        <v>0</v>
      </c>
      <c r="M103" s="67"/>
      <c r="N103" s="124"/>
    </row>
    <row r="104" spans="2:14" x14ac:dyDescent="0.25">
      <c r="B104" s="18" t="s">
        <v>137</v>
      </c>
      <c r="C104" s="88" t="s">
        <v>85</v>
      </c>
      <c r="D104" s="83"/>
      <c r="E104" s="87" t="str">
        <f t="shared" si="43"/>
        <v>TLH A 4.</v>
      </c>
      <c r="F104" s="83"/>
      <c r="G104" s="24">
        <v>5</v>
      </c>
      <c r="H104" s="73"/>
      <c r="I104" s="101"/>
      <c r="J104" s="172">
        <v>1</v>
      </c>
      <c r="K104" s="171"/>
      <c r="L104" s="173">
        <f t="shared" si="44"/>
        <v>0</v>
      </c>
      <c r="M104" s="67"/>
      <c r="N104" s="124"/>
    </row>
    <row r="105" spans="2:14" x14ac:dyDescent="0.25">
      <c r="B105" s="18" t="s">
        <v>142</v>
      </c>
      <c r="C105" s="88" t="s">
        <v>138</v>
      </c>
      <c r="D105" s="83"/>
      <c r="E105" s="24" t="str">
        <f t="shared" si="43"/>
        <v>TLH A 4.</v>
      </c>
      <c r="F105" s="83"/>
      <c r="G105" s="24">
        <v>15</v>
      </c>
      <c r="H105" s="73"/>
      <c r="I105" s="124"/>
      <c r="J105" s="172">
        <v>1</v>
      </c>
      <c r="K105" s="171"/>
      <c r="L105" s="173">
        <f t="shared" si="44"/>
        <v>0</v>
      </c>
      <c r="M105" s="67"/>
      <c r="N105" s="124"/>
    </row>
    <row r="106" spans="2:14" x14ac:dyDescent="0.25">
      <c r="B106" s="18" t="s">
        <v>143</v>
      </c>
      <c r="C106" s="88" t="s">
        <v>139</v>
      </c>
      <c r="D106" s="83"/>
      <c r="E106" s="87" t="str">
        <f t="shared" si="43"/>
        <v>TLH A 4.</v>
      </c>
      <c r="F106" s="83"/>
      <c r="G106" s="24">
        <v>10</v>
      </c>
      <c r="H106" s="73"/>
      <c r="I106" s="101"/>
      <c r="J106" s="172">
        <v>1</v>
      </c>
      <c r="K106" s="171"/>
      <c r="L106" s="173">
        <f t="shared" si="44"/>
        <v>0</v>
      </c>
      <c r="M106" s="67"/>
      <c r="N106" s="124"/>
    </row>
    <row r="107" spans="2:14" x14ac:dyDescent="0.25">
      <c r="B107" s="18" t="s">
        <v>144</v>
      </c>
      <c r="C107" s="88" t="s">
        <v>140</v>
      </c>
      <c r="D107" s="83"/>
      <c r="E107" s="87" t="str">
        <f t="shared" si="43"/>
        <v>TLH A 4.</v>
      </c>
      <c r="F107" s="83"/>
      <c r="G107" s="24">
        <v>10</v>
      </c>
      <c r="H107" s="73"/>
      <c r="I107" s="101"/>
      <c r="J107" s="172">
        <v>1</v>
      </c>
      <c r="K107" s="171"/>
      <c r="L107" s="173">
        <f t="shared" si="44"/>
        <v>0</v>
      </c>
      <c r="M107" s="67"/>
      <c r="N107" s="124"/>
    </row>
    <row r="108" spans="2:14" x14ac:dyDescent="0.25">
      <c r="B108" s="18" t="s">
        <v>145</v>
      </c>
      <c r="C108" s="88" t="s">
        <v>141</v>
      </c>
      <c r="D108" s="83"/>
      <c r="E108" s="176" t="str">
        <f t="shared" si="43"/>
        <v>TLH A 4.</v>
      </c>
      <c r="F108" s="83"/>
      <c r="G108" s="24">
        <v>5</v>
      </c>
      <c r="H108" s="73"/>
      <c r="I108" s="124"/>
      <c r="J108" s="102">
        <v>1</v>
      </c>
      <c r="K108" s="174"/>
      <c r="L108" s="67">
        <f t="shared" si="44"/>
        <v>0</v>
      </c>
      <c r="M108" s="67"/>
      <c r="N108" s="124"/>
    </row>
    <row r="109" spans="2:14" ht="16.5" thickBot="1" x14ac:dyDescent="0.3">
      <c r="B109" s="141"/>
      <c r="C109" s="140" t="s">
        <v>146</v>
      </c>
      <c r="D109" s="175"/>
      <c r="E109" s="139"/>
      <c r="F109" s="139"/>
      <c r="G109" s="138"/>
      <c r="H109" s="142"/>
      <c r="I109" s="142" t="s">
        <v>15</v>
      </c>
      <c r="J109" s="142"/>
      <c r="K109" s="139"/>
      <c r="L109" s="143">
        <f>SUM(L101:L108)</f>
        <v>0</v>
      </c>
      <c r="M109" s="143"/>
      <c r="N109" s="144"/>
    </row>
    <row r="110" spans="2:14" x14ac:dyDescent="0.25">
      <c r="C110" s="1"/>
      <c r="D110" s="1"/>
      <c r="E110" s="1"/>
      <c r="F110" s="15"/>
      <c r="G110" s="1"/>
      <c r="H110" s="1"/>
      <c r="I110" s="1"/>
      <c r="J110" s="1"/>
      <c r="K110" s="90"/>
      <c r="L110" s="90"/>
      <c r="M110" s="90"/>
      <c r="N110" s="90"/>
    </row>
    <row r="111" spans="2:14" ht="18.75" x14ac:dyDescent="0.25">
      <c r="C111" s="191" t="s">
        <v>38</v>
      </c>
      <c r="D111" s="192"/>
      <c r="E111" s="192"/>
      <c r="F111" s="193"/>
      <c r="G111" s="192"/>
      <c r="H111" s="192"/>
      <c r="I111" s="194"/>
      <c r="J111" s="194"/>
      <c r="K111" s="195"/>
      <c r="L111" s="181" t="s">
        <v>1</v>
      </c>
      <c r="M111" s="181"/>
      <c r="N111" s="161" t="s">
        <v>131</v>
      </c>
    </row>
    <row r="112" spans="2:14" ht="14.25" customHeight="1" x14ac:dyDescent="0.25">
      <c r="C112" s="163" t="s">
        <v>86</v>
      </c>
      <c r="D112" s="12"/>
      <c r="E112" s="12"/>
      <c r="F112" s="17"/>
      <c r="G112" s="12"/>
      <c r="H112" s="12"/>
      <c r="I112" s="12"/>
      <c r="J112" s="12"/>
      <c r="K112" s="164"/>
      <c r="L112" s="67">
        <f>SUM(L10:L11)</f>
        <v>0</v>
      </c>
      <c r="M112" s="67"/>
      <c r="N112" s="67">
        <f>SUM(N10:N11)</f>
        <v>0</v>
      </c>
    </row>
    <row r="113" spans="3:14" x14ac:dyDescent="0.25">
      <c r="C113" s="163" t="s">
        <v>87</v>
      </c>
      <c r="D113" s="12"/>
      <c r="E113" s="12"/>
      <c r="F113" s="17"/>
      <c r="G113" s="12"/>
      <c r="H113" s="12"/>
      <c r="I113" s="12"/>
      <c r="J113" s="12"/>
      <c r="K113" s="164"/>
      <c r="L113" s="67">
        <f>SUM(L12:L13)</f>
        <v>0</v>
      </c>
      <c r="M113" s="67"/>
      <c r="N113" s="67">
        <f>SUM(N12:N13)</f>
        <v>0</v>
      </c>
    </row>
    <row r="114" spans="3:14" x14ac:dyDescent="0.25">
      <c r="C114" s="163" t="s">
        <v>161</v>
      </c>
      <c r="D114" s="12"/>
      <c r="E114" s="12"/>
      <c r="F114" s="17"/>
      <c r="G114" s="12"/>
      <c r="H114" s="12"/>
      <c r="I114" s="12"/>
      <c r="J114" s="12"/>
      <c r="K114" s="164"/>
      <c r="L114" s="67">
        <f>SUM(L14:L17)</f>
        <v>0</v>
      </c>
      <c r="M114" s="67"/>
      <c r="N114" s="165">
        <f>SUM(N14:N17)</f>
        <v>0</v>
      </c>
    </row>
    <row r="115" spans="3:14" x14ac:dyDescent="0.25">
      <c r="C115" s="163" t="s">
        <v>162</v>
      </c>
      <c r="D115" s="12"/>
      <c r="E115" s="12"/>
      <c r="F115" s="17"/>
      <c r="G115" s="12"/>
      <c r="H115" s="12"/>
      <c r="I115" s="12"/>
      <c r="J115" s="12"/>
      <c r="K115" s="164"/>
      <c r="L115" s="67">
        <f>SUM(L18:L21)</f>
        <v>0</v>
      </c>
      <c r="M115" s="67"/>
      <c r="N115" s="165">
        <f>SUM(N18:N21)</f>
        <v>0</v>
      </c>
    </row>
    <row r="116" spans="3:14" x14ac:dyDescent="0.25">
      <c r="C116" s="163" t="s">
        <v>88</v>
      </c>
      <c r="D116" s="12"/>
      <c r="E116" s="12"/>
      <c r="F116" s="17"/>
      <c r="G116" s="12"/>
      <c r="H116" s="12"/>
      <c r="I116" s="12"/>
      <c r="J116" s="12"/>
      <c r="K116" s="164"/>
      <c r="L116" s="67">
        <f>SUM(L22:L23)</f>
        <v>0</v>
      </c>
      <c r="M116" s="64"/>
      <c r="N116" s="67">
        <f>SUM(N22:N23)</f>
        <v>0</v>
      </c>
    </row>
    <row r="117" spans="3:14" x14ac:dyDescent="0.25">
      <c r="C117" s="163" t="s">
        <v>89</v>
      </c>
      <c r="D117" s="12"/>
      <c r="E117" s="12"/>
      <c r="F117" s="17"/>
      <c r="G117" s="12"/>
      <c r="H117" s="12"/>
      <c r="I117" s="12"/>
      <c r="J117" s="12"/>
      <c r="K117" s="164"/>
      <c r="L117" s="67">
        <f>SUM(L24:L25)</f>
        <v>0</v>
      </c>
      <c r="M117" s="64"/>
      <c r="N117" s="67">
        <f>SUM(N24:N25)</f>
        <v>0</v>
      </c>
    </row>
    <row r="118" spans="3:14" x14ac:dyDescent="0.25">
      <c r="C118" s="163" t="s">
        <v>90</v>
      </c>
      <c r="D118" s="12"/>
      <c r="E118" s="12"/>
      <c r="F118" s="17"/>
      <c r="G118" s="12"/>
      <c r="H118" s="12"/>
      <c r="I118" s="12"/>
      <c r="J118" s="12"/>
      <c r="K118" s="164"/>
      <c r="L118" s="67">
        <f>SUM(L26:L27)</f>
        <v>0</v>
      </c>
      <c r="M118" s="64"/>
      <c r="N118" s="67">
        <f>SUM(N26:N27)</f>
        <v>0</v>
      </c>
    </row>
    <row r="119" spans="3:14" x14ac:dyDescent="0.25">
      <c r="C119" s="163" t="s">
        <v>91</v>
      </c>
      <c r="D119" s="12"/>
      <c r="E119" s="12"/>
      <c r="F119" s="17"/>
      <c r="G119" s="12"/>
      <c r="H119" s="12"/>
      <c r="I119" s="12"/>
      <c r="J119" s="12"/>
      <c r="K119" s="164"/>
      <c r="L119" s="67">
        <f>SUM(L28:L29)</f>
        <v>0</v>
      </c>
      <c r="M119" s="64"/>
      <c r="N119" s="67">
        <f>SUM(N28:N29)</f>
        <v>0</v>
      </c>
    </row>
    <row r="120" spans="3:14" x14ac:dyDescent="0.25">
      <c r="C120" s="163" t="s">
        <v>92</v>
      </c>
      <c r="D120" s="12"/>
      <c r="E120" s="12"/>
      <c r="F120" s="17"/>
      <c r="G120" s="12"/>
      <c r="H120" s="12"/>
      <c r="I120" s="12"/>
      <c r="J120" s="12"/>
      <c r="K120" s="164"/>
      <c r="L120" s="67">
        <f>SUM(L30:L31)</f>
        <v>0</v>
      </c>
      <c r="M120" s="64"/>
      <c r="N120" s="67">
        <f>SUM(N30:N31)</f>
        <v>0</v>
      </c>
    </row>
    <row r="121" spans="3:14" x14ac:dyDescent="0.25">
      <c r="C121" s="166" t="s">
        <v>93</v>
      </c>
      <c r="D121" s="103"/>
      <c r="E121" s="103"/>
      <c r="F121" s="17"/>
      <c r="G121" s="103"/>
      <c r="H121" s="103"/>
      <c r="I121" s="103"/>
      <c r="J121" s="103"/>
      <c r="K121" s="167"/>
      <c r="L121" s="67">
        <f>L53</f>
        <v>0</v>
      </c>
      <c r="M121" s="168"/>
      <c r="N121" s="67">
        <f>N53</f>
        <v>0</v>
      </c>
    </row>
    <row r="122" spans="3:14" x14ac:dyDescent="0.25">
      <c r="C122" s="163" t="s">
        <v>123</v>
      </c>
      <c r="D122" s="12"/>
      <c r="E122" s="12"/>
      <c r="F122" s="17"/>
      <c r="G122" s="12"/>
      <c r="H122" s="12"/>
      <c r="I122" s="12"/>
      <c r="J122" s="12"/>
      <c r="K122" s="164"/>
      <c r="L122" s="67">
        <f>L63</f>
        <v>0</v>
      </c>
      <c r="M122" s="168"/>
      <c r="N122" s="67">
        <f t="shared" ref="N122" si="45">N63</f>
        <v>0</v>
      </c>
    </row>
    <row r="123" spans="3:14" x14ac:dyDescent="0.25">
      <c r="C123" s="163" t="s">
        <v>124</v>
      </c>
      <c r="D123" s="12"/>
      <c r="E123" s="12"/>
      <c r="F123" s="17"/>
      <c r="G123" s="12"/>
      <c r="H123" s="12"/>
      <c r="I123" s="12"/>
      <c r="J123" s="12"/>
      <c r="K123" s="164"/>
      <c r="L123" s="67">
        <f>L73</f>
        <v>0</v>
      </c>
      <c r="M123" s="168"/>
      <c r="N123" s="67">
        <f>N73</f>
        <v>0</v>
      </c>
    </row>
    <row r="124" spans="3:14" x14ac:dyDescent="0.25">
      <c r="C124" s="163" t="s">
        <v>94</v>
      </c>
      <c r="D124" s="12"/>
      <c r="E124" s="12"/>
      <c r="F124" s="17"/>
      <c r="G124" s="12"/>
      <c r="H124" s="12"/>
      <c r="I124" s="12"/>
      <c r="J124" s="12"/>
      <c r="K124" s="164"/>
      <c r="L124" s="67">
        <f>L91</f>
        <v>0</v>
      </c>
      <c r="M124" s="168"/>
      <c r="N124" s="127"/>
    </row>
    <row r="125" spans="3:14" x14ac:dyDescent="0.25">
      <c r="C125" s="163" t="s">
        <v>149</v>
      </c>
      <c r="D125" s="12"/>
      <c r="E125" s="12"/>
      <c r="F125" s="17"/>
      <c r="G125" s="12"/>
      <c r="H125" s="12"/>
      <c r="I125" s="12"/>
      <c r="J125" s="12"/>
      <c r="K125" s="164"/>
      <c r="L125" s="127"/>
      <c r="M125" s="168"/>
      <c r="N125" s="67">
        <f>N96</f>
        <v>0</v>
      </c>
    </row>
    <row r="126" spans="3:14" x14ac:dyDescent="0.25">
      <c r="C126" s="163" t="s">
        <v>146</v>
      </c>
      <c r="D126" s="12"/>
      <c r="E126" s="12"/>
      <c r="F126" s="17"/>
      <c r="G126" s="12"/>
      <c r="H126" s="12"/>
      <c r="I126" s="12"/>
      <c r="J126" s="12"/>
      <c r="K126" s="164"/>
      <c r="L126" s="67">
        <f>L109</f>
        <v>0</v>
      </c>
      <c r="M126" s="168"/>
      <c r="N126" s="127"/>
    </row>
    <row r="127" spans="3:14" ht="15.75" thickBot="1" x14ac:dyDescent="0.3">
      <c r="C127" s="5"/>
      <c r="D127" s="5"/>
      <c r="E127" s="5"/>
      <c r="F127" s="4"/>
      <c r="G127" s="5"/>
      <c r="H127" s="5"/>
      <c r="I127" s="5"/>
      <c r="J127" s="5"/>
      <c r="K127" s="5"/>
      <c r="L127" s="55"/>
      <c r="M127" s="55"/>
      <c r="N127" s="55"/>
    </row>
    <row r="128" spans="3:14" ht="19.5" thickBot="1" x14ac:dyDescent="0.3">
      <c r="C128" s="104" t="s">
        <v>95</v>
      </c>
      <c r="D128" s="105"/>
      <c r="E128" s="105"/>
      <c r="F128" s="19"/>
      <c r="G128" s="105"/>
      <c r="H128" s="105"/>
      <c r="I128" s="105"/>
      <c r="J128" s="162" t="s">
        <v>152</v>
      </c>
      <c r="K128" s="106"/>
      <c r="L128" s="107">
        <f>SUM(L112:L126)</f>
        <v>0</v>
      </c>
      <c r="M128" s="55"/>
      <c r="N128" s="55"/>
    </row>
    <row r="129" spans="3:14" ht="19.5" thickBot="1" x14ac:dyDescent="0.3">
      <c r="C129" s="108" t="s">
        <v>154</v>
      </c>
      <c r="D129" s="105"/>
      <c r="E129" s="105"/>
      <c r="F129" s="19"/>
      <c r="G129" s="105"/>
      <c r="H129" s="105"/>
      <c r="I129" s="105"/>
      <c r="J129" s="105"/>
      <c r="K129" s="105"/>
      <c r="L129" s="109" t="s">
        <v>153</v>
      </c>
      <c r="M129" s="109"/>
      <c r="N129" s="107">
        <f>SUM(N112:N126)</f>
        <v>0</v>
      </c>
    </row>
    <row r="141" spans="3:14" x14ac:dyDescent="0.25"/>
    <row r="142" spans="3:14" x14ac:dyDescent="0.25"/>
    <row r="143" spans="3:14" x14ac:dyDescent="0.25"/>
    <row r="144" spans="3:14" x14ac:dyDescent="0.25"/>
    <row r="1028" spans="13:13" hidden="1" x14ac:dyDescent="0.25">
      <c r="M1028" s="169"/>
    </row>
  </sheetData>
  <sheetProtection algorithmName="SHA-512" hashValue="mMDVx/0Cw+5lKWXU68HnAV+Fpsys/0ut0q/SDiQ2/+hP8i3qTPQLbHFKezg2kfPQ1qkSNVbKwuMpLR1Tb8Cmww==" saltValue="Pt4KHUnSWjJBvQEdm5WKUw==" spinCount="100000" sheet="1" formatCells="0" formatColumns="0" formatRows="0" insertColumns="0" insertRows="0" insertHyperlinks="0" deleteColumns="0" deleteRows="0" sort="0" autoFilter="0" pivotTables="0"/>
  <protectedRanges>
    <protectedRange sqref="J5" name="Eingabezellen"/>
    <protectedRange sqref="H37:I52" name="Bereich2"/>
    <protectedRange sqref="H35:I36 I94:I95 H56:I61 H66:I71 H10:I31" name="Bereich1"/>
    <protectedRange sqref="H62:I62 H72:I72" name="Bereich1_1"/>
    <protectedRange sqref="H77:H90 H101:H108" name="Bereich2_4"/>
  </protectedRanges>
  <mergeCells count="78">
    <mergeCell ref="C2:K2"/>
    <mergeCell ref="E18:E19"/>
    <mergeCell ref="C20:C21"/>
    <mergeCell ref="E20:E21"/>
    <mergeCell ref="C16:C17"/>
    <mergeCell ref="D16:D17"/>
    <mergeCell ref="E16:E17"/>
    <mergeCell ref="E3:I3"/>
    <mergeCell ref="J5:N5"/>
    <mergeCell ref="B10:B11"/>
    <mergeCell ref="C10:C11"/>
    <mergeCell ref="D10:D11"/>
    <mergeCell ref="E10:E11"/>
    <mergeCell ref="B24:B25"/>
    <mergeCell ref="C24:C25"/>
    <mergeCell ref="B14:B15"/>
    <mergeCell ref="C14:C15"/>
    <mergeCell ref="D14:D15"/>
    <mergeCell ref="E14:E15"/>
    <mergeCell ref="E24:E25"/>
    <mergeCell ref="E28:E29"/>
    <mergeCell ref="B12:B13"/>
    <mergeCell ref="C12:C13"/>
    <mergeCell ref="D12:D13"/>
    <mergeCell ref="D24:D25"/>
    <mergeCell ref="B18:B19"/>
    <mergeCell ref="C18:C19"/>
    <mergeCell ref="D18:D19"/>
    <mergeCell ref="B22:B23"/>
    <mergeCell ref="C22:C23"/>
    <mergeCell ref="D22:D23"/>
    <mergeCell ref="B16:B17"/>
    <mergeCell ref="B20:B21"/>
    <mergeCell ref="E12:E13"/>
    <mergeCell ref="B28:B29"/>
    <mergeCell ref="C28:C29"/>
    <mergeCell ref="D28:D29"/>
    <mergeCell ref="B26:B27"/>
    <mergeCell ref="C26:C27"/>
    <mergeCell ref="D26:D27"/>
    <mergeCell ref="E60:E61"/>
    <mergeCell ref="B58:B59"/>
    <mergeCell ref="C58:C59"/>
    <mergeCell ref="B56:B57"/>
    <mergeCell ref="C56:C57"/>
    <mergeCell ref="E30:E31"/>
    <mergeCell ref="E35:E36"/>
    <mergeCell ref="E26:E27"/>
    <mergeCell ref="C35:C36"/>
    <mergeCell ref="B35:B36"/>
    <mergeCell ref="B30:B31"/>
    <mergeCell ref="C30:C31"/>
    <mergeCell ref="C68:C69"/>
    <mergeCell ref="E70:E71"/>
    <mergeCell ref="D56:D57"/>
    <mergeCell ref="E68:E69"/>
    <mergeCell ref="D58:D59"/>
    <mergeCell ref="E58:E59"/>
    <mergeCell ref="D66:D71"/>
    <mergeCell ref="E66:E67"/>
    <mergeCell ref="D60:D61"/>
    <mergeCell ref="E56:E57"/>
    <mergeCell ref="D30:D31"/>
    <mergeCell ref="B94:B95"/>
    <mergeCell ref="C94:C95"/>
    <mergeCell ref="D94:D95"/>
    <mergeCell ref="E94:E95"/>
    <mergeCell ref="E82:E83"/>
    <mergeCell ref="B82:B83"/>
    <mergeCell ref="C82:C83"/>
    <mergeCell ref="D82:D83"/>
    <mergeCell ref="B66:B67"/>
    <mergeCell ref="C66:C67"/>
    <mergeCell ref="B70:B71"/>
    <mergeCell ref="C70:C71"/>
    <mergeCell ref="B60:B61"/>
    <mergeCell ref="C60:C61"/>
    <mergeCell ref="B68:B69"/>
  </mergeCells>
  <phoneticPr fontId="1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>
    <oddFooter>&amp;L&amp;F&amp;CSeite &amp;P von &amp;N</oddFooter>
  </headerFooter>
  <rowBreaks count="4" manualBreakCount="4">
    <brk id="17" max="16383" man="1"/>
    <brk id="33" max="16383" man="1"/>
    <brk id="64" max="16383" man="1"/>
    <brk id="110" max="16383" man="1"/>
  </rowBreaks>
  <ignoredErrors>
    <ignoredError sqref="L124 L114 N114" formula="1"/>
    <ignoredError sqref="B48:B52 B90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LV ITCS RL v.2.6</vt:lpstr>
      <vt:lpstr>Bieter</vt:lpstr>
      <vt:lpstr>'LV ITCS RL v.2.6'!Druckbereich</vt:lpstr>
      <vt:lpstr>'LV ITCS RL v.2.6'!Drucktitel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03_02_Register3_2025-03-11_Leistungsverzeichnis ITCS RL 02_06</dc:title>
  <dc:creator>Regionalbus Leipzig GmbH</dc:creator>
  <cp:lastModifiedBy>Schirm Thomas</cp:lastModifiedBy>
  <cp:lastPrinted>2025-03-11T15:39:29Z</cp:lastPrinted>
  <dcterms:created xsi:type="dcterms:W3CDTF">2013-09-26T08:14:49Z</dcterms:created>
  <dcterms:modified xsi:type="dcterms:W3CDTF">2025-03-11T20:11:52Z</dcterms:modified>
  <cp:category>LV ITCS</cp:category>
</cp:coreProperties>
</file>